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Marc\Desktop\TFG\"/>
    </mc:Choice>
  </mc:AlternateContent>
  <xr:revisionPtr revIDLastSave="0" documentId="13_ncr:1_{7CF2112B-EC6B-493E-AEB6-EEE989529D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1'!$A$1:$N$212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81" i="1" l="1"/>
  <c r="BB81" i="1" s="1"/>
  <c r="BA83" i="1"/>
  <c r="BA82" i="1"/>
  <c r="BA84" i="1" s="1"/>
  <c r="BA80" i="1"/>
  <c r="BB80" i="1" s="1"/>
  <c r="AZ84" i="1"/>
  <c r="AY84" i="1"/>
  <c r="AX84" i="1"/>
  <c r="AW84" i="1"/>
  <c r="AV84" i="1"/>
  <c r="AU84" i="1"/>
  <c r="AP84" i="1"/>
  <c r="AQ81" i="1"/>
  <c r="AQ80" i="1"/>
  <c r="AU51" i="1"/>
  <c r="AV48" i="1"/>
  <c r="AV47" i="1"/>
  <c r="BR40" i="1"/>
  <c r="BR19" i="1"/>
  <c r="BS16" i="1"/>
  <c r="BS15" i="1"/>
  <c r="AQ51" i="1"/>
  <c r="AR48" i="1"/>
  <c r="AR47" i="1"/>
  <c r="AR23" i="1"/>
  <c r="AR22" i="1"/>
  <c r="N3" i="1"/>
  <c r="O3" i="1"/>
  <c r="P3" i="1"/>
  <c r="Q3" i="1"/>
  <c r="R3" i="1"/>
  <c r="S3" i="1"/>
  <c r="T3" i="1"/>
  <c r="U3" i="1"/>
  <c r="Z3" i="1"/>
  <c r="AC3" i="1" s="1"/>
  <c r="AN3" i="1"/>
  <c r="AP3" i="1" s="1"/>
  <c r="AK4" i="1"/>
  <c r="AN4" i="1" s="1"/>
  <c r="Z4" i="1"/>
  <c r="AC4" i="1" s="1"/>
  <c r="U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T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R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Q9" i="1"/>
  <c r="Q2" i="1"/>
  <c r="Q4" i="1"/>
  <c r="Q5" i="1"/>
  <c r="Q6" i="1"/>
  <c r="Q7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N2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" i="1"/>
  <c r="AK61" i="1" l="1"/>
  <c r="BR8" i="1"/>
  <c r="BU8" i="1" s="1"/>
  <c r="BR29" i="1"/>
  <c r="BU29" i="1" s="1"/>
  <c r="BR4" i="1"/>
  <c r="BU4" i="1" s="1"/>
  <c r="BR9" i="1"/>
  <c r="BU9" i="1" s="1"/>
  <c r="BR25" i="1"/>
  <c r="BR30" i="1"/>
  <c r="BU30" i="1" s="1"/>
  <c r="BR10" i="1"/>
  <c r="BU10" i="1" s="1"/>
  <c r="BS25" i="1"/>
  <c r="BR31" i="1"/>
  <c r="BU31" i="1" s="1"/>
  <c r="BR5" i="1"/>
  <c r="BU5" i="1" s="1"/>
  <c r="BR11" i="1"/>
  <c r="BU11" i="1" s="1"/>
  <c r="BR26" i="1"/>
  <c r="BS26" i="1"/>
  <c r="BR6" i="1"/>
  <c r="BU6" i="1" s="1"/>
  <c r="BR27" i="1"/>
  <c r="BR7" i="1"/>
  <c r="BU7" i="1" s="1"/>
  <c r="BS27" i="1"/>
  <c r="BR24" i="1"/>
  <c r="BU24" i="1" s="1"/>
  <c r="BR28" i="1"/>
  <c r="BU28" i="1" s="1"/>
  <c r="BS24" i="1"/>
  <c r="AK11" i="1"/>
  <c r="AK52" i="1"/>
  <c r="AA11" i="1"/>
  <c r="AK62" i="1"/>
  <c r="AK32" i="1"/>
  <c r="AK42" i="1"/>
  <c r="AA7" i="1"/>
  <c r="AK12" i="1"/>
  <c r="AK21" i="1"/>
  <c r="AA56" i="1"/>
  <c r="AA46" i="1"/>
  <c r="AA36" i="1"/>
  <c r="AA26" i="1"/>
  <c r="AA15" i="1"/>
  <c r="AK25" i="1"/>
  <c r="AK35" i="1"/>
  <c r="AK45" i="1"/>
  <c r="AK55" i="1"/>
  <c r="AK14" i="1"/>
  <c r="AL12" i="1"/>
  <c r="AA55" i="1"/>
  <c r="AA45" i="1"/>
  <c r="AA35" i="1"/>
  <c r="AA25" i="1"/>
  <c r="AA14" i="1"/>
  <c r="AK26" i="1"/>
  <c r="AK36" i="1"/>
  <c r="AK46" i="1"/>
  <c r="AK56" i="1"/>
  <c r="Z31" i="1"/>
  <c r="AK15" i="1"/>
  <c r="AA62" i="1"/>
  <c r="AA52" i="1"/>
  <c r="AA42" i="1"/>
  <c r="AA32" i="1"/>
  <c r="AA21" i="1"/>
  <c r="AA12" i="1"/>
  <c r="AK27" i="1"/>
  <c r="AK37" i="1"/>
  <c r="AK47" i="1"/>
  <c r="AK57" i="1"/>
  <c r="AK7" i="1"/>
  <c r="AN7" i="1" s="1"/>
  <c r="AK16" i="1"/>
  <c r="AA61" i="1"/>
  <c r="AA51" i="1"/>
  <c r="AA41" i="1"/>
  <c r="AA31" i="1"/>
  <c r="AA20" i="1"/>
  <c r="AK28" i="1"/>
  <c r="AK38" i="1"/>
  <c r="AK48" i="1"/>
  <c r="AN48" i="1" s="1"/>
  <c r="AK58" i="1"/>
  <c r="AN58" i="1" s="1"/>
  <c r="AK8" i="1"/>
  <c r="AK17" i="1"/>
  <c r="AA60" i="1"/>
  <c r="AA50" i="1"/>
  <c r="AA40" i="1"/>
  <c r="AA30" i="1"/>
  <c r="AA19" i="1"/>
  <c r="AA10" i="1"/>
  <c r="AK29" i="1"/>
  <c r="AK39" i="1"/>
  <c r="AN39" i="1" s="1"/>
  <c r="AK49" i="1"/>
  <c r="AK59" i="1"/>
  <c r="AK9" i="1"/>
  <c r="AK18" i="1"/>
  <c r="AA59" i="1"/>
  <c r="AA49" i="1"/>
  <c r="AA39" i="1"/>
  <c r="AA29" i="1"/>
  <c r="AA18" i="1"/>
  <c r="AA9" i="1"/>
  <c r="AK30" i="1"/>
  <c r="AN30" i="1" s="1"/>
  <c r="AK40" i="1"/>
  <c r="AK50" i="1"/>
  <c r="AK60" i="1"/>
  <c r="AK10" i="1"/>
  <c r="AK19" i="1"/>
  <c r="AA58" i="1"/>
  <c r="AA48" i="1"/>
  <c r="AA38" i="1"/>
  <c r="AA28" i="1"/>
  <c r="AA17" i="1"/>
  <c r="AA8" i="1"/>
  <c r="AK31" i="1"/>
  <c r="AK41" i="1"/>
  <c r="AK51" i="1"/>
  <c r="AK20" i="1"/>
  <c r="AA57" i="1"/>
  <c r="AA47" i="1"/>
  <c r="AA37" i="1"/>
  <c r="AA27" i="1"/>
  <c r="AA16" i="1"/>
  <c r="AL14" i="1"/>
  <c r="AL18" i="1"/>
  <c r="AL15" i="1"/>
  <c r="AL19" i="1"/>
  <c r="Z12" i="1"/>
  <c r="AL36" i="1"/>
  <c r="AN36" i="1" s="1"/>
  <c r="Z57" i="1"/>
  <c r="Z61" i="1"/>
  <c r="Z8" i="1"/>
  <c r="Z58" i="1"/>
  <c r="Z62" i="1"/>
  <c r="AC62" i="1" s="1"/>
  <c r="Z9" i="1"/>
  <c r="AL9" i="1"/>
  <c r="AQ25" i="1" s="1"/>
  <c r="AQ26" i="1" s="1"/>
  <c r="AL37" i="1"/>
  <c r="Z20" i="1"/>
  <c r="Z55" i="1"/>
  <c r="Z59" i="1"/>
  <c r="Z10" i="1"/>
  <c r="AL38" i="1"/>
  <c r="AL35" i="1"/>
  <c r="AN57" i="1"/>
  <c r="Z56" i="1"/>
  <c r="AC56" i="1" s="1"/>
  <c r="Z60" i="1"/>
  <c r="Z7" i="1"/>
  <c r="Z11" i="1"/>
  <c r="AN45" i="1"/>
  <c r="Z50" i="1"/>
  <c r="Z49" i="1"/>
  <c r="Z46" i="1"/>
  <c r="Z45" i="1"/>
  <c r="Z47" i="1"/>
  <c r="Z51" i="1"/>
  <c r="Z48" i="1"/>
  <c r="Z52" i="1"/>
  <c r="Z42" i="1"/>
  <c r="Z32" i="1"/>
  <c r="Z41" i="1"/>
  <c r="Z29" i="1"/>
  <c r="Z35" i="1"/>
  <c r="Z39" i="1"/>
  <c r="Z26" i="1"/>
  <c r="Z30" i="1"/>
  <c r="Z36" i="1"/>
  <c r="Z40" i="1"/>
  <c r="Z27" i="1"/>
  <c r="Z37" i="1"/>
  <c r="Z25" i="1"/>
  <c r="Z28" i="1"/>
  <c r="Z38" i="1"/>
  <c r="Z14" i="1"/>
  <c r="Z19" i="1"/>
  <c r="Z18" i="1"/>
  <c r="Z15" i="1"/>
  <c r="Z21" i="1"/>
  <c r="Z16" i="1"/>
  <c r="Z17" i="1"/>
  <c r="BU27" i="1" l="1"/>
  <c r="BU26" i="1"/>
  <c r="AN14" i="1"/>
  <c r="BU25" i="1"/>
  <c r="AC59" i="1"/>
  <c r="AC61" i="1"/>
  <c r="AN21" i="1"/>
  <c r="AN17" i="1"/>
  <c r="AC58" i="1"/>
  <c r="AC31" i="1"/>
  <c r="AC60" i="1"/>
  <c r="AC57" i="1"/>
  <c r="AC50" i="1"/>
  <c r="AN18" i="1"/>
  <c r="AN20" i="1"/>
  <c r="AN16" i="1"/>
  <c r="AN19" i="1"/>
  <c r="AN11" i="1"/>
  <c r="AC55" i="1"/>
  <c r="AN52" i="1"/>
  <c r="AN15" i="1"/>
  <c r="AN61" i="1"/>
  <c r="AC45" i="1"/>
  <c r="AN42" i="1"/>
  <c r="AN38" i="1"/>
  <c r="AN32" i="1"/>
  <c r="AN28" i="1"/>
  <c r="AN62" i="1"/>
  <c r="AN49" i="1"/>
  <c r="AN8" i="1"/>
  <c r="AN35" i="1"/>
  <c r="AN29" i="1"/>
  <c r="AN25" i="1"/>
  <c r="AN59" i="1"/>
  <c r="AN55" i="1"/>
  <c r="AN9" i="1"/>
  <c r="AN26" i="1"/>
  <c r="AN56" i="1"/>
  <c r="AN46" i="1"/>
  <c r="AN27" i="1"/>
  <c r="AC52" i="1"/>
  <c r="AN60" i="1"/>
  <c r="AN50" i="1"/>
  <c r="AN40" i="1"/>
  <c r="AN51" i="1"/>
  <c r="AN47" i="1"/>
  <c r="AN10" i="1"/>
  <c r="AN41" i="1"/>
  <c r="AN37" i="1"/>
  <c r="AN31" i="1"/>
  <c r="AN12" i="1"/>
  <c r="AC49" i="1"/>
  <c r="AC51" i="1"/>
  <c r="AC47" i="1"/>
  <c r="AC48" i="1"/>
  <c r="AC46" i="1"/>
  <c r="AC20" i="1"/>
  <c r="AC29" i="1"/>
  <c r="AC38" i="1"/>
  <c r="AC32" i="1"/>
  <c r="AC40" i="1"/>
  <c r="AC25" i="1"/>
  <c r="AC35" i="1"/>
  <c r="AC28" i="1"/>
  <c r="AC39" i="1"/>
  <c r="AC30" i="1"/>
  <c r="AC41" i="1"/>
  <c r="AC37" i="1"/>
  <c r="AC42" i="1"/>
  <c r="AC18" i="1"/>
  <c r="AC36" i="1"/>
  <c r="AC27" i="1"/>
  <c r="AC26" i="1"/>
  <c r="AC9" i="1"/>
  <c r="AC12" i="1"/>
  <c r="AC11" i="1"/>
  <c r="AC16" i="1"/>
  <c r="AC19" i="1"/>
  <c r="AC15" i="1"/>
  <c r="AC17" i="1"/>
  <c r="AC21" i="1"/>
  <c r="AC14" i="1"/>
  <c r="AC10" i="1"/>
  <c r="AC8" i="1"/>
  <c r="AC7" i="1"/>
</calcChain>
</file>

<file path=xl/sharedStrings.xml><?xml version="1.0" encoding="utf-8"?>
<sst xmlns="http://schemas.openxmlformats.org/spreadsheetml/2006/main" count="2762" uniqueCount="280">
  <si>
    <t>Marca temporal</t>
  </si>
  <si>
    <t>Edad</t>
  </si>
  <si>
    <t>Sexo</t>
  </si>
  <si>
    <t>¿Cómo definiría omeprazol?</t>
  </si>
  <si>
    <t xml:space="preserve">¿Cree que el omeprazol es un medicamento que se puede tomar sin problemas durante mucho tiempo?  </t>
  </si>
  <si>
    <t>En caso de que crea que el omeprazol puede dar problemas, ¿qué problemas cree que puede causar de los siguientes? Por favor, marque todas las opciones que crea probables.</t>
  </si>
  <si>
    <t>Hay coma</t>
  </si>
  <si>
    <t>25-44 años</t>
  </si>
  <si>
    <t>Femenino</t>
  </si>
  <si>
    <t>Medicamento que previene o trata las úlceras de estómago y el reflujo</t>
  </si>
  <si>
    <t>No lo he tomado nunca</t>
  </si>
  <si>
    <t>No tomo omeprazol</t>
  </si>
  <si>
    <t>No tomo ninguno de estos medicamentos</t>
  </si>
  <si>
    <t>No</t>
  </si>
  <si>
    <t>Problemas renales, Demencia</t>
  </si>
  <si>
    <t>Protector de estómago: protege la mucosa gástrica de sustancias nocivas</t>
  </si>
  <si>
    <t>Sí</t>
  </si>
  <si>
    <t>Recetado por el médico</t>
  </si>
  <si>
    <t>Por indicación del médico sabiendo el motivo, Por indicación del médico, sin saber bien el motivo</t>
  </si>
  <si>
    <t>Qué nuestro cuerpo deje de producir mucosa protectora porque se acostumbre a no tener que fabricarlo</t>
  </si>
  <si>
    <t>65 años o más</t>
  </si>
  <si>
    <t>Para proteger el estómago cuando tomo otros medicamentos puntualmente (como antiinflamatorios)</t>
  </si>
  <si>
    <t>Creo que provoca muchos daños, como todos los medicamentos y vacunas que venden en farmacias. MArketing sobre salud pero lo que hacen es quitartela,</t>
  </si>
  <si>
    <t>Masculino</t>
  </si>
  <si>
    <t>Medicamento antiácido: neutraliza el ácido presente en el estómago</t>
  </si>
  <si>
    <t>En momentos puntuales, solo cuando tengo molestias o ardor de estómago</t>
  </si>
  <si>
    <t>Menos de 1 año</t>
  </si>
  <si>
    <t>Ardor o acidez de estómago, Por indicación del médico sabiendo el motivo</t>
  </si>
  <si>
    <t>Antibiótico que elimina bacterias del estómago</t>
  </si>
  <si>
    <t>Por indicación del médico sabiendo el motivo</t>
  </si>
  <si>
    <t>Fracturas oseas, Déficit de nutrientes y vitaminas, Infecciones</t>
  </si>
  <si>
    <t>Ardor o acidez de estómago, Para proteger el estómago cuando tomo más de 2 medicamentos a la vez, Por indicación del médico sabiendo el motivo, Por indicación del médico, sin saber bien el motivo</t>
  </si>
  <si>
    <t>No lo sé</t>
  </si>
  <si>
    <t xml:space="preserve">Problemas renales, Infecciones, </t>
  </si>
  <si>
    <t>Antiinflamatorios: Ibuprofeno / Enantyum / Dexketoprofeno / Espidifen / Espididol, Antiagregantes: Aspirina / Adiro / Ácido acetilsalicílico / Clopidogrel / Prasugrel / Plavix / Iscover</t>
  </si>
  <si>
    <t>Problemas renales</t>
  </si>
  <si>
    <t>Me lo aconsejó un amigo / familiar / pareja</t>
  </si>
  <si>
    <t>Problemas renales, Infecciones</t>
  </si>
  <si>
    <t>Antiinflamatorios: Ibuprofeno / Enantyum / Dexketoprofeno / Espidifen / Espididol</t>
  </si>
  <si>
    <t>Ardor o acidez de estómago, Dolor o malestar digestivo, Para proteger el estómago cuando tomo otros medicamentos puntualmente (como antiinflamatorios)</t>
  </si>
  <si>
    <t>Úlcera en el estómago</t>
  </si>
  <si>
    <t>Fracturas oseas, Problemas renales</t>
  </si>
  <si>
    <t>45-64 años</t>
  </si>
  <si>
    <t>Todos los días (de forma crónica o continua)</t>
  </si>
  <si>
    <t>Más de 1 año</t>
  </si>
  <si>
    <t>Ardor o acidez de estómago</t>
  </si>
  <si>
    <t>ERGE (Enfermedad por Reflujo Gastroesofágico)</t>
  </si>
  <si>
    <t>Escitalopram: Lexapro / Esertia / Cipralex</t>
  </si>
  <si>
    <t>Dolor o malestar digestivo</t>
  </si>
  <si>
    <t>Déficit de nutrientes y vitaminas</t>
  </si>
  <si>
    <t>Para proteger el estómago cuando tomo más de 2 medicamentos a la vez, Por indicación del médico, sin saber bien el motivo</t>
  </si>
  <si>
    <t>Algunos días a la semana</t>
  </si>
  <si>
    <t>Para proteger el estómago cuando tomo más de 3 medicamentos a la vez</t>
  </si>
  <si>
    <t>Ardor o acidez de estómago, Para proteger el estómago cuando tomo más de 2 medicamentos a la vez, Por indicación del médico, sin saber bien el motivo</t>
  </si>
  <si>
    <t>Infección por Helicobacter pylori (una bacteria que afecta al estómago)</t>
  </si>
  <si>
    <t>Antiagregantes: Aspirina / Adiro / Ácido acetilsalicílico / Clopidogrel / Prasugrel / Plavix / Iscover, Anticoagulantes: Heparina, Warfarina / Sintrom / Dabigatrán / Pradaxa / Rivaroxabán / Xarelto / Apixabán / Eliquis / Edoxabán / Lixiana, Sertralina: Zoloft / Aremis / Besitran / Serlain</t>
  </si>
  <si>
    <t>Antiagregantes: Aspirina / Adiro / Ácido acetilsalicílico / Clopidogrel / Prasugrel / Plavix / Iscover, Corticoides en crema: Lexema / Betnovate / Diproderm / Suniderma / Elocom / Clovate / Locoid, Citalopram: Celexa / Prisdal / Seropram</t>
  </si>
  <si>
    <t>Menos de 25 años</t>
  </si>
  <si>
    <t>Para proteger el estómago cuando tomo otros medicamentos puntualmente (como antiinflamatorios), Para proteger el estómago cuando tomo más de 2 medicamentos a la vez, Para proteger el estómago cuando tomo más de 3 medicamentos a la vez, Por indicación del médico sabiendo el motivo</t>
  </si>
  <si>
    <t>Déficit de nutrientes y vitaminas, Problemas renales</t>
  </si>
  <si>
    <t>Déficit de nutrientes y vitaminas, Infecciones</t>
  </si>
  <si>
    <t>Para prevenir el daño gástrico cuando como comidas muy pesadas, excesivas, bebo alcohol, etc.</t>
  </si>
  <si>
    <t>Fracturas oseas, Déficit de nutrientes y vitaminas, Problemas renales, Infecciones, Hipergastrinemia</t>
  </si>
  <si>
    <t>Ardor o acidez de estómago, Para proteger el estómago cuando tomo otros medicamentos puntualmente (como antiinflamatorios)</t>
  </si>
  <si>
    <t>Ardor o acidez de estómago, Para proteger el estómago cuando tomo más de 2 medicamentos a la vez</t>
  </si>
  <si>
    <t>Dolor o malestar digestivo, Para proteger el estómago cuando tomo otros medicamentos puntualmente (como antiinflamatorios)</t>
  </si>
  <si>
    <t>Para proteger el estómago cuando tomo más de 2 medicamentos a la vez</t>
  </si>
  <si>
    <t>Para proteger el estómago cuando tomo otros medicamentos puntualmente (como antiinflamatorios), Para proteger el estómago cuando tomo más de 2 medicamentos a la vez</t>
  </si>
  <si>
    <t xml:space="preserve">Problemas renales, </t>
  </si>
  <si>
    <t>Fracturas oseas, Déficit de nutrientes y vitaminas, Infecciones, Demencia</t>
  </si>
  <si>
    <t>Cancer de estomago?</t>
  </si>
  <si>
    <t>Para proteger el estómago cuando tomo más de 3 medicamentos a la vez, Por indicación del médico sabiendo el motivo</t>
  </si>
  <si>
    <t>Anticoagulantes: Heparina / Warfarina / Sintrom / Dabigatrán / Pradaxa / Rivaroxabán / Xarelto / Apixabán / Eliquis / Edoxabán / Lixiana</t>
  </si>
  <si>
    <t>No se</t>
  </si>
  <si>
    <t>Antiagregantes: Aspirina / Adiro / Ácido acetilsalicílico / Clopidogrel / Prasugrel / Plavix / Iscover</t>
  </si>
  <si>
    <t>Dolor o malestar digestivo, Por indicación del médico sabiendo el motivo</t>
  </si>
  <si>
    <t>Déficit de nutrientes y vitaminas, Problemas renales, Infecciones</t>
  </si>
  <si>
    <t>Ardor o acidez de estómago, Para proteger el estómago cuando tomo otros medicamentos puntualmente (como antiinflamatorios), Para proteger el estómago cuando tomo más de 3 medicamentos a la vez</t>
  </si>
  <si>
    <t>Para proteger el estómago cuando tomo otros medicamentos puntualmente (como antiinflamatorios), Para proteger el estómago cuando tomo más de 2 medicamentos a la vez, Por indicación del médico sabiendo el motivo</t>
  </si>
  <si>
    <t>Para proteger el estómago cuando tomo otros medicamentos puntualmente (como antiinflamatorios), Para proteger el estómago cuando tomo más de 3 medicamentos a la vez, Por indicación del médico sabiendo el motivo</t>
  </si>
  <si>
    <t>Fracturas oseas, Déficit de nutrientes y vitaminas, Problemas renales, Infecciones, Demencia, No tomo nada que venda la farmafia..tomo solamente medicina holistica.."somos lo que comemos" la comida es medicinal..fruta y verdura de temporada, legumbres, germinados, frutos secos previamente germinados, etc son los alimentos que me mantienen lejos de los medicos y las farmacias..así que evito tomar pastillas que tienen efectos secundarios y muchas veces destruyen la flora intestinal.</t>
  </si>
  <si>
    <t>Fracturas oseas, Déficit de nutrientes y vitaminas, Problemas renales, Infecciones, Demencia</t>
  </si>
  <si>
    <t>Para proteger el estómago cuando tomo otros medicamentos puntualmente (como antiinflamatorios), Por indicación del médico sabiendo el motivo</t>
  </si>
  <si>
    <t>Para proteger el estómago cuando tomo otros medicamentos puntualmente (como antiinflamatorios), Por indicación del médico, sin saber bien el motivo</t>
  </si>
  <si>
    <t xml:space="preserve"> No se</t>
  </si>
  <si>
    <t>Para proteger el estómago cuando tomo otros medicamentos puntualmente (como antiinflamatorios), Para proteger el estómago cuando tomo más de 2 medicamentos a la vez, Para proteger el estómago cuando tomo más de 3 medicamentos a la vez</t>
  </si>
  <si>
    <t>Fracturas oseas, Déficit de nutrientes y vitaminas, Demencia</t>
  </si>
  <si>
    <t>Demencia</t>
  </si>
  <si>
    <t>Antiinflamatorios: Ibuprofeno / Enantyum / Dexketoprofeno / Espidifen / Espididol, Escitalopram: Lexapro / Esertia / Cipralex</t>
  </si>
  <si>
    <t>Dolor o malestar digestivo, Para proteger el estómago cuando tomo más de 2 medicamentos a la vez</t>
  </si>
  <si>
    <t xml:space="preserve">Problemas renales, Infecciones, Alterar la acidez del jugo gástrico? </t>
  </si>
  <si>
    <t>Corticoides en crema: Lexema / Betnovate / Diproderm / Suniderma / Elocom / Clovate / Locoid</t>
  </si>
  <si>
    <t>Por indicación del médico, sin saber bien el motivo</t>
  </si>
  <si>
    <t xml:space="preserve">Pólipos gástricos </t>
  </si>
  <si>
    <t>Antiinflamatorios: Ibuprofeno / Enantyum / Dexketoprofeno / Espidifen / Espididol, Corticoides en crema: Lexema / Betnovate / Diproderm / Suniderma / Elocom / Clovate / Locoid</t>
  </si>
  <si>
    <t>Ardor o acidez de estómago, Dolor o malestar digestivo, Para proteger el estómago cuando tomo otros medicamentos puntualmente (como antiinflamatorios), Por indicación del médico sabiendo el motivo</t>
  </si>
  <si>
    <t>Ardor o acidez de estómago, Dolor o malestar digestivo, Por indicación del médico sabiendo el motivo</t>
  </si>
  <si>
    <t>Sertralina: Zoloft / Aremis / Besitran / Serlain</t>
  </si>
  <si>
    <t>Dolor o malestar digestivo, Para proteger el estómago cuando tomo más de 2 medicamentos a la vez, Por indicación del médico sabiendo el motivo</t>
  </si>
  <si>
    <t>Paroxetina: Paxil / Seroxat / Motivan / Daparox</t>
  </si>
  <si>
    <t>Ardor o acidez de estómago, Dolor o malestar digestivo</t>
  </si>
  <si>
    <t>Ardor o acidez de estómago, Dolor o malestar digestivo, Para proteger el estómago cuando tomo más de 2 medicamentos a la vez, Para proteger el estómago cuando tomo más de 3 medicamentos a la vez</t>
  </si>
  <si>
    <t>Déficit de nutrientes y vitaminas, disfunción digestiva</t>
  </si>
  <si>
    <t>Ardor o acidez de estómago, Para proteger el estómago cuando tomo más de 3 medicamentos a la vez, Por indicación del médico sabiendo el motivo</t>
  </si>
  <si>
    <t>Nolose</t>
  </si>
  <si>
    <t>Dolor o malestar digestivo, Para proteger el estómago cuando tomo otros medicamentos puntualmente (como antiinflamatorios), Por indicación del médico sabiendo el motivo</t>
  </si>
  <si>
    <t>Ardor o acidez de estómago, Dolor o malestar digestivo, Para proteger el estómago cuando tomo otros medicamentos puntualmente (como antiinflamatorios), Para proteger el estómago cuando tomo más de 2 medicamentos a la vez, Para proteger el estómago cuando tomo más de 3 medicamentos a la vez</t>
  </si>
  <si>
    <t>Por indicación del médico sabiendo el motivo, No tomo omeprazol</t>
  </si>
  <si>
    <t>Ardor o acidez de estómago, Por indicación del médico sabiendo el motivo, Por indicación del médico, sin saber bien el motivo, No tomo omeprazol</t>
  </si>
  <si>
    <t xml:space="preserve">Déficit de nutrientes y vitaminas, Problemas renales, Infecciones, Dependencia de automedicación </t>
  </si>
  <si>
    <t>Antiinflamatorios: Ibuprofeno / Enantyum / Dexketoprofeno / Espidifen / Espididol, Corticoides en pastilla: Prednisona / Hidrocortisona / Metilprednisolona / Urbason / Dacortín / Dexametasona / Deflazacort / Fortecortín</t>
  </si>
  <si>
    <t>Úlcera en el estómago, Infección por Helicobacter pylori (una bacteria que afecta al estómago)</t>
  </si>
  <si>
    <t xml:space="preserve">Déficit de nutrientes y vitaminas, </t>
  </si>
  <si>
    <t>Para proteger el estómago cuando tomo más de 3 medicamentos a la vez, Por indicación del médico, sin saber bien el motivo</t>
  </si>
  <si>
    <t>Para proteger el estómago cuando tomo más de 3 medicamentos a la vez, Por indicación del médico sabiendo el motivo, No tomo omeprazol</t>
  </si>
  <si>
    <t>Fracturas oseas, Déficit de nutrientes y vitaminas, Problemas renales, Infecciones</t>
  </si>
  <si>
    <t>Fracturas oseas</t>
  </si>
  <si>
    <t>Ardor o acidez de estómago, Para proteger el estómago cuando tomo otros medicamentos puntualmente (como antiinflamatorios), Por indicación del médico sabiendo el motivo</t>
  </si>
  <si>
    <t>Para proteger el estómago cuando tomo otros medicamentos puntualmente (como antiinflamatorios), Para proteger el estómago cuando tomo más de 2 medicamentos a la vez, Para proteger el estómago cuando tomo más de 3 medicamentos a la vez, Por indicación del médico, sin saber bien el motivo</t>
  </si>
  <si>
    <t>Corticoides en pastilla: Prednisona / Hidrocortisona / Metilprednisolona / Urbason / Dacortín / Dexametasona / Deflazacort / Fortecortín</t>
  </si>
  <si>
    <t>Déficit de nutrientes y vitaminas, Infecciones, Demencia</t>
  </si>
  <si>
    <t>Antiinflamatorios: Ibuprofeno / Enantyum / Dexketoprofeno / Espidifen / Espididol, Corticoides en pastilla: Prednisona / Hidrocortisona / Metilprednisolona / Urbason / Dacortín / Dexametasona / Deflazacort / Fortecortín, Sertralina: Zoloft / Aremis / Besitran / Serlain</t>
  </si>
  <si>
    <t>No tengo información sobre este tema</t>
  </si>
  <si>
    <t>Fracturas oseas, Déficit de nutrientes y vitaminas</t>
  </si>
  <si>
    <t>Antiagregantes: Aspirina / Adiro / Ácido acetilsalicílico / Clopidogrel / Prasugrel / Plavix / Iscover, Corticoides en pastilla: Prednisona / Hidrocortisona / Metilprednisolona / Urbason / Dacortín / Dexametasona / Deflazacort / Fortecortín, No tomo ninguno de estos medicamentos</t>
  </si>
  <si>
    <t>Dolor o malestar digestivo, Para proteger el estómago cuando tomo otros medicamentos puntualmente (como antiinflamatorios), Para proteger el estómago cuando tomo más de 2 medicamentos a la vez, Por indicación del médico sabiendo el motivo</t>
  </si>
  <si>
    <t>Dolor o malestar digestivo, Para proteger el estómago cuando tomo más de 2 medicamentos a la vez, Para proteger el estómago cuando tomo más de 3 medicamentos a la vez</t>
  </si>
  <si>
    <t>Ardor o acidez de estómago, Dolor o malestar digestivo, Para proteger el estómago cuando tomo más de 3 medicamentos a la vez, Por indicación del médico sabiendo el motivo</t>
  </si>
  <si>
    <t>Ardor o acidez de estómago, Dolor o malestar digestivo, Para proteger el estómago cuando tomo más de 2 medicamentos a la vez</t>
  </si>
  <si>
    <t>No he tomado</t>
  </si>
  <si>
    <t>No contesta</t>
  </si>
  <si>
    <t>No he</t>
  </si>
  <si>
    <t>Ninguna</t>
  </si>
  <si>
    <t>No sé</t>
  </si>
  <si>
    <t>No da problemas</t>
  </si>
  <si>
    <t>Toma Omeprazol</t>
  </si>
  <si>
    <t xml:space="preserve">RECETADO / NO </t>
  </si>
  <si>
    <t>frecuencia</t>
  </si>
  <si>
    <t>TIEMPO</t>
  </si>
  <si>
    <t>MOTIVO</t>
  </si>
  <si>
    <t>ENFERMEDADES (ULCERA)</t>
  </si>
  <si>
    <t>MEDICAMENTOS</t>
  </si>
  <si>
    <t>ULCERA + ANTIINFLAMATORIO PUNTUALMENTE (MOTIVO) + SI TOMA / ULCERA+ ANTIINFLAMATORIO PUNTUALMENTE (MOTIVO)</t>
  </si>
  <si>
    <t>ULCERA + ANTIINFLAMATORIO PUNTUALMENTE (MOTIVO) + NO TOMA / ULCERA+ ANTIINFLAMATORIO PUNTUALMENTE (MOTIVO)</t>
  </si>
  <si>
    <t xml:space="preserve">ANTIINFLAMATORIO PUNTUALMENTE+ MENOS 65 AÑOS + SI TOMA + SIN COMA o No tomo medicamentos / </t>
  </si>
  <si>
    <t xml:space="preserve">ANTIINFLAMATORIO PUNTUALMENTE+ MENOS 65 AÑOS + NO TOMA + SIN COMA o No tomo medicamentos / </t>
  </si>
  <si>
    <t xml:space="preserve">ANTIINFLAMATORIO PUNTUALMENTE+ MAS 65 AÑOS + SI TOMA + SIN COMA o No tomo medicamentos / </t>
  </si>
  <si>
    <t xml:space="preserve">ANTIINFLAMATORIO PUNTUALMENTE+ MAS 65 AÑOS + NO TOMA + SIN COMA o No tomo medicamentos / </t>
  </si>
  <si>
    <t xml:space="preserve">ANTIINFLAMATORIO (MEDICAMENTOS) + ULCERA + SI TOMA / </t>
  </si>
  <si>
    <t xml:space="preserve">ANTIINFLAMATORIO (MEDICAMENTOS) + ULCERA + NO TOMA / </t>
  </si>
  <si>
    <t xml:space="preserve">ANTIINFLAMATORIO (MEDICAMENTOS) + SI TOMA + MENOS 65 AÑOS + Sin coma / </t>
  </si>
  <si>
    <t xml:space="preserve">ANTIINFLAMATORIO (MEDICAMENTOS) + NO TOMA + MENOS 65 AÑOS + Sin coma / </t>
  </si>
  <si>
    <t xml:space="preserve">ANTIINFLAMATORIO (MEDICAMENTOS) + SI TOMA + MAS 65 AÑOS + Sin coma / </t>
  </si>
  <si>
    <t xml:space="preserve">ANTIINFLAMATORIO (MEDICAMENTOS) + NO TOMA + MAS 65 AÑOS + Sin coma / </t>
  </si>
  <si>
    <t xml:space="preserve">ANTIINFLAMATORIO PUNTUALMENTE+  SI TOMA + (+Con coma o otra opción menos no toma medicamentos)/ </t>
  </si>
  <si>
    <t xml:space="preserve">ANTIINFLAMATORIO PUNTUALMENTE+ NO TOMA + (+Con coma o otra opción menos no toma medicamentos)/ </t>
  </si>
  <si>
    <t xml:space="preserve">ANTIINFLAMATORIO (MEDICAMENTOS) + SI TOMA + Con coma / </t>
  </si>
  <si>
    <t xml:space="preserve">ANTIINFLAMATORIO (MEDICAMENTOS) + NO TOMA + Con coma / </t>
  </si>
  <si>
    <t xml:space="preserve">ANTIAGREGANTES + ULCERA + SI TOMA / </t>
  </si>
  <si>
    <t xml:space="preserve">ANTIAGREGANTES + ULCERA + NO TOMA / </t>
  </si>
  <si>
    <t xml:space="preserve">ANTIAGREGANTES + SI TOMA + MENOS 65 AÑOS + Sin coma / </t>
  </si>
  <si>
    <t xml:space="preserve">ANTIAGREGANTES+ NO TOMA + MENOS 65 AÑOS + Sin coma / </t>
  </si>
  <si>
    <t xml:space="preserve">ANTIAGREGANTES + SI TOMA + MAS 65 AÑOS + Sin coma / </t>
  </si>
  <si>
    <t xml:space="preserve">ANTIAGREGANTES + NO TOMA + MAS 65 AÑOS + Sin coma / </t>
  </si>
  <si>
    <t xml:space="preserve">ANTIAGREGANTES + NO TOMA + Con coma / </t>
  </si>
  <si>
    <t>LO MISMO CON ANTICOAGULANTES, CORTICOIDES (vale en crema o en pastilla )Y ANTIDEPRESIVOS (Los antidepresivos vale cualquiera)</t>
  </si>
  <si>
    <t>No recetado</t>
  </si>
  <si>
    <t>Lo mismo pero en vez de Si toma/No toma -- Recetado / No recetado</t>
  </si>
  <si>
    <t>Citalopram: Celexa / Prisdal / Seropram</t>
  </si>
  <si>
    <t>Antiagregantes: Aspirina / Adiro / Ácido acetilsalicílico / Clopidogrel / Prasugrel / Plavix / Iscover, Corticoides en crema: Lexema / Betnovate / Diproderm / Suniderma / Elocom / Clovate / Locoid, Fluoxetina: Prozac / Adofen / Reneuron</t>
  </si>
  <si>
    <t>Antiinflamatorios: Ibuprofeno / Enantyum / Dexketoprofeno / Espidifen / Espididol, Citalopram: Celexa / Prisdal / Seropram, Escitalopram: Lexapro / Esertia / Cipralex</t>
  </si>
  <si>
    <t>Fluoxetina: Prozac / Adofen / Reneuron</t>
  </si>
  <si>
    <t>Anticoagulantes: Heparina / Warfarina / Sintrom / Dabigatrán / Pradaxa / Rivaroxabán / Xarelto / Apixabán / Eliquis / Edoxabán / Lixiana, Sertralina: Zoloft / Aremis / Besitran / Serlain</t>
  </si>
  <si>
    <t>Antiagregantes: Aspirina / Adiro / Ácido acetilsalicílico / Clopidogrel / Prasugrel / Plavix / Iscover, Sertralina: Zoloft / Aremis / Besitran / Serlain</t>
  </si>
  <si>
    <t>Es menor de 65 años</t>
  </si>
  <si>
    <t>Toma medicamentos</t>
  </si>
  <si>
    <t>Antiinflamatorio</t>
  </si>
  <si>
    <t>Antiagregantes</t>
  </si>
  <si>
    <t>Anticoagulantes</t>
  </si>
  <si>
    <t xml:space="preserve">ANTICOAGULANTES + ULCERA + SI TOMA / </t>
  </si>
  <si>
    <t xml:space="preserve">ANTICOAGULANTES + ULCERA + NO TOMA / </t>
  </si>
  <si>
    <t xml:space="preserve">ANTICOAGULANTES + SI TOMA + MENOS 65 AÑOS + Sin coma / </t>
  </si>
  <si>
    <t xml:space="preserve">ANTICOAGULANTES+ NO TOMA + MENOS 65 AÑOS + Sin coma / </t>
  </si>
  <si>
    <t xml:space="preserve">ANTICOAGULANTES + SI TOMA + MAS 65 AÑOS + Sin coma / </t>
  </si>
  <si>
    <t xml:space="preserve">ANTICOAGULANTES + NO TOMA + MAS 65 AÑOS + Sin coma / </t>
  </si>
  <si>
    <t xml:space="preserve">ANTICOAGULANTES + NO TOMA + Con coma / </t>
  </si>
  <si>
    <t xml:space="preserve">ANTICOAGULANTES + SI TOMA + Con coma / </t>
  </si>
  <si>
    <t xml:space="preserve">ANTIAGREGANTES + SI TOMA + Con coma / </t>
  </si>
  <si>
    <t>Corticoides (crema o pastilla)</t>
  </si>
  <si>
    <t xml:space="preserve">CORTICOIDES + ULCERA + SI TOMA / </t>
  </si>
  <si>
    <t xml:space="preserve">CORTICOIDES + ULCERA + NO TOMA / </t>
  </si>
  <si>
    <t xml:space="preserve">CORTICOIDES + SI TOMA + MENOS 65 AÑOS + Sin coma / </t>
  </si>
  <si>
    <t xml:space="preserve">CORTICOIDES + SI TOMA + MAS 65 AÑOS + Sin coma / </t>
  </si>
  <si>
    <t xml:space="preserve">CORTICOIDES + NO TOMA + MENOS 65 AÑOS + Sin coma / </t>
  </si>
  <si>
    <t xml:space="preserve">CORTICOIDES + NO TOMA + MAS 65 AÑOS + Sin coma / </t>
  </si>
  <si>
    <t xml:space="preserve">CORTICOIDES + NO TOMA + Con coma / </t>
  </si>
  <si>
    <t xml:space="preserve">CORTICOIDES + SI TOMA + Con coma / </t>
  </si>
  <si>
    <t>Antidepresivos</t>
  </si>
  <si>
    <t xml:space="preserve">ANTIDEPRESIVOS + ULCERA + SI TOMA / </t>
  </si>
  <si>
    <t xml:space="preserve">ANTIDEPRESIVOS + ULCERA + NO TOMA / </t>
  </si>
  <si>
    <t xml:space="preserve">ANTIDEPRESIVOS + SI TOMA + MENOS 65 AÑOS + Sin coma / </t>
  </si>
  <si>
    <t xml:space="preserve">ANTIDEPRESIVOS + NO TOMA + MENOS 65 AÑOS + Sin coma / </t>
  </si>
  <si>
    <t xml:space="preserve">ANTIDEPRESIVOS + SI TOMA + MAS 65 AÑOS + Sin coma / </t>
  </si>
  <si>
    <t xml:space="preserve">ANTIDEPRESIVOS + NO TOMA + MAS 65 AÑOS + Sin coma / </t>
  </si>
  <si>
    <t xml:space="preserve">ANTIDEPRESIVOS + NO TOMA + Con coma / </t>
  </si>
  <si>
    <t xml:space="preserve">ANTIDEPRESIVOS + SI TOMA + Con coma / </t>
  </si>
  <si>
    <t>ULCERA + ANTIINFLAMATORIO PUNTUALMENTE (MOTIVO) + RECETADO / ULCERA+ ANTIINFLAMATORIO PUNTUALMENTE (MOTIVO)</t>
  </si>
  <si>
    <t>ULCERA + ANTIINFLAMATORIO PUNTUALMENTE (MOTIVO) + NO RECETADO / ULCERA+ ANTIINFLAMATORIO PUNTUALMENTE (MOTIVO)</t>
  </si>
  <si>
    <t>ANTIINFLAMATORIO PUNTUALMENTE+ MENOS 65 AÑOS + RECETADO + SIN COMA o No tomo medicamentos /</t>
  </si>
  <si>
    <t>ANTIINFLAMATORIO PUNTUALMENTE+ MENOS 65 AÑOS + NO RECETADO + SIN COMA o No tomo medicamentos /</t>
  </si>
  <si>
    <t>ANTIINFLAMATORIO PUNTUALMENTE+ MAS 65 AÑOS + RECETADO + SIN COMA o No tomo medicamentos /</t>
  </si>
  <si>
    <t>ANTIINFLAMATORIO PUNTUALMENTE+ MAS 65 AÑOS + NO RECETADO + SIN COMA o No tomo medicamentos /</t>
  </si>
  <si>
    <t>ANTIINFLAMATORIO PUNTUALMENTE+ RECETADO + (+Con coma o otra opción menos no tomo medicamentos)/</t>
  </si>
  <si>
    <t>ANTIINFLAMATORIO PUNTUALMENTE+ NO RECETADO + (+Con coma o otra opción menos no tomo medicamentos)/</t>
  </si>
  <si>
    <t>ANTIINFLAMATORIO (MEDICAMENTOS) + ULCERA + RECETADO /</t>
  </si>
  <si>
    <t>ANTIINFLAMATORIO (MEDICAMENTOS) + ULCERA + NO RECETADO /</t>
  </si>
  <si>
    <t>ANTIINFLAMATORIO (MEDICAMENTOS) + RECETADO + MENOS 65 AÑOS + Sin coma /</t>
  </si>
  <si>
    <t>ANTIINFLAMATORIO (MEDICAMENTOS) + NO RECETADO + MENOS 65 AÑOS + Sin coma /</t>
  </si>
  <si>
    <t>ANTIINFLAMATORIO (MEDICAMENTOS) + RECETADO + MAS 65 AÑOS + Sin coma /</t>
  </si>
  <si>
    <t>ANTIINFLAMATORIO (MEDICAMENTOS) + NO RECETADO + MAS 65 AÑOS + Sin coma /</t>
  </si>
  <si>
    <t>ANTIINFLAMATORIO (MEDICAMENTOS) + NO RECETADO + Con coma /</t>
  </si>
  <si>
    <t>ANTIINFLAMATORIO (MEDICAMENTOS) + RECETADO + Con coma /</t>
  </si>
  <si>
    <t>ANTIAGREGANTES + ULCERA + RECETADO /</t>
  </si>
  <si>
    <t>ANTIAGREGANTES + ULCERA + NO RECETADO /</t>
  </si>
  <si>
    <t>ANTIAGREGANTES + RECETADO + MENOS 65 AÑOS + Sin coma /</t>
  </si>
  <si>
    <t>ANTIAGREGANTES+ NO RECETADO + MENOS 65 AÑOS + Sin coma /</t>
  </si>
  <si>
    <t>ANTIAGREGANTES + RECETADO + MAS 65 AÑOS + Sin coma /</t>
  </si>
  <si>
    <t>ANTIAGREGANTES + NO RECETADO + MAS 65 AÑOS + Sin coma /</t>
  </si>
  <si>
    <t>ANTIAGREGANTES + NO RECETADO + Con coma /</t>
  </si>
  <si>
    <t>ANTIAGREGANTES + RECETADO + Con coma /</t>
  </si>
  <si>
    <t>ANTICOAGULANTES + ULCERA + RECETADO /</t>
  </si>
  <si>
    <t>ANTICOAGULANTES + ULCERA + NO RECETADO /</t>
  </si>
  <si>
    <t>ANTICOAGULANTES + RECETADO + MENOS 65 AÑOS + Sin coma /</t>
  </si>
  <si>
    <t>ANTICOAGULANTES+ NO RECETADO + MENOS 65 AÑOS + Sin coma /</t>
  </si>
  <si>
    <t>ANTICOAGULANTES + RECETADO + MAS 65 AÑOS + Sin coma /</t>
  </si>
  <si>
    <t>ANTICOAGULANTES + NO RECETADO + MAS 65 AÑOS + Sin coma /</t>
  </si>
  <si>
    <t>ANTICOAGULANTES + NO RECETADO + Con coma /</t>
  </si>
  <si>
    <t>ANTICOAGULANTES + RECETADO + Con coma /</t>
  </si>
  <si>
    <t>CORTICOIDES + ULCERA + RECETADO /</t>
  </si>
  <si>
    <t>CORTICOIDES + ULCERA + NO RECETADO /</t>
  </si>
  <si>
    <t>CORTICOIDES + RECETADO + MENOS 65 AÑOS + Sin coma /</t>
  </si>
  <si>
    <t>CORTICOIDES + NO RECETADO + MENOS 65 AÑOS + Sin coma /</t>
  </si>
  <si>
    <t>CORTICOIDES + RECETADO + MAS 65 AÑOS + Sin coma /</t>
  </si>
  <si>
    <t>CORTICOIDES + NO RECETADO + MAS 65 AÑOS + Sin coma /</t>
  </si>
  <si>
    <t>CORTICOIDES + NO RECETADO + Con coma /</t>
  </si>
  <si>
    <t>CORTICOIDES + RECETADO + Con coma /</t>
  </si>
  <si>
    <t>ANTIDEPRESIVOS + ULCERA + RECETADO /</t>
  </si>
  <si>
    <t>ANTIDEPRESIVOS + ULCERA + NO RECETADO /</t>
  </si>
  <si>
    <t>ANTIDEPRESIVOS + RECETADO + MENOS 65 AÑOS + Sin coma /</t>
  </si>
  <si>
    <t>ANTIDEPRESIVOS + NO RECETADO + MENOS 65 AÑOS + Sin coma /</t>
  </si>
  <si>
    <t>ANTIDEPRESIVOS + RECETADO + MAS 65 AÑOS + Sin coma /</t>
  </si>
  <si>
    <t>ANTIDEPRESIVOS + NO RECETADO + MAS 65 AÑOS + Sin coma /</t>
  </si>
  <si>
    <t>ANTIDEPRESIVOS + NO RECETADO + Con coma /</t>
  </si>
  <si>
    <t>ANTIDEPRESIVOS + RECETADO + Con coma /</t>
  </si>
  <si>
    <t>Toma IBP</t>
  </si>
  <si>
    <t>No toma IBP</t>
  </si>
  <si>
    <t>Recetado</t>
  </si>
  <si>
    <t>Tipo de prescripción inadecuada</t>
  </si>
  <si>
    <t>Nº de pacientes</t>
  </si>
  <si>
    <t>Prescripción excesiva (IBP recetado sin indicación)</t>
  </si>
  <si>
    <t>Prescripción insuficiente (IBP no recetado con indicación)</t>
  </si>
  <si>
    <t>Total de prescripción inadecuada</t>
  </si>
  <si>
    <t>Total pacientes encuestados</t>
  </si>
  <si>
    <t>% Prescripción inadecuada</t>
  </si>
  <si>
    <t>% Sobre total</t>
  </si>
  <si>
    <t>Recetdo</t>
  </si>
  <si>
    <t>ANTIAGREGANTES</t>
  </si>
  <si>
    <t>ANTICOAGULANTES</t>
  </si>
  <si>
    <t>CORTICOIDES</t>
  </si>
  <si>
    <t>ANTIDEPRESIVOS</t>
  </si>
  <si>
    <t>TOTAL</t>
  </si>
  <si>
    <t>Prescripción excesiva</t>
  </si>
  <si>
    <t>Prescripción insuficiente</t>
  </si>
  <si>
    <t xml:space="preserve">AINE </t>
  </si>
  <si>
    <t>AINE</t>
  </si>
  <si>
    <t>AGUDO</t>
  </si>
  <si>
    <t>CRÓNICO</t>
  </si>
  <si>
    <t>inadecuada</t>
  </si>
  <si>
    <t>% prescripción</t>
  </si>
  <si>
    <t>Total prescripción inadecuada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</si>
</sst>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theme="0"/>
      </left>
      <right style="thin">
        <color indexed="64"/>
      </right>
      <top/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4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/>
    <xf numFmtId="164" fontId="3" fillId="0" borderId="7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4" fillId="0" borderId="0" xfId="0" applyFont="1"/>
    <xf numFmtId="0" fontId="3" fillId="2" borderId="5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5" fillId="0" borderId="0" xfId="0" applyFont="1"/>
    <xf numFmtId="0" fontId="2" fillId="0" borderId="0" xfId="1"/>
    <xf numFmtId="0" fontId="6" fillId="0" borderId="13" xfId="1" applyFont="1" applyBorder="1" applyAlignment="1">
      <alignment horizontal="center" vertical="top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9" fontId="2" fillId="0" borderId="0" xfId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4" xfId="0" applyBorder="1"/>
    <xf numFmtId="0" fontId="0" fillId="0" borderId="0" xfId="0" applyBorder="1"/>
    <xf numFmtId="0" fontId="7" fillId="6" borderId="0" xfId="0" applyFont="1" applyFill="1" applyBorder="1" applyAlignment="1">
      <alignment horizontal="center"/>
    </xf>
    <xf numFmtId="0" fontId="2" fillId="4" borderId="0" xfId="1" applyFill="1" applyBorder="1" applyAlignment="1">
      <alignment horizontal="center"/>
    </xf>
    <xf numFmtId="0" fontId="2" fillId="5" borderId="0" xfId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7" xfId="0" applyBorder="1"/>
    <xf numFmtId="0" fontId="1" fillId="4" borderId="17" xfId="1" applyFont="1" applyFill="1" applyBorder="1"/>
    <xf numFmtId="0" fontId="1" fillId="5" borderId="17" xfId="1" applyFont="1" applyFill="1" applyBorder="1"/>
    <xf numFmtId="0" fontId="2" fillId="5" borderId="17" xfId="1" applyFill="1" applyBorder="1"/>
    <xf numFmtId="0" fontId="2" fillId="4" borderId="18" xfId="1" applyFill="1" applyBorder="1"/>
    <xf numFmtId="0" fontId="2" fillId="4" borderId="20" xfId="1" applyFill="1" applyBorder="1" applyAlignment="1">
      <alignment horizontal="center"/>
    </xf>
    <xf numFmtId="0" fontId="2" fillId="5" borderId="20" xfId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2" fillId="4" borderId="17" xfId="1" applyFill="1" applyBorder="1" applyAlignment="1">
      <alignment horizontal="center"/>
    </xf>
    <xf numFmtId="0" fontId="2" fillId="5" borderId="17" xfId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0" fillId="4" borderId="20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23" xfId="0" applyBorder="1"/>
    <xf numFmtId="0" fontId="0" fillId="4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0" xfId="0" applyFill="1" applyBorder="1"/>
    <xf numFmtId="0" fontId="0" fillId="5" borderId="20" xfId="0" applyFill="1" applyBorder="1"/>
    <xf numFmtId="0" fontId="0" fillId="4" borderId="21" xfId="0" applyFill="1" applyBorder="1"/>
    <xf numFmtId="0" fontId="0" fillId="0" borderId="22" xfId="0" applyBorder="1"/>
    <xf numFmtId="0" fontId="7" fillId="6" borderId="25" xfId="0" applyFont="1" applyFill="1" applyBorder="1" applyAlignment="1">
      <alignment horizontal="center"/>
    </xf>
    <xf numFmtId="0" fontId="7" fillId="6" borderId="26" xfId="0" applyFont="1" applyFill="1" applyBorder="1" applyAlignment="1">
      <alignment horizontal="center"/>
    </xf>
    <xf numFmtId="0" fontId="7" fillId="6" borderId="27" xfId="0" applyFont="1" applyFill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0" fontId="0" fillId="6" borderId="28" xfId="0" applyFill="1" applyBorder="1"/>
    <xf numFmtId="0" fontId="0" fillId="6" borderId="29" xfId="0" applyFill="1" applyBorder="1"/>
    <xf numFmtId="0" fontId="7" fillId="6" borderId="30" xfId="0" applyFont="1" applyFill="1" applyBorder="1" applyAlignment="1">
      <alignment horizontal="center"/>
    </xf>
    <xf numFmtId="0" fontId="7" fillId="6" borderId="29" xfId="0" applyFont="1" applyFill="1" applyBorder="1" applyAlignment="1">
      <alignment horizontal="center"/>
    </xf>
  </cellXfs>
  <cellStyles count="2">
    <cellStyle name="Normal" xfId="0" builtinId="0"/>
    <cellStyle name="Normal 2" xfId="1" xr:uid="{A97906AC-D08C-478C-9FA7-B857F2B58FEA}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>
    <tableStyle name="Respuestas de formulario 1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Respuestas de formulario 1-style 2" pivot="0" count="2" xr9:uid="{00000000-0011-0000-FFFF-FFFF01000000}">
      <tableStyleElement type="firstRowStripe" dxfId="8"/>
      <tableStyleElement type="secondRowStripe" dxfId="7"/>
    </tableStyle>
  </tableStyles>
  <colors>
    <mruColors>
      <color rgb="FFF3E7FF"/>
      <color rgb="FFE8F2FE"/>
      <color rgb="FFCFCFFD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AINE</a:t>
            </a:r>
            <a:r>
              <a:rPr lang="es-ES" baseline="0"/>
              <a:t> AGUDO, NO ASOCIADO A OTRO FÁRMACO GASTROLESIVO, &lt;65 AÑOS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6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97C-4F6B-A02E-9B2E3070BE76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7C-4F6B-A02E-9B2E3070BE76}"/>
              </c:ext>
            </c:extLst>
          </c:dPt>
          <c:dLbls>
            <c:dLbl>
              <c:idx val="0"/>
              <c:layout>
                <c:manualLayout>
                  <c:x val="-0.14255008748906386"/>
                  <c:y val="-0.23577938174394875"/>
                </c:manualLayout>
              </c:layout>
              <c:tx>
                <c:rich>
                  <a:bodyPr/>
                  <a:lstStyle/>
                  <a:p>
                    <a:fld id="{F3F22442-C30A-4BBC-9521-4918763E883C}" type="CATEGORYNAME">
                      <a:rPr lang="en-US" sz="1200"/>
                      <a:pPr/>
                      <a:t>[NOMBRE DE CATEGORÍA]</a:t>
                    </a:fld>
                    <a:r>
                      <a:rPr lang="en-US" sz="1200" baseline="0"/>
                      <a:t>
</a:t>
                    </a:r>
                    <a:fld id="{A450C510-4609-4C19-8903-8DCF51625500}" type="PERCENTAGE">
                      <a:rPr lang="en-US" sz="1200" baseline="0"/>
                      <a:pPr/>
                      <a:t>[PORCENTAJE]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7C-4F6B-A02E-9B2E3070BE76}"/>
                </c:ext>
              </c:extLst>
            </c:dLbl>
            <c:dLbl>
              <c:idx val="1"/>
              <c:layout>
                <c:manualLayout>
                  <c:x val="0.12550831146106736"/>
                  <c:y val="0.21817475940507436"/>
                </c:manualLayout>
              </c:layout>
              <c:tx>
                <c:rich>
                  <a:bodyPr/>
                  <a:lstStyle/>
                  <a:p>
                    <a:fld id="{BA3106EE-A9EF-4157-A760-08CE8C12D031}" type="CATEGORYNAME">
                      <a:rPr lang="en-US" sz="1200"/>
                      <a:pPr/>
                      <a:t>[NOMBRE DE CATEGORÍA]</a:t>
                    </a:fld>
                    <a:r>
                      <a:rPr lang="en-US" sz="1200" baseline="0"/>
                      <a:t>
</a:t>
                    </a:r>
                    <a:fld id="{5317F7EC-CB0A-48CF-9AA8-2FCE0344E3D7}" type="PERCENTAGE">
                      <a:rPr lang="en-US" sz="1200" baseline="0"/>
                      <a:pPr/>
                      <a:t>[PORCENTAJE]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97C-4F6B-A02E-9B2E3070BE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1'!$AM$7:$AM$8</c:f>
              <c:strCache>
                <c:ptCount val="2"/>
                <c:pt idx="0">
                  <c:v>Recetado</c:v>
                </c:pt>
                <c:pt idx="1">
                  <c:v>No recetado</c:v>
                </c:pt>
              </c:strCache>
            </c:strRef>
          </c:cat>
          <c:val>
            <c:numRef>
              <c:f>'Respuestas de formulario 1'!$AN$7:$AN$8</c:f>
              <c:numCache>
                <c:formatCode>General</c:formatCode>
                <c:ptCount val="2"/>
                <c:pt idx="0">
                  <c:v>81.818181818181827</c:v>
                </c:pt>
                <c:pt idx="1">
                  <c:v>18.181818181818183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C-4F6B-A02E-9B2E3070BE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ANTIAGREGANTE, NO ASOCIADO A OTRO FÁRMACO GASTROLESIVO, &gt;65 AÑOS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2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61B-9345-DF67BB706840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61B-9345-DF67BB706840}"/>
              </c:ext>
            </c:extLst>
          </c:dPt>
          <c:dLbls>
            <c:dLbl>
              <c:idx val="0"/>
              <c:layout>
                <c:manualLayout>
                  <c:x val="1.1836626962391227E-2"/>
                  <c:y val="-0.16524774342231605"/>
                </c:manualLayout>
              </c:layout>
              <c:tx>
                <c:rich>
                  <a:bodyPr/>
                  <a:lstStyle/>
                  <a:p>
                    <a:fld id="{F3F22442-C30A-4BBC-9521-4918763E883C}" type="CATEGORYNAME">
                      <a:rPr lang="en-US" sz="1200"/>
                      <a:pPr/>
                      <a:t>[NOMBRE DE CATEGORÍA]</a:t>
                    </a:fld>
                    <a:r>
                      <a:rPr lang="en-US" sz="1200" baseline="0"/>
                      <a:t>
</a:t>
                    </a:r>
                    <a:fld id="{A450C510-4609-4C19-8903-8DCF51625500}" type="PERCENTAGE">
                      <a:rPr lang="en-US" sz="1200" baseline="0"/>
                      <a:pPr/>
                      <a:t>[PORCENTAJE]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49135331369166"/>
                      <c:h val="0.180548940528775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813-461B-9345-DF67BB706840}"/>
                </c:ext>
              </c:extLst>
            </c:dLbl>
            <c:dLbl>
              <c:idx val="1"/>
              <c:layout>
                <c:manualLayout>
                  <c:x val="0.30633842007261614"/>
                  <c:y val="0.1891703768775225"/>
                </c:manualLayout>
              </c:layout>
              <c:tx>
                <c:rich>
                  <a:bodyPr/>
                  <a:lstStyle/>
                  <a:p>
                    <a:fld id="{BA3106EE-A9EF-4157-A760-08CE8C12D031}" type="CATEGORYNAME">
                      <a:rPr lang="en-US" sz="1200">
                        <a:solidFill>
                          <a:schemeClr val="bg1"/>
                        </a:solidFill>
                      </a:rPr>
                      <a:pPr/>
                      <a:t>[NOMBRE DE CATEGORÍA]</a:t>
                    </a:fld>
                    <a:r>
                      <a:rPr lang="en-US" sz="1200" baseline="0">
                        <a:solidFill>
                          <a:schemeClr val="bg1"/>
                        </a:solidFill>
                      </a:rPr>
                      <a:t>
</a:t>
                    </a:r>
                    <a:fld id="{5317F7EC-CB0A-48CF-9AA8-2FCE0344E3D7}" type="PERCENTAGE">
                      <a:rPr lang="en-US" sz="1200" baseline="0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n-US" sz="1200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16010837579998"/>
                      <c:h val="0.2056252572270549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813-461B-9345-DF67BB7068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1'!$BT$8:$BT$9</c:f>
              <c:strCache>
                <c:ptCount val="2"/>
                <c:pt idx="0">
                  <c:v>Recetado</c:v>
                </c:pt>
                <c:pt idx="1">
                  <c:v>No recetado</c:v>
                </c:pt>
              </c:strCache>
            </c:strRef>
          </c:cat>
          <c:val>
            <c:numRef>
              <c:f>'Respuestas de formulario 1'!$BU$8:$BU$9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61B-9345-DF67BB70684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ANTIAGREGANTE, ASOCIADO A OTRO FÁRMACO GASTROLESIVO</a:t>
            </a:r>
          </a:p>
        </c:rich>
      </c:tx>
      <c:layout>
        <c:manualLayout>
          <c:xMode val="edge"/>
          <c:yMode val="edge"/>
          <c:x val="0.14084306850673595"/>
          <c:y val="3.5265112304811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2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DF-46F0-A273-51BCF2CC9EE4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DF-46F0-A273-51BCF2CC9EE4}"/>
              </c:ext>
            </c:extLst>
          </c:dPt>
          <c:dLbls>
            <c:dLbl>
              <c:idx val="0"/>
              <c:layout>
                <c:manualLayout>
                  <c:x val="0.28967939416504568"/>
                  <c:y val="0.184598251430473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F22442-C30A-4BBC-9521-4918763E883C}" type="CATEGORYNAME">
                      <a:rPr lang="en-US" sz="1100">
                        <a:solidFill>
                          <a:schemeClr val="bg1"/>
                        </a:solidFill>
                      </a:rPr>
                      <a:pPr>
                        <a:defRPr sz="1100"/>
                      </a:pPr>
                      <a:t>[NOMBRE DE CATEGORÍA]</a:t>
                    </a:fld>
                    <a:r>
                      <a:rPr lang="en-US" sz="1100" baseline="0">
                        <a:solidFill>
                          <a:schemeClr val="bg1"/>
                        </a:solidFill>
                      </a:rPr>
                      <a:t>
</a:t>
                    </a:r>
                    <a:fld id="{A450C510-4609-4C19-8903-8DCF51625500}" type="PERCENTAGE">
                      <a:rPr lang="en-US" sz="1100" baseline="0">
                        <a:solidFill>
                          <a:schemeClr val="bg1"/>
                        </a:solidFill>
                      </a:rPr>
                      <a:pPr>
                        <a:defRPr sz="1100"/>
                      </a:pPr>
                      <a:t>[PORCENTAJE]</a:t>
                    </a:fld>
                    <a:endParaRPr lang="en-US" sz="1100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23863392522635"/>
                      <c:h val="0.1957992013896993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7DF-46F0-A273-51BCF2CC9EE4}"/>
                </c:ext>
              </c:extLst>
            </c:dLbl>
            <c:dLbl>
              <c:idx val="1"/>
              <c:layout>
                <c:manualLayout>
                  <c:x val="1.287944427239321E-3"/>
                  <c:y val="-0.21032455685260498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Recetado</a:t>
                    </a:r>
                  </a:p>
                  <a:p>
                    <a:fld id="{A450C510-4609-4C19-8903-8DCF51625500}" type="PERCENTAGE">
                      <a:rPr lang="en-US" sz="1200"/>
                      <a:pPr/>
                      <a:t>[PORCENTAJE]</a:t>
                    </a:fld>
                    <a:endParaRPr lang="es-E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7DF-46F0-A273-51BCF2CC9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1'!$BT$10:$BT$11</c:f>
              <c:strCache>
                <c:ptCount val="2"/>
                <c:pt idx="0">
                  <c:v>No recetado</c:v>
                </c:pt>
                <c:pt idx="1">
                  <c:v>Recetado</c:v>
                </c:pt>
              </c:strCache>
            </c:strRef>
          </c:cat>
          <c:val>
            <c:numRef>
              <c:f>'Respuestas de formulario 1'!$BU$10:$BU$11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DF-46F0-A273-51BCF2CC9EE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ANTICOAGULANTE, NO ASOCIADO A OTRO FÁRMACO GASTROLESIVO, &gt;65 AÑOS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D9-4271-B0E7-1A6ADB504F4A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D9-4271-B0E7-1A6ADB504F4A}"/>
              </c:ext>
            </c:extLst>
          </c:dPt>
          <c:dLbls>
            <c:dLbl>
              <c:idx val="0"/>
              <c:layout>
                <c:manualLayout>
                  <c:x val="1.1836626962391227E-2"/>
                  <c:y val="-0.16524774342231605"/>
                </c:manualLayout>
              </c:layout>
              <c:tx>
                <c:rich>
                  <a:bodyPr/>
                  <a:lstStyle/>
                  <a:p>
                    <a:fld id="{F3F22442-C30A-4BBC-9521-4918763E883C}" type="CATEGORYNAME">
                      <a:rPr lang="en-US" sz="1200"/>
                      <a:pPr/>
                      <a:t>[NOMBRE DE CATEGORÍA]</a:t>
                    </a:fld>
                    <a:r>
                      <a:rPr lang="en-US" sz="1200" baseline="0"/>
                      <a:t>
</a:t>
                    </a:r>
                    <a:fld id="{A450C510-4609-4C19-8903-8DCF51625500}" type="PERCENTAGE">
                      <a:rPr lang="en-US" sz="1200" baseline="0"/>
                      <a:pPr/>
                      <a:t>[PORCENTAJE]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49135331369166"/>
                      <c:h val="0.180548940528775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FD9-4271-B0E7-1A6ADB504F4A}"/>
                </c:ext>
              </c:extLst>
            </c:dLbl>
            <c:dLbl>
              <c:idx val="1"/>
              <c:layout>
                <c:manualLayout>
                  <c:x val="0.30633842007261614"/>
                  <c:y val="0.1891703768775225"/>
                </c:manualLayout>
              </c:layout>
              <c:tx>
                <c:rich>
                  <a:bodyPr/>
                  <a:lstStyle/>
                  <a:p>
                    <a:fld id="{BA3106EE-A9EF-4157-A760-08CE8C12D031}" type="CATEGORYNAME">
                      <a:rPr lang="en-US" sz="1200">
                        <a:solidFill>
                          <a:schemeClr val="bg1"/>
                        </a:solidFill>
                      </a:rPr>
                      <a:pPr/>
                      <a:t>[NOMBRE DE CATEGORÍA]</a:t>
                    </a:fld>
                    <a:r>
                      <a:rPr lang="en-US" sz="1200" baseline="0">
                        <a:solidFill>
                          <a:schemeClr val="bg1"/>
                        </a:solidFill>
                      </a:rPr>
                      <a:t>
</a:t>
                    </a:r>
                    <a:fld id="{5317F7EC-CB0A-48CF-9AA8-2FCE0344E3D7}" type="PERCENTAGE">
                      <a:rPr lang="en-US" sz="1200" baseline="0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n-US" sz="1200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16010837579998"/>
                      <c:h val="0.2056252572270549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FD9-4271-B0E7-1A6ADB504F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1'!$BT$28:$BT$29</c:f>
              <c:strCache>
                <c:ptCount val="2"/>
                <c:pt idx="0">
                  <c:v>Recetado</c:v>
                </c:pt>
                <c:pt idx="1">
                  <c:v>No recetado</c:v>
                </c:pt>
              </c:strCache>
            </c:strRef>
          </c:cat>
          <c:val>
            <c:numRef>
              <c:f>'Respuestas de formulario 1'!$BU$28:$BU$29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9-4271-B0E7-1A6ADB504F4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ANTICOAGULANTE, ASOCIADO A OTRO FÁRMACO GASTROLESIVO</a:t>
            </a:r>
          </a:p>
        </c:rich>
      </c:tx>
      <c:layout>
        <c:manualLayout>
          <c:xMode val="edge"/>
          <c:yMode val="edge"/>
          <c:x val="0.14084306850673595"/>
          <c:y val="3.5265112304811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3-488C-AB2D-134A1EA25724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3-488C-AB2D-134A1EA25724}"/>
              </c:ext>
            </c:extLst>
          </c:dPt>
          <c:dLbls>
            <c:dLbl>
              <c:idx val="0"/>
              <c:layout>
                <c:manualLayout>
                  <c:x val="0.28967939416504568"/>
                  <c:y val="0.184598251430473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F22442-C30A-4BBC-9521-4918763E883C}" type="CATEGORYNAME">
                      <a:rPr lang="en-US" sz="1100">
                        <a:solidFill>
                          <a:schemeClr val="bg1"/>
                        </a:solidFill>
                      </a:rPr>
                      <a:pPr>
                        <a:defRPr sz="1100"/>
                      </a:pPr>
                      <a:t>[NOMBRE DE CATEGORÍA]</a:t>
                    </a:fld>
                    <a:r>
                      <a:rPr lang="en-US" sz="1100" baseline="0">
                        <a:solidFill>
                          <a:schemeClr val="bg1"/>
                        </a:solidFill>
                      </a:rPr>
                      <a:t>
</a:t>
                    </a:r>
                    <a:fld id="{A450C510-4609-4C19-8903-8DCF51625500}" type="PERCENTAGE">
                      <a:rPr lang="en-US" sz="1100" baseline="0">
                        <a:solidFill>
                          <a:schemeClr val="bg1"/>
                        </a:solidFill>
                      </a:rPr>
                      <a:pPr>
                        <a:defRPr sz="1100"/>
                      </a:pPr>
                      <a:t>[PORCENTAJE]</a:t>
                    </a:fld>
                    <a:endParaRPr lang="en-US" sz="1100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23863392522635"/>
                      <c:h val="0.1957992013896993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4D3-488C-AB2D-134A1EA25724}"/>
                </c:ext>
              </c:extLst>
            </c:dLbl>
            <c:dLbl>
              <c:idx val="1"/>
              <c:layout>
                <c:manualLayout>
                  <c:x val="1.287944427239321E-3"/>
                  <c:y val="-0.21032455685260498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Recetado</a:t>
                    </a:r>
                  </a:p>
                  <a:p>
                    <a:fld id="{A450C510-4609-4C19-8903-8DCF51625500}" type="PERCENTAGE">
                      <a:rPr lang="en-US" sz="1200"/>
                      <a:pPr/>
                      <a:t>[PORCENTAJE]</a:t>
                    </a:fld>
                    <a:endParaRPr lang="es-E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4D3-488C-AB2D-134A1EA257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1'!$BT$30:$BT$31</c:f>
              <c:strCache>
                <c:ptCount val="2"/>
                <c:pt idx="0">
                  <c:v>No recetado</c:v>
                </c:pt>
                <c:pt idx="1">
                  <c:v>Recetado</c:v>
                </c:pt>
              </c:strCache>
            </c:strRef>
          </c:cat>
          <c:val>
            <c:numRef>
              <c:f>'Respuestas de formulario 1'!$BU$30:$BU$31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D3-488C-AB2D-134A1EA257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CORTICOIDES, NO ASOCIADO A OTRO FÁRMACO GASTROLESIVO, &lt;65 AÑOS </a:t>
            </a:r>
            <a:endParaRPr lang="es-ES"/>
          </a:p>
        </c:rich>
      </c:tx>
      <c:layout>
        <c:manualLayout>
          <c:xMode val="edge"/>
          <c:yMode val="edge"/>
          <c:x val="0.12712999522740404"/>
          <c:y val="3.7333327454069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4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B4-4A10-A7A5-CE0B578774AD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B4-4A10-A7A5-CE0B578774AD}"/>
              </c:ext>
            </c:extLst>
          </c:dPt>
          <c:dLbls>
            <c:dLbl>
              <c:idx val="0"/>
              <c:layout>
                <c:manualLayout>
                  <c:x val="-1.3130140840162709E-3"/>
                  <c:y val="-0.22984013746788126"/>
                </c:manualLayout>
              </c:layout>
              <c:tx>
                <c:rich>
                  <a:bodyPr/>
                  <a:lstStyle/>
                  <a:p>
                    <a:fld id="{F3F22442-C30A-4BBC-9521-4918763E883C}" type="CATEGORYNAME">
                      <a:rPr lang="en-US" sz="1200"/>
                      <a:pPr/>
                      <a:t>[NOMBRE DE CATEGORÍA]</a:t>
                    </a:fld>
                    <a:r>
                      <a:rPr lang="en-US" sz="1200" baseline="0"/>
                      <a:t>
</a:t>
                    </a:r>
                    <a:fld id="{A450C510-4609-4C19-8903-8DCF51625500}" type="PERCENTAGE">
                      <a:rPr lang="en-US" sz="1200" baseline="0"/>
                      <a:pPr/>
                      <a:t>[PORCENTAJE]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FB4-4A10-A7A5-CE0B578774AD}"/>
                </c:ext>
              </c:extLst>
            </c:dLbl>
            <c:dLbl>
              <c:idx val="1"/>
              <c:layout>
                <c:manualLayout>
                  <c:x val="0.28613946537836071"/>
                  <c:y val="0.19526588971302511"/>
                </c:manualLayout>
              </c:layout>
              <c:tx>
                <c:rich>
                  <a:bodyPr/>
                  <a:lstStyle/>
                  <a:p>
                    <a:fld id="{BA3106EE-A9EF-4157-A760-08CE8C12D031}" type="CATEGORYNAME">
                      <a:rPr lang="en-US" sz="1200">
                        <a:solidFill>
                          <a:schemeClr val="bg1"/>
                        </a:solidFill>
                      </a:rPr>
                      <a:pPr/>
                      <a:t>[NOMBRE DE CATEGORÍA]</a:t>
                    </a:fld>
                    <a:r>
                      <a:rPr lang="en-US" sz="1200" baseline="0">
                        <a:solidFill>
                          <a:schemeClr val="bg1"/>
                        </a:solidFill>
                      </a:rPr>
                      <a:t>
</a:t>
                    </a:r>
                    <a:fld id="{5317F7EC-CB0A-48CF-9AA8-2FCE0344E3D7}" type="PERCENTAGE">
                      <a:rPr lang="en-US" sz="1200" baseline="0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n-US" sz="1200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010211891805422"/>
                      <c:h val="0.1298605812721390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FB4-4A10-A7A5-CE0B578774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1'!$AM$47:$AM$48</c:f>
              <c:strCache>
                <c:ptCount val="2"/>
                <c:pt idx="0">
                  <c:v>Recetado</c:v>
                </c:pt>
                <c:pt idx="1">
                  <c:v>No recetado</c:v>
                </c:pt>
              </c:strCache>
            </c:strRef>
          </c:cat>
          <c:val>
            <c:numRef>
              <c:f>'Respuestas de formulario 1'!$AN$47:$AN$48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B4-4A10-A7A5-CE0B578774A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CORTICOIDES, ASOCIADO A OTRO FÁRMACO GASTROLESIVO</a:t>
            </a:r>
          </a:p>
        </c:rich>
      </c:tx>
      <c:layout>
        <c:manualLayout>
          <c:xMode val="edge"/>
          <c:yMode val="edge"/>
          <c:x val="0.14084306850673595"/>
          <c:y val="3.5265112304811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4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B-4119-A462-C6CA376137FF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B-4119-A462-C6CA376137FF}"/>
              </c:ext>
            </c:extLst>
          </c:dPt>
          <c:dLbls>
            <c:dLbl>
              <c:idx val="0"/>
              <c:layout>
                <c:manualLayout>
                  <c:x val="-0.11399490652335695"/>
                  <c:y val="0.210259699447728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F22442-C30A-4BBC-9521-4918763E883C}" type="CATEGORYNAME">
                      <a:rPr lang="en-US" sz="1100"/>
                      <a:pPr>
                        <a:defRPr sz="1100"/>
                      </a:pPr>
                      <a:t>[NOMBRE DE CATEGORÍA]</a:t>
                    </a:fld>
                    <a:r>
                      <a:rPr lang="en-US" sz="1100" baseline="0"/>
                      <a:t>
</a:t>
                    </a:r>
                    <a:fld id="{A450C510-4609-4C19-8903-8DCF51625500}" type="PERCENTAGE">
                      <a:rPr lang="en-US" sz="1100" baseline="0"/>
                      <a:pPr>
                        <a:defRPr sz="1100"/>
                      </a:pPr>
                      <a:t>[PORCENTAJE]</a:t>
                    </a:fld>
                    <a:endParaRPr lang="en-US" sz="11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D4B-4119-A462-C6CA376137FF}"/>
                </c:ext>
              </c:extLst>
            </c:dLbl>
            <c:dLbl>
              <c:idx val="1"/>
              <c:layout>
                <c:manualLayout>
                  <c:x val="0.19000194225643349"/>
                  <c:y val="-0.22047207927754311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Recetado</a:t>
                    </a:r>
                  </a:p>
                  <a:p>
                    <a:fld id="{A450C510-4609-4C19-8903-8DCF51625500}" type="PERCENTAGE">
                      <a:rPr lang="en-US" sz="1200"/>
                      <a:pPr/>
                      <a:t>[PORCENTAJE]</a:t>
                    </a:fld>
                    <a:endParaRPr lang="es-E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D4B-4119-A462-C6CA376137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1'!$AM$51:$AM$52</c:f>
              <c:strCache>
                <c:ptCount val="2"/>
                <c:pt idx="0">
                  <c:v>No recetado</c:v>
                </c:pt>
                <c:pt idx="1">
                  <c:v>Recetado</c:v>
                </c:pt>
              </c:strCache>
            </c:strRef>
          </c:cat>
          <c:val>
            <c:numRef>
              <c:f>'Respuestas de formulario 1'!$AN$51:$AN$52</c:f>
              <c:numCache>
                <c:formatCode>General</c:formatCode>
                <c:ptCount val="2"/>
                <c:pt idx="0">
                  <c:v>14.285714285714285</c:v>
                </c:pt>
                <c:pt idx="1">
                  <c:v>85.714285714285708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B-4119-A462-C6CA376137F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ISRS, ANTECEDENTES ÚLCERA </a:t>
            </a:r>
            <a:endParaRPr lang="es-ES"/>
          </a:p>
        </c:rich>
      </c:tx>
      <c:layout>
        <c:manualLayout>
          <c:xMode val="edge"/>
          <c:yMode val="edge"/>
          <c:x val="0.21610581593639686"/>
          <c:y val="3.2666740020381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2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72-416F-BD79-28016CD0063E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72-416F-BD79-28016CD0063E}"/>
              </c:ext>
            </c:extLst>
          </c:dPt>
          <c:dLbls>
            <c:dLbl>
              <c:idx val="0"/>
              <c:layout>
                <c:manualLayout>
                  <c:x val="7.4499832458491556E-3"/>
                  <c:y val="-0.21688599851530746"/>
                </c:manualLayout>
              </c:layout>
              <c:tx>
                <c:rich>
                  <a:bodyPr/>
                  <a:lstStyle/>
                  <a:p>
                    <a:fld id="{F3F22442-C30A-4BBC-9521-4918763E883C}" type="CATEGORYNAME">
                      <a:rPr lang="en-US" sz="1200"/>
                      <a:pPr/>
                      <a:t>[NOMBRE DE CATEGORÍA]</a:t>
                    </a:fld>
                    <a:r>
                      <a:rPr lang="en-US" sz="1200" baseline="0"/>
                      <a:t>
</a:t>
                    </a:r>
                    <a:fld id="{A450C510-4609-4C19-8903-8DCF51625500}" type="PERCENTAGE">
                      <a:rPr lang="en-US" sz="1200" baseline="0"/>
                      <a:pPr/>
                      <a:t>[PORCENTAJE]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96287256842447"/>
                      <c:h val="0.209787590766342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172-416F-BD79-28016CD0063E}"/>
                </c:ext>
              </c:extLst>
            </c:dLbl>
            <c:dLbl>
              <c:idx val="1"/>
              <c:layout>
                <c:manualLayout>
                  <c:x val="0.31624895997405644"/>
                  <c:y val="0.20400465342542989"/>
                </c:manualLayout>
              </c:layout>
              <c:tx>
                <c:rich>
                  <a:bodyPr/>
                  <a:lstStyle/>
                  <a:p>
                    <a:fld id="{BA3106EE-A9EF-4157-A760-08CE8C12D031}" type="CATEGORYNAME">
                      <a:rPr lang="en-US" sz="1200">
                        <a:solidFill>
                          <a:schemeClr val="bg1"/>
                        </a:solidFill>
                      </a:rPr>
                      <a:pPr/>
                      <a:t>[NOMBRE DE CATEGORÍA]</a:t>
                    </a:fld>
                    <a:r>
                      <a:rPr lang="en-US" sz="1200" baseline="0">
                        <a:solidFill>
                          <a:schemeClr val="bg1"/>
                        </a:solidFill>
                      </a:rPr>
                      <a:t>
</a:t>
                    </a:r>
                    <a:fld id="{5317F7EC-CB0A-48CF-9AA8-2FCE0344E3D7}" type="PERCENTAGE">
                      <a:rPr lang="en-US" sz="1200" baseline="0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n-US" sz="1200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183337362689605"/>
                      <c:h val="0.2749931939190083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172-416F-BD79-28016CD006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1'!$AM$55:$AM$56</c:f>
              <c:strCache>
                <c:ptCount val="2"/>
                <c:pt idx="0">
                  <c:v>Recetdo</c:v>
                </c:pt>
                <c:pt idx="1">
                  <c:v>No recetado</c:v>
                </c:pt>
              </c:strCache>
            </c:strRef>
          </c:cat>
          <c:val>
            <c:numRef>
              <c:f>'Respuestas de formulario 1'!$AN$55:$AN$56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72-416F-BD79-28016CD0063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ISRS, NO ASOCIADO A OTRO FÁRMACO GASTROLESIVO, &lt;65 AÑOS </a:t>
            </a:r>
            <a:endParaRPr lang="es-ES"/>
          </a:p>
        </c:rich>
      </c:tx>
      <c:layout>
        <c:manualLayout>
          <c:xMode val="edge"/>
          <c:yMode val="edge"/>
          <c:x val="0.12712999522740404"/>
          <c:y val="3.7333327454069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2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5B-47F6-A0E0-3D04945DA17F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5B-47F6-A0E0-3D04945DA17F}"/>
              </c:ext>
            </c:extLst>
          </c:dPt>
          <c:dLbls>
            <c:dLbl>
              <c:idx val="0"/>
              <c:layout>
                <c:manualLayout>
                  <c:x val="-0.15956553726238765"/>
                  <c:y val="-0.1870160940841909"/>
                </c:manualLayout>
              </c:layout>
              <c:tx>
                <c:rich>
                  <a:bodyPr/>
                  <a:lstStyle/>
                  <a:p>
                    <a:fld id="{F3F22442-C30A-4BBC-9521-4918763E883C}" type="CATEGORYNAME">
                      <a:rPr lang="en-US" sz="1200"/>
                      <a:pPr/>
                      <a:t>[NOMBRE DE CATEGORÍA]</a:t>
                    </a:fld>
                    <a:r>
                      <a:rPr lang="en-US" sz="1200" baseline="0"/>
                      <a:t>
</a:t>
                    </a:r>
                    <a:fld id="{A450C510-4609-4C19-8903-8DCF51625500}" type="PERCENTAGE">
                      <a:rPr lang="en-US" sz="1200" baseline="0"/>
                      <a:pPr/>
                      <a:t>[PORCENTAJE]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05B-47F6-A0E0-3D04945DA17F}"/>
                </c:ext>
              </c:extLst>
            </c:dLbl>
            <c:dLbl>
              <c:idx val="1"/>
              <c:layout>
                <c:manualLayout>
                  <c:x val="0.12506760518571541"/>
                  <c:y val="0.19494298139631175"/>
                </c:manualLayout>
              </c:layout>
              <c:tx>
                <c:rich>
                  <a:bodyPr/>
                  <a:lstStyle/>
                  <a:p>
                    <a:fld id="{BA3106EE-A9EF-4157-A760-08CE8C12D031}" type="CATEGORYNAME">
                      <a:rPr lang="en-US" sz="1200"/>
                      <a:pPr/>
                      <a:t>[NOMBRE DE CATEGORÍA]</a:t>
                    </a:fld>
                    <a:r>
                      <a:rPr lang="en-US" sz="1200" baseline="0"/>
                      <a:t>
</a:t>
                    </a:r>
                    <a:fld id="{5317F7EC-CB0A-48CF-9AA8-2FCE0344E3D7}" type="PERCENTAGE">
                      <a:rPr lang="en-US" sz="1200" baseline="0"/>
                      <a:pPr/>
                      <a:t>[PORCENTAJE]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05B-47F6-A0E0-3D04945DA1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1'!$AM$57:$AM$58</c:f>
              <c:strCache>
                <c:ptCount val="2"/>
                <c:pt idx="0">
                  <c:v>Recetado</c:v>
                </c:pt>
                <c:pt idx="1">
                  <c:v>No recetado</c:v>
                </c:pt>
              </c:strCache>
            </c:strRef>
          </c:cat>
          <c:val>
            <c:numRef>
              <c:f>'Respuestas de formulario 1'!$AN$57:$AN$58</c:f>
              <c:numCache>
                <c:formatCode>General</c:formatCode>
                <c:ptCount val="2"/>
                <c:pt idx="0">
                  <c:v>85.714285714285708</c:v>
                </c:pt>
                <c:pt idx="1">
                  <c:v>14.285714285714285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5B-47F6-A0E0-3D04945DA17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ISRS, ASOCIADO A OTRO FÁRMACO GASTROLESIVO</a:t>
            </a:r>
          </a:p>
        </c:rich>
      </c:tx>
      <c:layout>
        <c:manualLayout>
          <c:xMode val="edge"/>
          <c:yMode val="edge"/>
          <c:x val="0.14084306850673595"/>
          <c:y val="3.5265112304811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2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C5-4CCC-8ACB-2B9432491CF3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C5-4CCC-8ACB-2B9432491CF3}"/>
              </c:ext>
            </c:extLst>
          </c:dPt>
          <c:dLbls>
            <c:dLbl>
              <c:idx val="0"/>
              <c:layout>
                <c:manualLayout>
                  <c:x val="0.35280735838041244"/>
                  <c:y val="0.2286801118001405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F22442-C30A-4BBC-9521-4918763E883C}" type="CATEGORYNAME">
                      <a:rPr lang="en-US" sz="1200">
                        <a:solidFill>
                          <a:schemeClr val="bg1"/>
                        </a:solidFill>
                      </a:rPr>
                      <a:pPr>
                        <a:defRPr sz="900"/>
                      </a:pPr>
                      <a:t>[NOMBRE DE CATEGORÍA]</a:t>
                    </a:fld>
                    <a:r>
                      <a:rPr lang="en-US" sz="1200" baseline="0">
                        <a:solidFill>
                          <a:schemeClr val="bg1"/>
                        </a:solidFill>
                      </a:rPr>
                      <a:t>
</a:t>
                    </a:r>
                    <a:fld id="{A450C510-4609-4C19-8903-8DCF51625500}" type="PERCENTAGE">
                      <a:rPr lang="en-US" sz="1200" baseline="0">
                        <a:solidFill>
                          <a:schemeClr val="bg1"/>
                        </a:solidFill>
                      </a:rPr>
                      <a:pPr>
                        <a:defRPr sz="900"/>
                      </a:pPr>
                      <a:t>[PORCENTAJE]</a:t>
                    </a:fld>
                    <a:endParaRPr lang="en-US" sz="1200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67420498932954"/>
                      <c:h val="0.203056544386454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2C5-4CCC-8ACB-2B9432491CF3}"/>
                </c:ext>
              </c:extLst>
            </c:dLbl>
            <c:dLbl>
              <c:idx val="1"/>
              <c:layout>
                <c:manualLayout>
                  <c:x val="-1.7442894858950889E-3"/>
                  <c:y val="-0.2650377260311681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Recetado</a:t>
                    </a:r>
                  </a:p>
                  <a:p>
                    <a:fld id="{A450C510-4609-4C19-8903-8DCF51625500}" type="PERCENTAGE">
                      <a:rPr lang="en-US" sz="1200"/>
                      <a:pPr/>
                      <a:t>[PORCENTAJE]</a:t>
                    </a:fld>
                    <a:endParaRPr lang="es-E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2C5-4CCC-8ACB-2B9432491C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1'!$AM$61:$AM$62</c:f>
              <c:strCache>
                <c:ptCount val="2"/>
                <c:pt idx="0">
                  <c:v>No recetado</c:v>
                </c:pt>
                <c:pt idx="1">
                  <c:v>Recetado</c:v>
                </c:pt>
              </c:strCache>
            </c:strRef>
          </c:cat>
          <c:val>
            <c:numRef>
              <c:f>'Respuestas de formulario 1'!$AN$61:$AN$62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C5-4CCC-8ACB-2B9432491CF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ISRS, NO ASOCIADO A OTRO FÁRMACO GASTROLESIVO, &gt;65 AÑOS </a:t>
            </a:r>
            <a:endParaRPr lang="es-ES"/>
          </a:p>
        </c:rich>
      </c:tx>
      <c:layout>
        <c:manualLayout>
          <c:xMode val="edge"/>
          <c:yMode val="edge"/>
          <c:x val="0.12712999522740404"/>
          <c:y val="3.7333327454069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2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B4-41EE-85A5-BB5B2BD1B9F0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B4-41EE-85A5-BB5B2BD1B9F0}"/>
              </c:ext>
            </c:extLst>
          </c:dPt>
          <c:dLbls>
            <c:dLbl>
              <c:idx val="0"/>
              <c:layout>
                <c:manualLayout>
                  <c:x val="-8.0503857472361412E-3"/>
                  <c:y val="-0.24201058007947276"/>
                </c:manualLayout>
              </c:layout>
              <c:tx>
                <c:rich>
                  <a:bodyPr/>
                  <a:lstStyle/>
                  <a:p>
                    <a:fld id="{F3F22442-C30A-4BBC-9521-4918763E883C}" type="CATEGORYNAME">
                      <a:rPr lang="en-US" sz="1200"/>
                      <a:pPr/>
                      <a:t>[NOMBRE DE CATEGORÍA]</a:t>
                    </a:fld>
                    <a:r>
                      <a:rPr lang="en-US" sz="1200" baseline="0"/>
                      <a:t>
</a:t>
                    </a:r>
                    <a:fld id="{A450C510-4609-4C19-8903-8DCF51625500}" type="PERCENTAGE">
                      <a:rPr lang="en-US" sz="1200" baseline="0"/>
                      <a:pPr/>
                      <a:t>[PORCENTAJE]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7B4-41EE-85A5-BB5B2BD1B9F0}"/>
                </c:ext>
              </c:extLst>
            </c:dLbl>
            <c:dLbl>
              <c:idx val="1"/>
              <c:layout>
                <c:manualLayout>
                  <c:x val="0.29678477690288724"/>
                  <c:y val="0.17137402773907168"/>
                </c:manualLayout>
              </c:layout>
              <c:tx>
                <c:rich>
                  <a:bodyPr/>
                  <a:lstStyle/>
                  <a:p>
                    <a:fld id="{BA3106EE-A9EF-4157-A760-08CE8C12D031}" type="CATEGORYNAME">
                      <a:rPr lang="en-US" sz="1200">
                        <a:solidFill>
                          <a:schemeClr val="bg1"/>
                        </a:solidFill>
                      </a:rPr>
                      <a:pPr/>
                      <a:t>[NOMBRE DE CATEGORÍA]</a:t>
                    </a:fld>
                    <a:r>
                      <a:rPr lang="en-US" sz="1200" baseline="0">
                        <a:solidFill>
                          <a:schemeClr val="bg1"/>
                        </a:solidFill>
                      </a:rPr>
                      <a:t>
</a:t>
                    </a:r>
                    <a:fld id="{5317F7EC-CB0A-48CF-9AA8-2FCE0344E3D7}" type="PERCENTAGE">
                      <a:rPr lang="en-US" sz="1200" baseline="0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n-US" sz="1200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7B4-41EE-85A5-BB5B2BD1B9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1'!$AM$59:$AM$60</c:f>
              <c:strCache>
                <c:ptCount val="2"/>
                <c:pt idx="0">
                  <c:v>Recetado</c:v>
                </c:pt>
                <c:pt idx="1">
                  <c:v>No recetado</c:v>
                </c:pt>
              </c:strCache>
            </c:strRef>
          </c:cat>
          <c:val>
            <c:numRef>
              <c:f>'Respuestas de formulario 1'!$AN$59:$AN$60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B4-41EE-85A5-BB5B2BD1B9F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AINE</a:t>
            </a:r>
            <a:r>
              <a:rPr lang="es-ES" baseline="0"/>
              <a:t> AGUDO, NO ASOCIADO A OTRO FÁRMACO GASTROLESIVO, &gt;65 AÑOS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6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B4-4B42-8057-514C508AAE84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B4-4B42-8057-514C508AAE84}"/>
              </c:ext>
            </c:extLst>
          </c:dPt>
          <c:dLbls>
            <c:dLbl>
              <c:idx val="0"/>
              <c:layout>
                <c:manualLayout>
                  <c:x val="1.1836626962391227E-2"/>
                  <c:y val="-0.16524774342231605"/>
                </c:manualLayout>
              </c:layout>
              <c:tx>
                <c:rich>
                  <a:bodyPr/>
                  <a:lstStyle/>
                  <a:p>
                    <a:fld id="{F3F22442-C30A-4BBC-9521-4918763E883C}" type="CATEGORYNAME">
                      <a:rPr lang="en-US" sz="1200"/>
                      <a:pPr/>
                      <a:t>[NOMBRE DE CATEGORÍA]</a:t>
                    </a:fld>
                    <a:r>
                      <a:rPr lang="en-US" sz="1200" baseline="0"/>
                      <a:t>
</a:t>
                    </a:r>
                    <a:fld id="{A450C510-4609-4C19-8903-8DCF51625500}" type="PERCENTAGE">
                      <a:rPr lang="en-US" sz="1200" baseline="0"/>
                      <a:pPr/>
                      <a:t>[PORCENTAJE]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49135331369166"/>
                      <c:h val="0.180548940528775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9B4-4B42-8057-514C508AAE84}"/>
                </c:ext>
              </c:extLst>
            </c:dLbl>
            <c:dLbl>
              <c:idx val="1"/>
              <c:layout>
                <c:manualLayout>
                  <c:x val="0.26258839725537497"/>
                  <c:y val="0.152133346136611"/>
                </c:manualLayout>
              </c:layout>
              <c:tx>
                <c:rich>
                  <a:bodyPr/>
                  <a:lstStyle/>
                  <a:p>
                    <a:fld id="{BA3106EE-A9EF-4157-A760-08CE8C12D031}" type="CATEGORYNAME">
                      <a:rPr lang="en-US" sz="1200">
                        <a:solidFill>
                          <a:schemeClr val="bg1"/>
                        </a:solidFill>
                      </a:rPr>
                      <a:pPr/>
                      <a:t>[NOMBRE DE CATEGORÍA]</a:t>
                    </a:fld>
                    <a:r>
                      <a:rPr lang="en-US" sz="1200" baseline="0">
                        <a:solidFill>
                          <a:schemeClr val="bg1"/>
                        </a:solidFill>
                      </a:rPr>
                      <a:t>
</a:t>
                    </a:r>
                    <a:fld id="{5317F7EC-CB0A-48CF-9AA8-2FCE0344E3D7}" type="PERCENTAGE">
                      <a:rPr lang="en-US" sz="1200" baseline="0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n-US" sz="1200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9B4-4B42-8057-514C508AAE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1'!$AM$9:$AM$10</c:f>
              <c:strCache>
                <c:ptCount val="2"/>
                <c:pt idx="0">
                  <c:v>Recetado</c:v>
                </c:pt>
                <c:pt idx="1">
                  <c:v>No recetado</c:v>
                </c:pt>
              </c:strCache>
            </c:strRef>
          </c:cat>
          <c:val>
            <c:numRef>
              <c:f>'Respuestas de formulario 1'!$AN$9:$AN$10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4-4B42-8057-514C508AAE8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AINE</a:t>
            </a:r>
            <a:r>
              <a:rPr lang="es-ES" baseline="0"/>
              <a:t> AGUDO, ASOCIADO A OTRO FÁRMACO GASTROLESIVO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6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2E-4D67-A77B-CEBB3F94713E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2E-4D67-A77B-CEBB3F94713E}"/>
              </c:ext>
            </c:extLst>
          </c:dPt>
          <c:dLbls>
            <c:dLbl>
              <c:idx val="0"/>
              <c:layout>
                <c:manualLayout>
                  <c:x val="-0.23406501441418184"/>
                  <c:y val="-0.17765901756189639"/>
                </c:manualLayout>
              </c:layout>
              <c:tx>
                <c:rich>
                  <a:bodyPr/>
                  <a:lstStyle/>
                  <a:p>
                    <a:fld id="{F3F22442-C30A-4BBC-9521-4918763E883C}" type="CATEGORYNAME">
                      <a:rPr lang="en-US" sz="1200"/>
                      <a:pPr/>
                      <a:t>[NOMBRE DE CATEGORÍA]</a:t>
                    </a:fld>
                    <a:r>
                      <a:rPr lang="en-US" sz="1200" baseline="0"/>
                      <a:t>
</a:t>
                    </a:r>
                    <a:fld id="{A450C510-4609-4C19-8903-8DCF51625500}" type="PERCENTAGE">
                      <a:rPr lang="en-US" sz="1200" baseline="0"/>
                      <a:pPr/>
                      <a:t>[PORCENTAJE]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49135331369166"/>
                      <c:h val="0.180548940528775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52E-4D67-A77B-CEBB3F94713E}"/>
                </c:ext>
              </c:extLst>
            </c:dLbl>
            <c:dLbl>
              <c:idx val="1"/>
              <c:layout>
                <c:manualLayout>
                  <c:x val="0.13827137386515206"/>
                  <c:y val="0.2472871754928950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i="0" u="none" strike="noStrike" kern="1200" baseline="0">
                        <a:solidFill>
                          <a:srgbClr val="D54773"/>
                        </a:solidFill>
                      </a:rPr>
                      <a:t>No recetado</a:t>
                    </a:r>
                  </a:p>
                  <a:p>
                    <a:pPr>
                      <a:defRPr/>
                    </a:pPr>
                    <a:fld id="{A450C510-4609-4C19-8903-8DCF51625500}" type="PERCENTAGE">
                      <a:rPr lang="en-US" sz="1200" b="1" i="0" u="none" strike="noStrike" kern="1200" baseline="0">
                        <a:solidFill>
                          <a:srgbClr val="D54773"/>
                        </a:solidFill>
                      </a:rPr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0983606557377"/>
                      <c:h val="0.2350090609364672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52E-4D67-A77B-CEBB3F9471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1'!$AM$11:$AM$12</c:f>
              <c:strCache>
                <c:ptCount val="2"/>
                <c:pt idx="0">
                  <c:v>Recetado</c:v>
                </c:pt>
                <c:pt idx="1">
                  <c:v>No recetado</c:v>
                </c:pt>
              </c:strCache>
            </c:strRef>
          </c:cat>
          <c:val>
            <c:numRef>
              <c:f>'Respuestas de formulario 1'!$AN$11:$AN$12</c:f>
              <c:numCache>
                <c:formatCode>General</c:formatCode>
                <c:ptCount val="2"/>
                <c:pt idx="0">
                  <c:v>88.888888888888886</c:v>
                </c:pt>
                <c:pt idx="1">
                  <c:v>11.111111111111111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2E-4D67-A77B-CEBB3F94713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AINE</a:t>
            </a:r>
            <a:r>
              <a:rPr lang="es-ES" baseline="0"/>
              <a:t> CRÓNICO, ANTECEDENTES ÚLCERA </a:t>
            </a:r>
            <a:endParaRPr lang="es-ES"/>
          </a:p>
        </c:rich>
      </c:tx>
      <c:layout>
        <c:manualLayout>
          <c:xMode val="edge"/>
          <c:yMode val="edge"/>
          <c:x val="0.11630238661347721"/>
          <c:y val="3.2666585340817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6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43-467D-8F7F-FA03852BB6B9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43-467D-8F7F-FA03852BB6B9}"/>
              </c:ext>
            </c:extLst>
          </c:dPt>
          <c:dLbls>
            <c:dLbl>
              <c:idx val="0"/>
              <c:layout>
                <c:manualLayout>
                  <c:x val="7.4499832458491556E-3"/>
                  <c:y val="-0.21688599851530746"/>
                </c:manualLayout>
              </c:layout>
              <c:tx>
                <c:rich>
                  <a:bodyPr/>
                  <a:lstStyle/>
                  <a:p>
                    <a:fld id="{F3F22442-C30A-4BBC-9521-4918763E883C}" type="CATEGORYNAME">
                      <a:rPr lang="en-US" sz="1200"/>
                      <a:pPr/>
                      <a:t>[NOMBRE DE CATEGORÍA]</a:t>
                    </a:fld>
                    <a:r>
                      <a:rPr lang="en-US" sz="1200" baseline="0"/>
                      <a:t>
</a:t>
                    </a:r>
                    <a:fld id="{A450C510-4609-4C19-8903-8DCF51625500}" type="PERCENTAGE">
                      <a:rPr lang="en-US" sz="1200" baseline="0"/>
                      <a:pPr/>
                      <a:t>[PORCENTAJE]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96287256842447"/>
                      <c:h val="0.209787590766342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43-467D-8F7F-FA03852BB6B9}"/>
                </c:ext>
              </c:extLst>
            </c:dLbl>
            <c:dLbl>
              <c:idx val="1"/>
              <c:layout>
                <c:manualLayout>
                  <c:x val="0.31624895997405644"/>
                  <c:y val="0.20400465342542989"/>
                </c:manualLayout>
              </c:layout>
              <c:tx>
                <c:rich>
                  <a:bodyPr/>
                  <a:lstStyle/>
                  <a:p>
                    <a:fld id="{BA3106EE-A9EF-4157-A760-08CE8C12D031}" type="CATEGORYNAME">
                      <a:rPr lang="en-US" sz="1200">
                        <a:solidFill>
                          <a:schemeClr val="bg1"/>
                        </a:solidFill>
                      </a:rPr>
                      <a:pPr/>
                      <a:t>[NOMBRE DE CATEGORÍA]</a:t>
                    </a:fld>
                    <a:r>
                      <a:rPr lang="en-US" sz="1200" baseline="0">
                        <a:solidFill>
                          <a:schemeClr val="bg1"/>
                        </a:solidFill>
                      </a:rPr>
                      <a:t>
</a:t>
                    </a:r>
                    <a:fld id="{5317F7EC-CB0A-48CF-9AA8-2FCE0344E3D7}" type="PERCENTAGE">
                      <a:rPr lang="en-US" sz="1200" baseline="0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n-US" sz="1200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183337362689605"/>
                      <c:h val="0.2749931939190083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43-467D-8F7F-FA03852BB6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1'!$AM$14:$AM$15</c:f>
              <c:strCache>
                <c:ptCount val="2"/>
                <c:pt idx="0">
                  <c:v>Recetado</c:v>
                </c:pt>
                <c:pt idx="1">
                  <c:v>No recetado</c:v>
                </c:pt>
              </c:strCache>
            </c:strRef>
          </c:cat>
          <c:val>
            <c:numRef>
              <c:f>'Respuestas de formulario 1'!$AN$14:$AN$15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43-467D-8F7F-FA03852BB6B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AINE</a:t>
            </a:r>
            <a:r>
              <a:rPr lang="es-ES" baseline="0"/>
              <a:t> CRÓNICO, NO ASOCIADO A OTRO FÁRMACO GASTROLESIVO, &lt;65 AÑOS </a:t>
            </a:r>
            <a:endParaRPr lang="es-ES"/>
          </a:p>
        </c:rich>
      </c:tx>
      <c:layout>
        <c:manualLayout>
          <c:xMode val="edge"/>
          <c:yMode val="edge"/>
          <c:x val="0.12712999522740404"/>
          <c:y val="3.7333327454069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6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A8-471B-8177-BBD52DCCB94F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A8-471B-8177-BBD52DCCB94F}"/>
              </c:ext>
            </c:extLst>
          </c:dPt>
          <c:dLbls>
            <c:dLbl>
              <c:idx val="0"/>
              <c:layout>
                <c:manualLayout>
                  <c:x val="-0.19491914869831076"/>
                  <c:y val="-7.7112796255202773E-2"/>
                </c:manualLayout>
              </c:layout>
              <c:tx>
                <c:rich>
                  <a:bodyPr/>
                  <a:lstStyle/>
                  <a:p>
                    <a:fld id="{F3F22442-C30A-4BBC-9521-4918763E883C}" type="CATEGORYNAME">
                      <a:rPr lang="en-US" sz="1200"/>
                      <a:pPr/>
                      <a:t>[NOMBRE DE CATEGORÍA]</a:t>
                    </a:fld>
                    <a:r>
                      <a:rPr lang="en-US" sz="1200" baseline="0"/>
                      <a:t>
</a:t>
                    </a:r>
                    <a:fld id="{A450C510-4609-4C19-8903-8DCF51625500}" type="PERCENTAGE">
                      <a:rPr lang="en-US" sz="1200" baseline="0"/>
                      <a:pPr/>
                      <a:t>[PORCENTAJE]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3A8-471B-8177-BBD52DCCB94F}"/>
                </c:ext>
              </c:extLst>
            </c:dLbl>
            <c:dLbl>
              <c:idx val="1"/>
              <c:layout>
                <c:manualLayout>
                  <c:x val="0.16042109661607992"/>
                  <c:y val="0.10617473393573744"/>
                </c:manualLayout>
              </c:layout>
              <c:tx>
                <c:rich>
                  <a:bodyPr/>
                  <a:lstStyle/>
                  <a:p>
                    <a:fld id="{BA3106EE-A9EF-4157-A760-08CE8C12D031}" type="CATEGORYNAME">
                      <a:rPr lang="en-US" sz="1200"/>
                      <a:pPr/>
                      <a:t>[NOMBRE DE CATEGORÍA]</a:t>
                    </a:fld>
                    <a:r>
                      <a:rPr lang="en-US" sz="1200" baseline="0"/>
                      <a:t>
</a:t>
                    </a:r>
                    <a:fld id="{5317F7EC-CB0A-48CF-9AA8-2FCE0344E3D7}" type="PERCENTAGE">
                      <a:rPr lang="en-US" sz="1200" baseline="0"/>
                      <a:pPr/>
                      <a:t>[PORCENTAJE]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3A8-471B-8177-BBD52DCCB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1'!$AM$16:$AM$17</c:f>
              <c:strCache>
                <c:ptCount val="2"/>
                <c:pt idx="0">
                  <c:v>Recetado</c:v>
                </c:pt>
                <c:pt idx="1">
                  <c:v>No recetado</c:v>
                </c:pt>
              </c:strCache>
            </c:strRef>
          </c:cat>
          <c:val>
            <c:numRef>
              <c:f>'Respuestas de formulario 1'!$AN$16:$AN$17</c:f>
              <c:numCache>
                <c:formatCode>General</c:formatCode>
                <c:ptCount val="2"/>
                <c:pt idx="0">
                  <c:v>64.705882352941174</c:v>
                </c:pt>
                <c:pt idx="1">
                  <c:v>35.294117647058826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8-471B-8177-BBD52DCCB94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AINE</a:t>
            </a:r>
            <a:r>
              <a:rPr lang="es-ES" baseline="0"/>
              <a:t> CRÓNICO, NO ASOCIADO A OTRO FÁRMACO GASTROLESIVO, &gt;65 AÑOS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6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3E-476C-9605-F1F7E3164868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3E-476C-9605-F1F7E3164868}"/>
              </c:ext>
            </c:extLst>
          </c:dPt>
          <c:dLbls>
            <c:dLbl>
              <c:idx val="0"/>
              <c:layout>
                <c:manualLayout>
                  <c:x val="1.1836626962391227E-2"/>
                  <c:y val="-0.16524774342231605"/>
                </c:manualLayout>
              </c:layout>
              <c:tx>
                <c:rich>
                  <a:bodyPr/>
                  <a:lstStyle/>
                  <a:p>
                    <a:fld id="{F3F22442-C30A-4BBC-9521-4918763E883C}" type="CATEGORYNAME">
                      <a:rPr lang="en-US" sz="1200"/>
                      <a:pPr/>
                      <a:t>[NOMBRE DE CATEGORÍA]</a:t>
                    </a:fld>
                    <a:r>
                      <a:rPr lang="en-US" sz="1200" baseline="0"/>
                      <a:t>
</a:t>
                    </a:r>
                    <a:fld id="{A450C510-4609-4C19-8903-8DCF51625500}" type="PERCENTAGE">
                      <a:rPr lang="en-US" sz="1200" baseline="0"/>
                      <a:pPr/>
                      <a:t>[PORCENTAJE]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49135331369166"/>
                      <c:h val="0.180548940528775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E3E-476C-9605-F1F7E3164868}"/>
                </c:ext>
              </c:extLst>
            </c:dLbl>
            <c:dLbl>
              <c:idx val="1"/>
              <c:layout>
                <c:manualLayout>
                  <c:x val="0.33278678017016267"/>
                  <c:y val="0.1891703810040759"/>
                </c:manualLayout>
              </c:layout>
              <c:tx>
                <c:rich>
                  <a:bodyPr/>
                  <a:lstStyle/>
                  <a:p>
                    <a:fld id="{BA3106EE-A9EF-4157-A760-08CE8C12D031}" type="CATEGORYNAME">
                      <a:rPr lang="en-US" sz="1200">
                        <a:solidFill>
                          <a:schemeClr val="bg1"/>
                        </a:solidFill>
                      </a:rPr>
                      <a:pPr/>
                      <a:t>[NOMBRE DE CATEGORÍA]</a:t>
                    </a:fld>
                    <a:r>
                      <a:rPr lang="en-US" sz="1200" baseline="0">
                        <a:solidFill>
                          <a:schemeClr val="bg1"/>
                        </a:solidFill>
                      </a:rPr>
                      <a:t>
</a:t>
                    </a:r>
                    <a:fld id="{5317F7EC-CB0A-48CF-9AA8-2FCE0344E3D7}" type="PERCENTAGE">
                      <a:rPr lang="en-US" sz="1200" baseline="0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n-US" sz="1200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16010837579998"/>
                      <c:h val="0.2056252572270549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E3E-476C-9605-F1F7E31648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1'!$AM$18:$AM$19</c:f>
              <c:strCache>
                <c:ptCount val="2"/>
                <c:pt idx="0">
                  <c:v>Recetado</c:v>
                </c:pt>
                <c:pt idx="1">
                  <c:v>No recetado</c:v>
                </c:pt>
              </c:strCache>
            </c:strRef>
          </c:cat>
          <c:val>
            <c:numRef>
              <c:f>'Respuestas de formulario 1'!$AN$18:$AN$19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3E-476C-9605-F1F7E316486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AINE CRÓNICO, ASOCIADO A OTRO FÁRMACO GASTROLESIVO</a:t>
            </a:r>
          </a:p>
        </c:rich>
      </c:tx>
      <c:layout>
        <c:manualLayout>
          <c:xMode val="edge"/>
          <c:yMode val="edge"/>
          <c:x val="0.14084306850673595"/>
          <c:y val="3.5265112304811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6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79-4A5B-B99C-AA3ECC3C217C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79-4A5B-B99C-AA3ECC3C217C}"/>
              </c:ext>
            </c:extLst>
          </c:dPt>
          <c:dLbls>
            <c:dLbl>
              <c:idx val="0"/>
              <c:layout>
                <c:manualLayout>
                  <c:x val="-0.12425131263827482"/>
                  <c:y val="0.2228496132655262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F22442-C30A-4BBC-9521-4918763E883C}" type="CATEGORYNAME">
                      <a:rPr lang="en-US" sz="1100"/>
                      <a:pPr>
                        <a:defRPr sz="1100"/>
                      </a:pPr>
                      <a:t>[NOMBRE DE CATEGORÍA]</a:t>
                    </a:fld>
                    <a:r>
                      <a:rPr lang="en-US" sz="1100" baseline="0"/>
                      <a:t>
</a:t>
                    </a:r>
                    <a:fld id="{A450C510-4609-4C19-8903-8DCF51625500}" type="PERCENTAGE">
                      <a:rPr lang="en-US" sz="1100" baseline="0"/>
                      <a:pPr>
                        <a:defRPr sz="1100"/>
                      </a:pPr>
                      <a:t>[PORCENTAJE]</a:t>
                    </a:fld>
                    <a:endParaRPr lang="en-US" sz="11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879-4A5B-B99C-AA3ECC3C217C}"/>
                </c:ext>
              </c:extLst>
            </c:dLbl>
            <c:dLbl>
              <c:idx val="1"/>
              <c:layout>
                <c:manualLayout>
                  <c:x val="0.15154041932549189"/>
                  <c:y val="-0.22466872857274608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Recetado</a:t>
                    </a:r>
                  </a:p>
                  <a:p>
                    <a:fld id="{A450C510-4609-4C19-8903-8DCF51625500}" type="PERCENTAGE">
                      <a:rPr lang="en-US" sz="1200"/>
                      <a:pPr/>
                      <a:t>[PORCENTAJE]</a:t>
                    </a:fld>
                    <a:endParaRPr lang="es-E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879-4A5B-B99C-AA3ECC3C2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1'!$AM$20:$AM$21</c:f>
              <c:strCache>
                <c:ptCount val="2"/>
                <c:pt idx="0">
                  <c:v>No recetado</c:v>
                </c:pt>
                <c:pt idx="1">
                  <c:v>Recetado</c:v>
                </c:pt>
              </c:strCache>
            </c:strRef>
          </c:cat>
          <c:val>
            <c:numRef>
              <c:f>'Respuestas de formulario 1'!$AN$20:$AN$21</c:f>
              <c:numCache>
                <c:formatCode>General</c:formatCode>
                <c:ptCount val="2"/>
                <c:pt idx="0">
                  <c:v>20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79-4A5B-B99C-AA3ECC3C217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ANTIAGREGANTE</a:t>
            </a:r>
            <a:r>
              <a:rPr lang="es-ES" baseline="0"/>
              <a:t>, ANTECEDENTES ÚLCERA </a:t>
            </a:r>
            <a:endParaRPr lang="es-ES"/>
          </a:p>
        </c:rich>
      </c:tx>
      <c:layout>
        <c:manualLayout>
          <c:xMode val="edge"/>
          <c:yMode val="edge"/>
          <c:x val="0.11630238661347721"/>
          <c:y val="3.2666585340817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2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AB-4643-800C-811CF659042B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AB-4643-800C-811CF659042B}"/>
              </c:ext>
            </c:extLst>
          </c:dPt>
          <c:dLbls>
            <c:dLbl>
              <c:idx val="0"/>
              <c:layout>
                <c:manualLayout>
                  <c:x val="7.4499832458491556E-3"/>
                  <c:y val="-0.21688599851530746"/>
                </c:manualLayout>
              </c:layout>
              <c:tx>
                <c:rich>
                  <a:bodyPr/>
                  <a:lstStyle/>
                  <a:p>
                    <a:fld id="{F3F22442-C30A-4BBC-9521-4918763E883C}" type="CATEGORYNAME">
                      <a:rPr lang="en-US" sz="1200"/>
                      <a:pPr/>
                      <a:t>[NOMBRE DE CATEGORÍA]</a:t>
                    </a:fld>
                    <a:r>
                      <a:rPr lang="en-US" sz="1200" baseline="0"/>
                      <a:t>
</a:t>
                    </a:r>
                    <a:fld id="{A450C510-4609-4C19-8903-8DCF51625500}" type="PERCENTAGE">
                      <a:rPr lang="en-US" sz="1200" baseline="0"/>
                      <a:pPr/>
                      <a:t>[PORCENTAJE]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96287256842447"/>
                      <c:h val="0.209787590766342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AAB-4643-800C-811CF659042B}"/>
                </c:ext>
              </c:extLst>
            </c:dLbl>
            <c:dLbl>
              <c:idx val="1"/>
              <c:layout>
                <c:manualLayout>
                  <c:x val="0.31624895997405644"/>
                  <c:y val="0.20400465342542989"/>
                </c:manualLayout>
              </c:layout>
              <c:tx>
                <c:rich>
                  <a:bodyPr/>
                  <a:lstStyle/>
                  <a:p>
                    <a:fld id="{BA3106EE-A9EF-4157-A760-08CE8C12D031}" type="CATEGORYNAME">
                      <a:rPr lang="en-US" sz="1200">
                        <a:solidFill>
                          <a:schemeClr val="bg1"/>
                        </a:solidFill>
                      </a:rPr>
                      <a:pPr/>
                      <a:t>[NOMBRE DE CATEGORÍA]</a:t>
                    </a:fld>
                    <a:r>
                      <a:rPr lang="en-US" sz="1200" baseline="0">
                        <a:solidFill>
                          <a:schemeClr val="bg1"/>
                        </a:solidFill>
                      </a:rPr>
                      <a:t>
</a:t>
                    </a:r>
                    <a:fld id="{5317F7EC-CB0A-48CF-9AA8-2FCE0344E3D7}" type="PERCENTAGE">
                      <a:rPr lang="en-US" sz="1200" baseline="0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n-US" sz="1200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183337362689605"/>
                      <c:h val="0.2749931939190083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AAB-4643-800C-811CF65904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1'!$BT$4:$BT$5</c:f>
              <c:strCache>
                <c:ptCount val="2"/>
                <c:pt idx="0">
                  <c:v>Recetado</c:v>
                </c:pt>
                <c:pt idx="1">
                  <c:v>No recetado</c:v>
                </c:pt>
              </c:strCache>
            </c:strRef>
          </c:cat>
          <c:val>
            <c:numRef>
              <c:f>'Respuestas de formulario 1'!$BU$4:$BU$5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AB-4643-800C-811CF659042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ANTIAGREGANTE</a:t>
            </a:r>
            <a:r>
              <a:rPr lang="es-ES" baseline="0"/>
              <a:t>, NO ASOCIADO A OTRO FÁRMACO GASTROLESIVO, &lt;65 AÑOS </a:t>
            </a:r>
            <a:endParaRPr lang="es-ES"/>
          </a:p>
        </c:rich>
      </c:tx>
      <c:layout>
        <c:manualLayout>
          <c:xMode val="edge"/>
          <c:yMode val="edge"/>
          <c:x val="0.12712999522740404"/>
          <c:y val="3.7333327454069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2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2A-45C2-BE12-2D109D11D6D2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2A-45C2-BE12-2D109D11D6D2}"/>
              </c:ext>
            </c:extLst>
          </c:dPt>
          <c:dLbls>
            <c:dLbl>
              <c:idx val="0"/>
              <c:layout>
                <c:manualLayout>
                  <c:x val="-9.3003763393085517E-4"/>
                  <c:y val="-0.20979250732296376"/>
                </c:manualLayout>
              </c:layout>
              <c:tx>
                <c:rich>
                  <a:bodyPr/>
                  <a:lstStyle/>
                  <a:p>
                    <a:fld id="{F3F22442-C30A-4BBC-9521-4918763E883C}" type="CATEGORYNAME">
                      <a:rPr lang="en-US" sz="1200"/>
                      <a:pPr/>
                      <a:t>[NOMBRE DE CATEGORÍA]</a:t>
                    </a:fld>
                    <a:r>
                      <a:rPr lang="en-US" sz="1200" baseline="0"/>
                      <a:t>
</a:t>
                    </a:r>
                    <a:fld id="{A450C510-4609-4C19-8903-8DCF51625500}" type="PERCENTAGE">
                      <a:rPr lang="en-US" sz="1200" baseline="0"/>
                      <a:pPr/>
                      <a:t>[PORCENTAJE]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32A-45C2-BE12-2D109D11D6D2}"/>
                </c:ext>
              </c:extLst>
            </c:dLbl>
            <c:dLbl>
              <c:idx val="1"/>
              <c:layout>
                <c:manualLayout>
                  <c:x val="0.29430086792755639"/>
                  <c:y val="0.22970419585735141"/>
                </c:manualLayout>
              </c:layout>
              <c:tx>
                <c:rich>
                  <a:bodyPr/>
                  <a:lstStyle/>
                  <a:p>
                    <a:fld id="{BA3106EE-A9EF-4157-A760-08CE8C12D031}" type="CATEGORYNAME">
                      <a:rPr lang="en-US" sz="1200">
                        <a:solidFill>
                          <a:schemeClr val="bg1"/>
                        </a:solidFill>
                      </a:rPr>
                      <a:pPr/>
                      <a:t>[NOMBRE DE CATEGORÍA]</a:t>
                    </a:fld>
                    <a:r>
                      <a:rPr lang="en-US" sz="1200" baseline="0">
                        <a:solidFill>
                          <a:schemeClr val="bg1"/>
                        </a:solidFill>
                      </a:rPr>
                      <a:t>
</a:t>
                    </a:r>
                    <a:fld id="{5317F7EC-CB0A-48CF-9AA8-2FCE0344E3D7}" type="PERCENTAGE">
                      <a:rPr lang="en-US" sz="1200" baseline="0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n-US" sz="1200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04092660404599"/>
                      <c:h val="0.2032060729353133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32A-45C2-BE12-2D109D11D6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1'!$BT$6:$BT$7</c:f>
              <c:strCache>
                <c:ptCount val="2"/>
                <c:pt idx="0">
                  <c:v>Recetado</c:v>
                </c:pt>
                <c:pt idx="1">
                  <c:v>No recetado</c:v>
                </c:pt>
              </c:strCache>
            </c:strRef>
          </c:cat>
          <c:val>
            <c:numRef>
              <c:f>'Respuestas de formulario 1'!$BU$6:$BU$7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2A-45C2-BE12-2D109D11D6D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838201</xdr:colOff>
      <xdr:row>0</xdr:row>
      <xdr:rowOff>130628</xdr:rowOff>
    </xdr:from>
    <xdr:to>
      <xdr:col>41</xdr:col>
      <xdr:colOff>2471059</xdr:colOff>
      <xdr:row>17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EDE1D7D-E5B6-87F3-3074-99BA87D67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2754085</xdr:colOff>
      <xdr:row>0</xdr:row>
      <xdr:rowOff>97972</xdr:rowOff>
    </xdr:from>
    <xdr:to>
      <xdr:col>43</xdr:col>
      <xdr:colOff>957942</xdr:colOff>
      <xdr:row>17</xdr:row>
      <xdr:rowOff>65314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5C93B7F-AEEF-451C-8A2E-5023A143B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1099457</xdr:colOff>
      <xdr:row>0</xdr:row>
      <xdr:rowOff>87086</xdr:rowOff>
    </xdr:from>
    <xdr:to>
      <xdr:col>46</xdr:col>
      <xdr:colOff>631372</xdr:colOff>
      <xdr:row>17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22604C0-359D-430A-AEF2-E74908C83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859971</xdr:colOff>
      <xdr:row>26</xdr:row>
      <xdr:rowOff>141515</xdr:rowOff>
    </xdr:from>
    <xdr:to>
      <xdr:col>41</xdr:col>
      <xdr:colOff>2623458</xdr:colOff>
      <xdr:row>43</xdr:row>
      <xdr:rowOff>54430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481CA7-0900-45B4-A96B-398FE23B4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2601684</xdr:colOff>
      <xdr:row>26</xdr:row>
      <xdr:rowOff>152401</xdr:rowOff>
    </xdr:from>
    <xdr:to>
      <xdr:col>44</xdr:col>
      <xdr:colOff>391886</xdr:colOff>
      <xdr:row>43</xdr:row>
      <xdr:rowOff>97973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A73250-299D-475C-9F9C-9FB96F632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674914</xdr:colOff>
      <xdr:row>25</xdr:row>
      <xdr:rowOff>97972</xdr:rowOff>
    </xdr:from>
    <xdr:to>
      <xdr:col>49</xdr:col>
      <xdr:colOff>642257</xdr:colOff>
      <xdr:row>43</xdr:row>
      <xdr:rowOff>119742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83EA3D-D9D4-4F54-8286-C9B97B213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370112</xdr:colOff>
      <xdr:row>25</xdr:row>
      <xdr:rowOff>108858</xdr:rowOff>
    </xdr:from>
    <xdr:to>
      <xdr:col>55</xdr:col>
      <xdr:colOff>97972</xdr:colOff>
      <xdr:row>43</xdr:row>
      <xdr:rowOff>119744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6DCC90F-71A0-4A5B-A499-D20711106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2</xdr:row>
      <xdr:rowOff>0</xdr:rowOff>
    </xdr:from>
    <xdr:to>
      <xdr:col>51</xdr:col>
      <xdr:colOff>816429</xdr:colOff>
      <xdr:row>18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79116D-7353-481A-B899-892E700C6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740228</xdr:colOff>
      <xdr:row>2</xdr:row>
      <xdr:rowOff>1</xdr:rowOff>
    </xdr:from>
    <xdr:to>
      <xdr:col>57</xdr:col>
      <xdr:colOff>163284</xdr:colOff>
      <xdr:row>18</xdr:row>
      <xdr:rowOff>108858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B0FDF81-FDE4-4A5A-A825-23B09DD67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163285</xdr:colOff>
      <xdr:row>2</xdr:row>
      <xdr:rowOff>0</xdr:rowOff>
    </xdr:from>
    <xdr:to>
      <xdr:col>62</xdr:col>
      <xdr:colOff>130629</xdr:colOff>
      <xdr:row>20</xdr:row>
      <xdr:rowOff>32656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32865F2-43EC-451C-9982-1D9766AF9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108856</xdr:colOff>
      <xdr:row>2</xdr:row>
      <xdr:rowOff>1</xdr:rowOff>
    </xdr:from>
    <xdr:to>
      <xdr:col>67</xdr:col>
      <xdr:colOff>65315</xdr:colOff>
      <xdr:row>19</xdr:row>
      <xdr:rowOff>130629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ACCD333-99AC-48EF-A739-B073CB4F6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21771</xdr:colOff>
      <xdr:row>22</xdr:row>
      <xdr:rowOff>163286</xdr:rowOff>
    </xdr:from>
    <xdr:to>
      <xdr:col>61</xdr:col>
      <xdr:colOff>859972</xdr:colOff>
      <xdr:row>41</xdr:row>
      <xdr:rowOff>54428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AEA372D-37D4-4B1A-B420-4ED39509D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816429</xdr:colOff>
      <xdr:row>23</xdr:row>
      <xdr:rowOff>10885</xdr:rowOff>
    </xdr:from>
    <xdr:to>
      <xdr:col>66</xdr:col>
      <xdr:colOff>772888</xdr:colOff>
      <xdr:row>41</xdr:row>
      <xdr:rowOff>10885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8B9B329-D459-42FC-96D9-521C7D1A1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979714</xdr:colOff>
      <xdr:row>57</xdr:row>
      <xdr:rowOff>0</xdr:rowOff>
    </xdr:from>
    <xdr:to>
      <xdr:col>42</xdr:col>
      <xdr:colOff>642259</xdr:colOff>
      <xdr:row>75</xdr:row>
      <xdr:rowOff>54429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A4A103A-7B5D-4E6E-A101-ECE3D00DF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293914</xdr:colOff>
      <xdr:row>57</xdr:row>
      <xdr:rowOff>0</xdr:rowOff>
    </xdr:from>
    <xdr:to>
      <xdr:col>46</xdr:col>
      <xdr:colOff>653145</xdr:colOff>
      <xdr:row>75</xdr:row>
      <xdr:rowOff>87086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D1231C1-F2F6-4D8F-BD25-148151C17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76199</xdr:colOff>
      <xdr:row>67</xdr:row>
      <xdr:rowOff>97972</xdr:rowOff>
    </xdr:from>
    <xdr:to>
      <xdr:col>35</xdr:col>
      <xdr:colOff>3766456</xdr:colOff>
      <xdr:row>85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1265502-31A3-4804-B921-F727F0C75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3766457</xdr:colOff>
      <xdr:row>67</xdr:row>
      <xdr:rowOff>76199</xdr:rowOff>
    </xdr:from>
    <xdr:to>
      <xdr:col>38</xdr:col>
      <xdr:colOff>489857</xdr:colOff>
      <xdr:row>85</xdr:row>
      <xdr:rowOff>141514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626E68B-D071-4833-8D2E-AA4043AFD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4147457</xdr:colOff>
      <xdr:row>85</xdr:row>
      <xdr:rowOff>108857</xdr:rowOff>
    </xdr:from>
    <xdr:to>
      <xdr:col>38</xdr:col>
      <xdr:colOff>315685</xdr:colOff>
      <xdr:row>104</xdr:row>
      <xdr:rowOff>152400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24A85C3-F181-4D20-96D0-6DECC0CAF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631372</xdr:colOff>
      <xdr:row>85</xdr:row>
      <xdr:rowOff>87085</xdr:rowOff>
    </xdr:from>
    <xdr:to>
      <xdr:col>35</xdr:col>
      <xdr:colOff>4789715</xdr:colOff>
      <xdr:row>105</xdr:row>
      <xdr:rowOff>54428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49FE7EC3-6CA8-4844-83BB-130365882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U212">
  <autoFilter ref="A1:U212" xr:uid="{00000000-0009-0000-0100-000001000000}"/>
  <tableColumns count="21">
    <tableColumn id="1" xr3:uid="{00000000-0010-0000-0000-000001000000}" name="Marca temporal"/>
    <tableColumn id="2" xr3:uid="{00000000-0010-0000-0000-000002000000}" name="Edad"/>
    <tableColumn id="3" xr3:uid="{00000000-0010-0000-0000-000003000000}" name="Sexo"/>
    <tableColumn id="4" xr3:uid="{00000000-0010-0000-0000-000004000000}" name="¿Cómo definiría omeprazol?"/>
    <tableColumn id="5" xr3:uid="{00000000-0010-0000-0000-000005000000}" name="Toma Omeprazol"/>
    <tableColumn id="6" xr3:uid="{00000000-0010-0000-0000-000006000000}" name="RECETADO / NO "/>
    <tableColumn id="7" xr3:uid="{00000000-0010-0000-0000-000007000000}" name="frecuencia"/>
    <tableColumn id="8" xr3:uid="{00000000-0010-0000-0000-000008000000}" name="TIEMPO"/>
    <tableColumn id="9" xr3:uid="{00000000-0010-0000-0000-000009000000}" name="MOTIVO"/>
    <tableColumn id="10" xr3:uid="{00000000-0010-0000-0000-00000A000000}" name="ENFERMEDADES (ULCERA)"/>
    <tableColumn id="11" xr3:uid="{00000000-0010-0000-0000-00000B000000}" name="MEDICAMENTOS"/>
    <tableColumn id="12" xr3:uid="{00000000-0010-0000-0000-00000C000000}" name="¿Cree que el omeprazol es un medicamento que se puede tomar sin problemas durante mucho tiempo?  "/>
    <tableColumn id="13" xr3:uid="{00000000-0010-0000-0000-00000D000000}" name="En caso de que crea que el omeprazol puede dar problemas, ¿qué problemas cree que puede causar de los siguientes? Por favor, marque todas las opciones que crea probables."/>
    <tableColumn id="14" xr3:uid="{00000000-0010-0000-0000-00000E000000}" name="Hay coma"/>
    <tableColumn id="15" xr3:uid="{3AA30CA2-0473-49B2-B203-551FC51E1219}" name="Es menor de 65 años" dataDxfId="6">
      <calculatedColumnFormula>IF(OR(COUNTIF(B2,"*25-44 años*")&gt;0, COUNTIF(B2,"*45-64 años*")&gt;0, COUNTIF(B2,"*Menos de 25 años*")&gt;0),"Sí","No")</calculatedColumnFormula>
    </tableColumn>
    <tableColumn id="16" xr3:uid="{640E2167-2718-49E5-BB66-10B0C93B4CB1}" name="Toma medicamentos" dataDxfId="5">
      <calculatedColumnFormula>IF(K2="No tomo ninguno de estos medicamentos","No","Sí")</calculatedColumnFormula>
    </tableColumn>
    <tableColumn id="17" xr3:uid="{5E88968D-B932-44C8-BC18-45EA8518A80C}" name="Antiinflamatorio" dataDxfId="4">
      <calculatedColumnFormula>IF(ISNUMBER(SEARCH("Antiinflamatorios: Ibuprofeno / Enantyum / Dexketoprofeno / Espidifen / Espididol",K2)),"Sí","No")</calculatedColumnFormula>
    </tableColumn>
    <tableColumn id="18" xr3:uid="{58F8717F-68BB-47F9-89A9-5FCEDCCC2D3A}" name="Antiagregantes" dataDxfId="3">
      <calculatedColumnFormula>IF(ISNUMBER(SEARCH("Antiagregantes: Aspirina / Adiro / Ácido acetilsalicílico / Clopidogrel / Prasugrel / Plavix / Iscover",K2)),"Sí","No")</calculatedColumnFormula>
    </tableColumn>
    <tableColumn id="19" xr3:uid="{E70DF391-384A-441A-9C3B-F2302530B0B8}" name="Anticoagulantes" dataDxfId="2">
      <calculatedColumnFormula>IF(ISNUMBER(SEARCH("Anticoagulantes: Heparina / Warfarina / Sintrom / Dabigatrán / Pradaxa / Rivaroxabán / Xarelto / Apixabán / Eliquis / Edoxabán / Lixiana",K2)),"Sí","No")</calculatedColumnFormula>
    </tableColumn>
    <tableColumn id="20" xr3:uid="{79496F35-C876-44C9-88C8-7D10C49DF32B}" name="Corticoides (crema o pastilla)" dataDxfId="1">
      <calculatedColumnFormula>IF(OR(ISNUMBER(SEARCH("corticoides en pastilla: prednisona / hidrocortisona / metilprednisolona / urbason / dacortín / dexametasona / deflazacort / fortecortín",LOWER(TRIM(K2)))), ISNUMBER(SEARCH("corticoides en crema: lexema / betnovate / diproderm / suniderma / elocom / clovate / locoid",LOWER(TRIM(K2))))),"Sí","No")</calculatedColumnFormula>
    </tableColumn>
    <tableColumn id="21" xr3:uid="{DCB74642-072E-4E0E-BF91-C2943939F7A9}" name="Antidepresivos" dataDxfId="0">
      <calculatedColumnFormula>IF(OR(ISNUMBER(SEARCH("citalopram: celexa / prisdal / seropram",LOWER(TRIM(K2)))), ISNUMBER(SEARCH("escitalopram: lexapro / esertia / cipralex",LOWER(TRIM(K2)))), ISNUMBER(SEARCH("fluoxetina: prozac / adofen / reneuron",LOWER(TRIM(K2)))), ISNUMBER(SEARCH("paroxetina: paxil / seroxat / motivan / daparox",LOWER(TRIM(K2)))), ISNUMBER(SEARCH("sertralina: zoloft / aremis / besitran / serlain",LOWER(TRIM(K2))))), "Sí", "No")</calculatedColumnFormula>
    </tableColumn>
  </tableColumns>
  <tableStyleInfo name="TableStyleLight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D216:D221" headerRowCount="0">
  <tableColumns count="1">
    <tableColumn id="1" xr3:uid="{00000000-0010-0000-0100-000001000000}" name="Column1"/>
  </tableColumns>
  <tableStyleInfo name="Respuestas de formulario 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Violeta roj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U222"/>
  <sheetViews>
    <sheetView tabSelected="1" topLeftCell="AP1" zoomScale="70" zoomScaleNormal="70" workbookViewId="0">
      <pane ySplit="1" topLeftCell="A58" activePane="bottomLeft" state="frozen"/>
      <selection pane="bottomLeft" activeCell="AT78" sqref="AT78:BB84"/>
    </sheetView>
  </sheetViews>
  <sheetFormatPr baseColWidth="10" defaultColWidth="12.6640625" defaultRowHeight="15.75" customHeight="1" x14ac:dyDescent="0.25"/>
  <cols>
    <col min="1" max="3" width="18.88671875" customWidth="1"/>
    <col min="4" max="4" width="28.21875" customWidth="1"/>
    <col min="5" max="8" width="37.6640625" customWidth="1"/>
    <col min="9" max="9" width="30.44140625" customWidth="1"/>
    <col min="10" max="10" width="59.21875" customWidth="1"/>
    <col min="11" max="11" width="37.6640625" customWidth="1"/>
    <col min="12" max="12" width="28" customWidth="1"/>
    <col min="13" max="13" width="15.77734375" customWidth="1"/>
    <col min="14" max="14" width="12.109375" bestFit="1" customWidth="1"/>
    <col min="15" max="15" width="22.77734375" bestFit="1" customWidth="1"/>
    <col min="16" max="16" width="25.109375" bestFit="1" customWidth="1"/>
    <col min="17" max="17" width="23.33203125" bestFit="1" customWidth="1"/>
    <col min="18" max="18" width="18.88671875" customWidth="1"/>
    <col min="19" max="19" width="34" customWidth="1"/>
    <col min="20" max="20" width="30.6640625" bestFit="1" customWidth="1"/>
    <col min="21" max="21" width="30.44140625" customWidth="1"/>
    <col min="23" max="23" width="120.21875" bestFit="1" customWidth="1"/>
    <col min="25" max="25" width="120.21875" customWidth="1"/>
    <col min="26" max="27" width="3" bestFit="1" customWidth="1"/>
    <col min="28" max="28" width="11.6640625" customWidth="1"/>
    <col min="29" max="29" width="12" bestFit="1" customWidth="1"/>
    <col min="30" max="30" width="54.77734375" customWidth="1"/>
    <col min="31" max="31" width="17.6640625" customWidth="1"/>
    <col min="32" max="32" width="13.77734375" customWidth="1"/>
    <col min="33" max="33" width="12" customWidth="1"/>
    <col min="36" max="36" width="115.109375" bestFit="1" customWidth="1"/>
    <col min="37" max="38" width="3" bestFit="1" customWidth="1"/>
    <col min="39" max="39" width="10" customWidth="1"/>
    <col min="40" max="40" width="12" bestFit="1" customWidth="1"/>
    <col min="41" max="41" width="53.33203125" customWidth="1"/>
    <col min="42" max="42" width="18.44140625" customWidth="1"/>
    <col min="43" max="43" width="14.77734375" customWidth="1"/>
    <col min="44" max="44" width="22" customWidth="1"/>
    <col min="45" max="45" width="14.77734375" customWidth="1"/>
    <col min="46" max="46" width="28.6640625" customWidth="1"/>
    <col min="47" max="47" width="10.109375" customWidth="1"/>
    <col min="48" max="48" width="11.77734375" customWidth="1"/>
    <col min="49" max="49" width="20.77734375" customWidth="1"/>
    <col min="50" max="50" width="23.33203125" customWidth="1"/>
    <col min="51" max="51" width="16.21875" customWidth="1"/>
    <col min="52" max="52" width="19.88671875" customWidth="1"/>
    <col min="53" max="53" width="9.33203125" customWidth="1"/>
    <col min="54" max="54" width="17.5546875" customWidth="1"/>
    <col min="69" max="69" width="54.6640625" customWidth="1"/>
    <col min="70" max="70" width="18.21875" customWidth="1"/>
    <col min="71" max="71" width="16.33203125" customWidth="1"/>
  </cols>
  <sheetData>
    <row r="1" spans="1:73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4</v>
      </c>
      <c r="M1" s="2" t="s">
        <v>5</v>
      </c>
      <c r="N1" s="3" t="s">
        <v>6</v>
      </c>
      <c r="O1" t="s">
        <v>174</v>
      </c>
      <c r="P1" t="s">
        <v>175</v>
      </c>
      <c r="Q1" t="s">
        <v>176</v>
      </c>
      <c r="R1" t="s">
        <v>177</v>
      </c>
      <c r="S1" t="s">
        <v>178</v>
      </c>
      <c r="T1" s="18" t="s">
        <v>188</v>
      </c>
      <c r="U1" s="18" t="s">
        <v>197</v>
      </c>
    </row>
    <row r="2" spans="1:73" ht="13.2" x14ac:dyDescent="0.25">
      <c r="A2" s="4">
        <v>45786.65160002315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129</v>
      </c>
      <c r="G2" s="5" t="s">
        <v>129</v>
      </c>
      <c r="H2" s="5" t="s">
        <v>129</v>
      </c>
      <c r="I2" s="5" t="s">
        <v>11</v>
      </c>
      <c r="J2" s="5" t="s">
        <v>132</v>
      </c>
      <c r="K2" s="5" t="s">
        <v>12</v>
      </c>
      <c r="L2" s="5" t="s">
        <v>13</v>
      </c>
      <c r="M2" s="5" t="s">
        <v>14</v>
      </c>
      <c r="N2" s="6" t="str">
        <f t="shared" ref="N2:N212" si="0">IF(ISNUMBER(FIND(",", K2)), "Sí", "No")</f>
        <v>No</v>
      </c>
      <c r="O2" t="str">
        <f t="shared" ref="O2:O65" si="1">IF(OR(COUNTIF(B2,"*25-44 años*")&gt;0, COUNTIF(B2,"*45-64 años*")&gt;0, COUNTIF(B2,"*Menos de 25 años*")&gt;0),"Sí","No")</f>
        <v>Sí</v>
      </c>
      <c r="P2" t="str">
        <f t="shared" ref="P2:P65" si="2">IF(K2="No tomo ninguno de estos medicamentos","No","Sí")</f>
        <v>No</v>
      </c>
      <c r="Q2" t="str">
        <f t="shared" ref="Q2:Q65" si="3">IF(ISNUMBER(SEARCH("Antiinflamatorios: Ibuprofeno / Enantyum / Dexketoprofeno / Espidifen / Espididol",K2)),"Sí","No")</f>
        <v>No</v>
      </c>
      <c r="R2" t="str">
        <f>IF(ISNUMBER(SEARCH("Antiagregantes: Aspirina / Adiro / Ácido acetilsalicílico / Clopidogrel / Prasugrel / Plavix / Iscover",K2)),"Sí","No")</f>
        <v>No</v>
      </c>
      <c r="S2" t="str">
        <f t="shared" ref="S2:S65" si="4">IF(ISNUMBER(SEARCH("Anticoagulantes: Heparina / Warfarina / Sintrom / Dabigatrán / Pradaxa / Rivaroxabán / Xarelto / Apixabán / Eliquis / Edoxabán / Lixiana",K2)),"Sí","No")</f>
        <v>No</v>
      </c>
      <c r="T2" t="str">
        <f t="shared" ref="T2:T65" si="5">IF(OR(ISNUMBER(SEARCH("corticoides en pastilla: prednisona / hidrocortisona / metilprednisolona / urbason / dacortín / dexametasona / deflazacort / fortecortín",LOWER(TRIM(K2)))), ISNUMBER(SEARCH("corticoides en crema: lexema / betnovate / diproderm / suniderma / elocom / clovate / locoid",LOWER(TRIM(K2))))),"Sí","No")</f>
        <v>No</v>
      </c>
      <c r="U2" t="str">
        <f t="shared" ref="U2:U65" si="6">IF(OR(ISNUMBER(SEARCH("citalopram: celexa / prisdal / seropram",LOWER(TRIM(K2)))), ISNUMBER(SEARCH("escitalopram: lexapro / esertia / cipralex",LOWER(TRIM(K2)))), ISNUMBER(SEARCH("fluoxetina: prozac / adofen / reneuron",LOWER(TRIM(K2)))), ISNUMBER(SEARCH("paroxetina: paxil / seroxat / motivan / daparox",LOWER(TRIM(K2)))), ISNUMBER(SEARCH("sertralina: zoloft / aremis / besitran / serlain",LOWER(TRIM(K2))))), "Sí", "No")</f>
        <v>No</v>
      </c>
      <c r="Y2" s="7"/>
      <c r="Z2" s="7"/>
      <c r="AJ2" s="7"/>
      <c r="AK2" s="7"/>
    </row>
    <row r="3" spans="1:73" ht="13.2" x14ac:dyDescent="0.25">
      <c r="A3" s="8">
        <v>45786.654518078707</v>
      </c>
      <c r="B3" s="9" t="s">
        <v>7</v>
      </c>
      <c r="C3" s="9" t="s">
        <v>8</v>
      </c>
      <c r="D3" s="9" t="s">
        <v>15</v>
      </c>
      <c r="E3" s="9" t="s">
        <v>16</v>
      </c>
      <c r="F3" s="9" t="s">
        <v>17</v>
      </c>
      <c r="G3" s="9" t="s">
        <v>130</v>
      </c>
      <c r="H3" s="9" t="s">
        <v>130</v>
      </c>
      <c r="I3" s="9" t="s">
        <v>18</v>
      </c>
      <c r="J3" s="9" t="s">
        <v>132</v>
      </c>
      <c r="K3" s="9" t="s">
        <v>12</v>
      </c>
      <c r="L3" s="9" t="s">
        <v>13</v>
      </c>
      <c r="M3" s="9" t="s">
        <v>19</v>
      </c>
      <c r="N3" s="10" t="str">
        <f t="shared" si="0"/>
        <v>No</v>
      </c>
      <c r="O3" t="str">
        <f t="shared" si="1"/>
        <v>Sí</v>
      </c>
      <c r="P3" t="str">
        <f t="shared" si="2"/>
        <v>No</v>
      </c>
      <c r="Q3" t="str">
        <f t="shared" si="3"/>
        <v>No</v>
      </c>
      <c r="R3" t="str">
        <f t="shared" ref="R3:R65" si="7">IF(ISNUMBER(SEARCH("Antiagregantes: Aspirina / Adiro / Ácido acetilsalicílico / Clopidogrel / Prasugrel / Plavix / Iscover",K3)),"Sí","No")</f>
        <v>No</v>
      </c>
      <c r="S3" t="str">
        <f t="shared" si="4"/>
        <v>No</v>
      </c>
      <c r="T3" t="str">
        <f t="shared" si="5"/>
        <v>No</v>
      </c>
      <c r="U3" t="str">
        <f t="shared" si="6"/>
        <v>No</v>
      </c>
      <c r="W3" s="7" t="s">
        <v>20</v>
      </c>
      <c r="Y3" t="s">
        <v>142</v>
      </c>
      <c r="Z3" s="5">
        <f>COUNTIFS($J$2:$J$312, $W$9, $I$2:$I$312, $W$10, $E$2:$E$312, $W$8) / COUNTIFS($J$2:$J$312, $W$9, $I$2:$I$312, $W$10)</f>
        <v>0</v>
      </c>
      <c r="AA3">
        <v>1</v>
      </c>
      <c r="AB3" t="s">
        <v>254</v>
      </c>
      <c r="AC3">
        <f>Z3*100</f>
        <v>0</v>
      </c>
      <c r="AL3" t="s">
        <v>206</v>
      </c>
      <c r="AN3" s="5">
        <f>COUNTIFS($J$2:$J$312, $W$9, $I$2:$I$312, $W$10, $E$2:$E$312, $W$8) / COUNTIFS($J$2:$J$312, $W$9, $I$2:$I$312, $W$10)</f>
        <v>0</v>
      </c>
      <c r="AP3">
        <f>AN3*100</f>
        <v>0</v>
      </c>
    </row>
    <row r="4" spans="1:73" ht="13.2" x14ac:dyDescent="0.25">
      <c r="A4" s="4">
        <v>45786.656778321762</v>
      </c>
      <c r="B4" s="5" t="s">
        <v>7</v>
      </c>
      <c r="C4" s="5" t="s">
        <v>8</v>
      </c>
      <c r="D4" s="5" t="s">
        <v>15</v>
      </c>
      <c r="E4" s="5" t="s">
        <v>16</v>
      </c>
      <c r="F4" s="5" t="s">
        <v>166</v>
      </c>
      <c r="G4" s="5" t="s">
        <v>130</v>
      </c>
      <c r="H4" s="5" t="s">
        <v>130</v>
      </c>
      <c r="I4" s="5" t="s">
        <v>21</v>
      </c>
      <c r="J4" s="9" t="s">
        <v>132</v>
      </c>
      <c r="K4" s="5" t="s">
        <v>12</v>
      </c>
      <c r="L4" s="5" t="s">
        <v>13</v>
      </c>
      <c r="M4" s="5" t="s">
        <v>22</v>
      </c>
      <c r="N4" s="6" t="str">
        <f t="shared" si="0"/>
        <v>No</v>
      </c>
      <c r="O4" t="str">
        <f t="shared" si="1"/>
        <v>Sí</v>
      </c>
      <c r="P4" t="str">
        <f t="shared" si="2"/>
        <v>No</v>
      </c>
      <c r="Q4" t="str">
        <f t="shared" si="3"/>
        <v>No</v>
      </c>
      <c r="R4" t="str">
        <f t="shared" si="7"/>
        <v>No</v>
      </c>
      <c r="S4" t="str">
        <f t="shared" si="4"/>
        <v>No</v>
      </c>
      <c r="T4" t="str">
        <f t="shared" si="5"/>
        <v>No</v>
      </c>
      <c r="U4" t="str">
        <f t="shared" si="6"/>
        <v>No</v>
      </c>
      <c r="W4" s="7" t="s">
        <v>15</v>
      </c>
      <c r="Y4" t="s">
        <v>143</v>
      </c>
      <c r="Z4">
        <f>COUNTIFS($J$2:$J$312, $W$9, $I$2:$I$312, $W$10, $E$2:$E$312, $W$11) / COUNTIFS($J$2:$J$312, $W$9, $I$2:$I$312, $W$10)</f>
        <v>1</v>
      </c>
      <c r="AA4">
        <v>1</v>
      </c>
      <c r="AB4" t="s">
        <v>255</v>
      </c>
      <c r="AC4">
        <f>Z4*100</f>
        <v>100</v>
      </c>
      <c r="AJ4" t="s">
        <v>207</v>
      </c>
      <c r="AK4">
        <f>COUNTIFS($J$2:$J$312, $W$9, $I$2:$I$312, $W$10, $E$2:$E$312, $W$11) / COUNTIFS($J$2:$J$312, $W$9, $I$2:$I$312, $W$10)</f>
        <v>1</v>
      </c>
      <c r="AN4">
        <f>AK4*100</f>
        <v>100</v>
      </c>
      <c r="BQ4" t="s">
        <v>222</v>
      </c>
      <c r="BR4">
        <f>COUNTIFS($R$2:$R$312,$W$8,$J$2:$J$312,$W$9,$F$2:$F$312,$W$21)</f>
        <v>2</v>
      </c>
      <c r="BS4">
        <v>2</v>
      </c>
      <c r="BT4" t="s">
        <v>256</v>
      </c>
      <c r="BU4">
        <f t="shared" ref="BU4:BU6" si="8">BR4/BS4*100</f>
        <v>100</v>
      </c>
    </row>
    <row r="5" spans="1:73" ht="13.2" x14ac:dyDescent="0.25">
      <c r="A5" s="8">
        <v>45786.659841574074</v>
      </c>
      <c r="B5" s="9" t="s">
        <v>7</v>
      </c>
      <c r="C5" s="9" t="s">
        <v>23</v>
      </c>
      <c r="D5" s="9" t="s">
        <v>24</v>
      </c>
      <c r="E5" s="9" t="s">
        <v>16</v>
      </c>
      <c r="F5" s="9" t="s">
        <v>17</v>
      </c>
      <c r="G5" s="9" t="s">
        <v>25</v>
      </c>
      <c r="H5" s="9" t="s">
        <v>26</v>
      </c>
      <c r="I5" s="9" t="s">
        <v>27</v>
      </c>
      <c r="J5" s="9" t="s">
        <v>132</v>
      </c>
      <c r="K5" s="9" t="s">
        <v>12</v>
      </c>
      <c r="L5" s="9" t="s">
        <v>13</v>
      </c>
      <c r="M5" s="9" t="s">
        <v>133</v>
      </c>
      <c r="N5" s="10" t="str">
        <f t="shared" si="0"/>
        <v>No</v>
      </c>
      <c r="O5" t="str">
        <f t="shared" si="1"/>
        <v>Sí</v>
      </c>
      <c r="P5" t="str">
        <f t="shared" si="2"/>
        <v>No</v>
      </c>
      <c r="Q5" t="str">
        <f t="shared" si="3"/>
        <v>No</v>
      </c>
      <c r="R5" t="str">
        <f t="shared" si="7"/>
        <v>No</v>
      </c>
      <c r="S5" t="str">
        <f t="shared" si="4"/>
        <v>No</v>
      </c>
      <c r="T5" t="str">
        <f t="shared" si="5"/>
        <v>No</v>
      </c>
      <c r="U5" t="str">
        <f t="shared" si="6"/>
        <v>No</v>
      </c>
      <c r="W5" s="7" t="s">
        <v>28</v>
      </c>
      <c r="BQ5" t="s">
        <v>223</v>
      </c>
      <c r="BR5">
        <f>COUNTIFS($R$2:$R$312,$W$8,$J$2:$J$312,$W$9,$F$2:$F$312,$W$22)</f>
        <v>0</v>
      </c>
      <c r="BS5">
        <v>2</v>
      </c>
      <c r="BT5" t="s">
        <v>166</v>
      </c>
      <c r="BU5">
        <f t="shared" si="8"/>
        <v>0</v>
      </c>
    </row>
    <row r="6" spans="1:73" ht="13.2" x14ac:dyDescent="0.25">
      <c r="A6" s="4">
        <v>45786.660547349537</v>
      </c>
      <c r="B6" s="5" t="s">
        <v>7</v>
      </c>
      <c r="C6" s="5" t="s">
        <v>8</v>
      </c>
      <c r="D6" s="5" t="s">
        <v>24</v>
      </c>
      <c r="E6" s="5" t="s">
        <v>16</v>
      </c>
      <c r="F6" s="5" t="s">
        <v>17</v>
      </c>
      <c r="G6" s="5" t="s">
        <v>130</v>
      </c>
      <c r="H6" s="5" t="s">
        <v>130</v>
      </c>
      <c r="I6" s="5" t="s">
        <v>29</v>
      </c>
      <c r="J6" s="9" t="s">
        <v>132</v>
      </c>
      <c r="K6" s="5" t="s">
        <v>12</v>
      </c>
      <c r="L6" s="5" t="s">
        <v>13</v>
      </c>
      <c r="M6" s="5" t="s">
        <v>30</v>
      </c>
      <c r="N6" s="6" t="str">
        <f t="shared" si="0"/>
        <v>No</v>
      </c>
      <c r="O6" t="str">
        <f t="shared" si="1"/>
        <v>Sí</v>
      </c>
      <c r="P6" t="str">
        <f t="shared" si="2"/>
        <v>No</v>
      </c>
      <c r="Q6" t="str">
        <f t="shared" si="3"/>
        <v>No</v>
      </c>
      <c r="R6" t="str">
        <f t="shared" si="7"/>
        <v>No</v>
      </c>
      <c r="S6" t="str">
        <f t="shared" si="4"/>
        <v>No</v>
      </c>
      <c r="T6" t="str">
        <f t="shared" si="5"/>
        <v>No</v>
      </c>
      <c r="U6" t="str">
        <f t="shared" si="6"/>
        <v>No</v>
      </c>
      <c r="W6" s="7" t="s">
        <v>17</v>
      </c>
      <c r="BQ6" t="s">
        <v>224</v>
      </c>
      <c r="BR6">
        <f>COUNTIFS($R$2:$R$312,$W$8,$F$2:$F$312,$W$21,$O$2:$O$312,$W$8,$N$2:$N$312,$W$17)</f>
        <v>4</v>
      </c>
      <c r="BS6">
        <v>4</v>
      </c>
      <c r="BT6" t="s">
        <v>256</v>
      </c>
      <c r="BU6">
        <f t="shared" si="8"/>
        <v>100</v>
      </c>
    </row>
    <row r="7" spans="1:73" ht="13.2" x14ac:dyDescent="0.25">
      <c r="A7" s="8">
        <v>45786.662087638892</v>
      </c>
      <c r="B7" s="9" t="s">
        <v>7</v>
      </c>
      <c r="C7" s="9" t="s">
        <v>23</v>
      </c>
      <c r="D7" s="9" t="s">
        <v>15</v>
      </c>
      <c r="E7" s="9" t="s">
        <v>16</v>
      </c>
      <c r="F7" s="9" t="s">
        <v>17</v>
      </c>
      <c r="G7" s="9" t="s">
        <v>25</v>
      </c>
      <c r="H7" s="9"/>
      <c r="I7" s="9" t="s">
        <v>31</v>
      </c>
      <c r="J7" s="9" t="s">
        <v>132</v>
      </c>
      <c r="K7" s="9" t="s">
        <v>12</v>
      </c>
      <c r="L7" s="9" t="s">
        <v>32</v>
      </c>
      <c r="M7" s="9" t="s">
        <v>33</v>
      </c>
      <c r="N7" s="10" t="str">
        <f t="shared" si="0"/>
        <v>No</v>
      </c>
      <c r="O7" t="str">
        <f t="shared" si="1"/>
        <v>Sí</v>
      </c>
      <c r="P7" t="str">
        <f t="shared" si="2"/>
        <v>No</v>
      </c>
      <c r="Q7" t="str">
        <f t="shared" si="3"/>
        <v>No</v>
      </c>
      <c r="R7" t="str">
        <f t="shared" si="7"/>
        <v>No</v>
      </c>
      <c r="S7" t="str">
        <f t="shared" si="4"/>
        <v>No</v>
      </c>
      <c r="T7" t="str">
        <f t="shared" si="5"/>
        <v>No</v>
      </c>
      <c r="U7" t="str">
        <f t="shared" si="6"/>
        <v>No</v>
      </c>
      <c r="W7" s="7" t="s">
        <v>12</v>
      </c>
      <c r="Y7" t="s">
        <v>144</v>
      </c>
      <c r="Z7">
        <f>COUNTIFS($I$2:$I$312,$W$10,$O$2:$O$312,$W$8,$E$2:$E$312,$W$8,$N$2:$N$312,$W$17) + COUNTIFS($I$2:$I$312,$W$10,$O$2:$O$312,$W$8,$E$2:$E$312,$W$8,$N$2:$N$312,$W$8)</f>
        <v>21</v>
      </c>
      <c r="AA7">
        <f>COUNTIFS($I$2:$I$312,$W$10,$O$2:$O$312,$W$8,$N$2:$N$312,$W$17) + COUNTIFS($I$2:$I$312,$W$10,$O$2:$O$312,$W$8,$N$2:$N$312,$W$8)</f>
        <v>25</v>
      </c>
      <c r="AB7" t="s">
        <v>254</v>
      </c>
      <c r="AC7">
        <f t="shared" ref="AC7:AC12" si="9">Z7/AA7*100</f>
        <v>84</v>
      </c>
      <c r="AJ7" t="s">
        <v>208</v>
      </c>
      <c r="AK7">
        <f>COUNTIFS($I$2:$I$312,$W$10,$O$2:$O$312,$W$8,$F$2:$F$312,$W$21,$N$2:$N$312,$W$17) + COUNTIFS($I$2:$I$312,$W$10,$O$2:$O$312,$W$8,$F$2:$F$312,$W$21,$N$2:$N$312,$W$8)</f>
        <v>18</v>
      </c>
      <c r="AL7">
        <v>22</v>
      </c>
      <c r="AM7" t="s">
        <v>256</v>
      </c>
      <c r="AN7">
        <f t="shared" ref="AN7:AN12" si="10">AK7/AL7*100</f>
        <v>81.818181818181827</v>
      </c>
      <c r="BQ7" t="s">
        <v>225</v>
      </c>
      <c r="BR7">
        <f>COUNTIFS($R$2:$R$312,$W$8,$F$2:$F$312,$W$22,$O$2:$O$312,$W$8,$N$2:$N$312,$W$17)</f>
        <v>0</v>
      </c>
      <c r="BS7">
        <v>4</v>
      </c>
      <c r="BT7" t="s">
        <v>166</v>
      </c>
      <c r="BU7">
        <f>BR7/BS7*100</f>
        <v>0</v>
      </c>
    </row>
    <row r="8" spans="1:73" ht="13.2" x14ac:dyDescent="0.25">
      <c r="A8" s="4">
        <v>45786.663049907409</v>
      </c>
      <c r="B8" s="5" t="s">
        <v>7</v>
      </c>
      <c r="C8" s="5" t="s">
        <v>23</v>
      </c>
      <c r="D8" s="5" t="s">
        <v>15</v>
      </c>
      <c r="E8" s="5" t="s">
        <v>10</v>
      </c>
      <c r="F8" s="5" t="s">
        <v>129</v>
      </c>
      <c r="G8" s="5" t="s">
        <v>129</v>
      </c>
      <c r="H8" s="5" t="s">
        <v>129</v>
      </c>
      <c r="I8" s="5" t="s">
        <v>11</v>
      </c>
      <c r="J8" s="9" t="s">
        <v>132</v>
      </c>
      <c r="K8" s="5" t="s">
        <v>34</v>
      </c>
      <c r="L8" s="5" t="s">
        <v>32</v>
      </c>
      <c r="M8" s="5" t="s">
        <v>133</v>
      </c>
      <c r="N8" s="6" t="str">
        <f t="shared" si="0"/>
        <v>Sí</v>
      </c>
      <c r="O8" t="str">
        <f t="shared" si="1"/>
        <v>Sí</v>
      </c>
      <c r="P8" t="str">
        <f t="shared" si="2"/>
        <v>Sí</v>
      </c>
      <c r="Q8" t="str">
        <f t="shared" si="3"/>
        <v>Sí</v>
      </c>
      <c r="R8" t="str">
        <f t="shared" si="7"/>
        <v>Sí</v>
      </c>
      <c r="S8" t="str">
        <f t="shared" si="4"/>
        <v>No</v>
      </c>
      <c r="T8" t="str">
        <f t="shared" si="5"/>
        <v>No</v>
      </c>
      <c r="U8" t="str">
        <f t="shared" si="6"/>
        <v>No</v>
      </c>
      <c r="W8" s="7" t="s">
        <v>16</v>
      </c>
      <c r="Y8" t="s">
        <v>145</v>
      </c>
      <c r="Z8">
        <f>COUNTIFS($I$2:$I$312,$W$10,$O$2:$O$312,$W$8,$E$2:$E$312,$W$18,$N$2:$N$312,$W$17) + COUNTIFS($I$2:$I$312,$W$10,$O$2:$O$312,$W$8,$E$2:$E$312,$W$18,$N$2:$N$312,$W$8)</f>
        <v>4</v>
      </c>
      <c r="AA8">
        <f>COUNTIFS($I$2:$I$312,$W$10,$O$2:$O$312,$W$8,$N$2:$N$312,$W$17) + COUNTIFS($I$2:$I$312,$W$10,$O$2:$O$312,$W$8,$N$2:$N$312,$W$8)</f>
        <v>25</v>
      </c>
      <c r="AB8" t="s">
        <v>255</v>
      </c>
      <c r="AC8">
        <f t="shared" si="9"/>
        <v>16</v>
      </c>
      <c r="AJ8" t="s">
        <v>209</v>
      </c>
      <c r="AK8">
        <f>COUNTIFS($I$2:$I$312,$W$10,$O$2:$O$312,$W$8,$F$2:$F$312,$W$22,$N$2:$N$312,$W$17) + COUNTIFS($I$2:$I$312,$W$10,$O$2:$O$312,$W$8,$F$2:$F$312,$W$22,$N$2:$N$312,$W$8)</f>
        <v>4</v>
      </c>
      <c r="AL8">
        <v>22</v>
      </c>
      <c r="AM8" t="s">
        <v>166</v>
      </c>
      <c r="AN8">
        <f t="shared" si="10"/>
        <v>18.181818181818183</v>
      </c>
      <c r="BQ8" t="s">
        <v>226</v>
      </c>
      <c r="BR8">
        <f>COUNTIFS($R$2:$R$312,$W$8,$F$2:$F$312,$W$21,$O$2:$O$312,$W$17,$N$2:$N$312,$W$17)</f>
        <v>2</v>
      </c>
      <c r="BS8">
        <v>2</v>
      </c>
      <c r="BT8" t="s">
        <v>256</v>
      </c>
      <c r="BU8">
        <f>BR8/BS8*100</f>
        <v>100</v>
      </c>
    </row>
    <row r="9" spans="1:73" ht="13.2" x14ac:dyDescent="0.25">
      <c r="A9" s="8">
        <v>45786.66307790509</v>
      </c>
      <c r="B9" s="9" t="s">
        <v>7</v>
      </c>
      <c r="C9" s="9" t="s">
        <v>8</v>
      </c>
      <c r="D9" s="9" t="s">
        <v>15</v>
      </c>
      <c r="E9" s="9" t="s">
        <v>16</v>
      </c>
      <c r="F9" s="9" t="s">
        <v>17</v>
      </c>
      <c r="G9" s="9" t="s">
        <v>130</v>
      </c>
      <c r="H9" s="9" t="s">
        <v>130</v>
      </c>
      <c r="I9" s="9" t="s">
        <v>21</v>
      </c>
      <c r="J9" s="9" t="s">
        <v>132</v>
      </c>
      <c r="K9" s="9" t="s">
        <v>12</v>
      </c>
      <c r="L9" s="9" t="s">
        <v>32</v>
      </c>
      <c r="M9" s="9" t="s">
        <v>35</v>
      </c>
      <c r="N9" s="10" t="str">
        <f t="shared" si="0"/>
        <v>No</v>
      </c>
      <c r="O9" t="str">
        <f t="shared" si="1"/>
        <v>Sí</v>
      </c>
      <c r="P9" t="str">
        <f t="shared" si="2"/>
        <v>No</v>
      </c>
      <c r="Q9" t="str">
        <f>IF(ISNUMBER(SEARCH("Antiinflamatorios: Ibuprofeno / Enantyum / Dexketoprofeno / Espidifen / Espididol",K9)),"Sí","No")</f>
        <v>No</v>
      </c>
      <c r="R9" t="str">
        <f t="shared" si="7"/>
        <v>No</v>
      </c>
      <c r="S9" t="str">
        <f t="shared" si="4"/>
        <v>No</v>
      </c>
      <c r="T9" t="str">
        <f t="shared" si="5"/>
        <v>No</v>
      </c>
      <c r="U9" t="str">
        <f t="shared" si="6"/>
        <v>No</v>
      </c>
      <c r="W9" s="15" t="s">
        <v>40</v>
      </c>
      <c r="Y9" t="s">
        <v>146</v>
      </c>
      <c r="Z9">
        <f>COUNTIFS($I$2:$I$312,$W$10,$O$2:$O$312,$W$17,$E$2:$E$312,$W$8,$N$2:$N$312,$W$17) + COUNTIFS($I$2:$I$312,$W$10,$O$2:$O$312,$W$17,$E$2:$E$312,$W$8,$N$2:$N$312,$W$8)</f>
        <v>2</v>
      </c>
      <c r="AA9">
        <f>COUNTIFS($I$2:$I$312,$W$10,$O$2:$O$312,$W$17,$N$2:$N$312,$W$17) + COUNTIFS($I$2:$I$312,$W$10,$O$2:$O$312,$W$17,$N$2:$N$312,$W$8)</f>
        <v>4</v>
      </c>
      <c r="AC9">
        <f t="shared" si="9"/>
        <v>50</v>
      </c>
      <c r="AJ9" t="s">
        <v>210</v>
      </c>
      <c r="AK9">
        <f>COUNTIFS($I$2:$I$312,$W$10,$O$2:$O$312,$W$17,$F$2:$F$312,$W$21,$N$2:$N$312,$W$17) + COUNTIFS($I$2:$I$312,$W$10,$O$2:$O$312,$W$17,$F$2:$F$312,$W$21,$N$2:$N$312,$W$8)</f>
        <v>4</v>
      </c>
      <c r="AL9">
        <f>COUNTIFS($I$2:$I$312,$W$10,$O$2:$O$312,$W$17,$N$2:$N$312,$W$17) + COUNTIFS($I$2:$I$312,$W$10,$O$2:$O$312,$W$17,$N$2:$N$312,$W$8)</f>
        <v>4</v>
      </c>
      <c r="AM9" t="s">
        <v>256</v>
      </c>
      <c r="AN9">
        <f t="shared" si="10"/>
        <v>100</v>
      </c>
      <c r="BQ9" t="s">
        <v>227</v>
      </c>
      <c r="BR9">
        <f>COUNTIFS($R$2:$R$312,$W$8,$F$2:$F$312,$W$22,$O$2:$O$312,$W$17,$N$2:$N$312,$W$17)</f>
        <v>0</v>
      </c>
      <c r="BS9">
        <v>2</v>
      </c>
      <c r="BT9" t="s">
        <v>166</v>
      </c>
      <c r="BU9">
        <f>BR9/BS9*100</f>
        <v>0</v>
      </c>
    </row>
    <row r="10" spans="1:73" ht="13.2" x14ac:dyDescent="0.25">
      <c r="A10" s="4">
        <v>45786.664707592594</v>
      </c>
      <c r="B10" s="5" t="s">
        <v>7</v>
      </c>
      <c r="C10" s="5" t="s">
        <v>23</v>
      </c>
      <c r="D10" s="5" t="s">
        <v>15</v>
      </c>
      <c r="E10" s="5" t="s">
        <v>16</v>
      </c>
      <c r="F10" s="5" t="s">
        <v>166</v>
      </c>
      <c r="G10" s="5" t="s">
        <v>130</v>
      </c>
      <c r="H10" s="5" t="s">
        <v>130</v>
      </c>
      <c r="I10" s="5" t="s">
        <v>21</v>
      </c>
      <c r="J10" s="9" t="s">
        <v>132</v>
      </c>
      <c r="K10" s="5" t="s">
        <v>12</v>
      </c>
      <c r="L10" s="5" t="s">
        <v>13</v>
      </c>
      <c r="M10" s="5" t="s">
        <v>37</v>
      </c>
      <c r="N10" s="6" t="str">
        <f t="shared" si="0"/>
        <v>No</v>
      </c>
      <c r="O10" t="str">
        <f t="shared" si="1"/>
        <v>Sí</v>
      </c>
      <c r="P10" t="str">
        <f t="shared" si="2"/>
        <v>No</v>
      </c>
      <c r="Q10" t="str">
        <f t="shared" si="3"/>
        <v>No</v>
      </c>
      <c r="R10" t="str">
        <f t="shared" si="7"/>
        <v>No</v>
      </c>
      <c r="S10" t="str">
        <f t="shared" si="4"/>
        <v>No</v>
      </c>
      <c r="T10" t="str">
        <f t="shared" si="5"/>
        <v>No</v>
      </c>
      <c r="U10" t="str">
        <f t="shared" si="6"/>
        <v>No</v>
      </c>
      <c r="W10" t="s">
        <v>21</v>
      </c>
      <c r="Y10" t="s">
        <v>147</v>
      </c>
      <c r="Z10">
        <f>COUNTIFS($I$2:$I$312,$W$10,$O$2:$O$312,$W$17,$E$2:$E$312,$W$18,$N$2:$N$312,$W$17) + COUNTIFS($I$2:$I$312,$W$10,$O$2:$O$312,$W$17,$E$2:$E$312,$W$18,$N$2:$N$312,$W$8)</f>
        <v>2</v>
      </c>
      <c r="AA10">
        <f>COUNTIFS($I$2:$I$312,$W$10,$O$2:$O$312,$W$17,$N$2:$N$312,$W$17) + COUNTIFS($I$2:$I$312,$W$10,$O$2:$O$312,$W$17,$N$2:$N$312,$W$8)</f>
        <v>4</v>
      </c>
      <c r="AC10">
        <f t="shared" si="9"/>
        <v>50</v>
      </c>
      <c r="AJ10" t="s">
        <v>211</v>
      </c>
      <c r="AK10">
        <f>COUNTIFS($I$2:$I$312,$W$10,$O$2:$O$312,$W$17,$F$2:$F$312,$W$22,$N$2:$N$312,$W$17) + COUNTIFS($I$2:$I$312,$W$10,$O$2:$O$312,$W$17,$F$2:$F$312,$W$22,$N$2:$N$312,$W$8)</f>
        <v>0</v>
      </c>
      <c r="AL10">
        <v>4</v>
      </c>
      <c r="AM10" t="s">
        <v>166</v>
      </c>
      <c r="AN10">
        <f t="shared" si="10"/>
        <v>0</v>
      </c>
      <c r="BQ10" t="s">
        <v>228</v>
      </c>
      <c r="BR10">
        <f>COUNTIFS($R$2:$R$312,$W$8,$F$2:$F$312,$W$22,$N$2:$N$312,$W$8)</f>
        <v>0</v>
      </c>
      <c r="BS10">
        <v>5</v>
      </c>
      <c r="BT10" t="s">
        <v>166</v>
      </c>
      <c r="BU10">
        <f>BR10/BS10*100</f>
        <v>0</v>
      </c>
    </row>
    <row r="11" spans="1:73" ht="13.2" x14ac:dyDescent="0.25">
      <c r="A11" s="8">
        <v>45786.669005520831</v>
      </c>
      <c r="B11" s="9" t="s">
        <v>7</v>
      </c>
      <c r="C11" s="9" t="s">
        <v>8</v>
      </c>
      <c r="D11" s="9" t="s">
        <v>15</v>
      </c>
      <c r="E11" s="9" t="s">
        <v>10</v>
      </c>
      <c r="F11" s="9" t="s">
        <v>129</v>
      </c>
      <c r="G11" s="9" t="s">
        <v>129</v>
      </c>
      <c r="H11" s="9" t="s">
        <v>129</v>
      </c>
      <c r="I11" s="9" t="s">
        <v>11</v>
      </c>
      <c r="J11" s="9" t="s">
        <v>132</v>
      </c>
      <c r="K11" s="9" t="s">
        <v>38</v>
      </c>
      <c r="L11" s="9" t="s">
        <v>32</v>
      </c>
      <c r="M11" s="9" t="s">
        <v>133</v>
      </c>
      <c r="N11" s="10" t="str">
        <f t="shared" si="0"/>
        <v>No</v>
      </c>
      <c r="O11" t="str">
        <f t="shared" si="1"/>
        <v>Sí</v>
      </c>
      <c r="P11" t="str">
        <f t="shared" si="2"/>
        <v>Sí</v>
      </c>
      <c r="Q11" t="str">
        <f t="shared" si="3"/>
        <v>Sí</v>
      </c>
      <c r="R11" t="str">
        <f t="shared" si="7"/>
        <v>No</v>
      </c>
      <c r="S11" t="str">
        <f t="shared" si="4"/>
        <v>No</v>
      </c>
      <c r="T11" t="str">
        <f t="shared" si="5"/>
        <v>No</v>
      </c>
      <c r="U11" t="str">
        <f t="shared" si="6"/>
        <v>No</v>
      </c>
      <c r="W11" s="7" t="s">
        <v>10</v>
      </c>
      <c r="Y11" t="s">
        <v>154</v>
      </c>
      <c r="Z11">
        <f>COUNTIFS($I$2:$I$312,$W$10,$E$2:$E$312,$W$8,$P$2:$P$312,$W$8)</f>
        <v>9</v>
      </c>
      <c r="AA11">
        <f>COUNTIFS($I$2:$I$312,$W$10,$P$2:$P$312,$W$8)</f>
        <v>10</v>
      </c>
      <c r="AC11">
        <f t="shared" si="9"/>
        <v>90</v>
      </c>
      <c r="AJ11" t="s">
        <v>212</v>
      </c>
      <c r="AK11">
        <f>COUNTIFS($I$2:$I$312,$W$10,$F$2:$F$312,$W$21,$P$2:$P$312,$W$8)</f>
        <v>8</v>
      </c>
      <c r="AL11">
        <v>9</v>
      </c>
      <c r="AM11" t="s">
        <v>256</v>
      </c>
      <c r="AN11">
        <f t="shared" si="10"/>
        <v>88.888888888888886</v>
      </c>
      <c r="BQ11" t="s">
        <v>229</v>
      </c>
      <c r="BR11">
        <f>COUNTIFS($R$2:$R$312,$W$8,$F$2:$F$312,$W$21,$N$2:$N$312,$W$8)</f>
        <v>5</v>
      </c>
      <c r="BS11">
        <v>5</v>
      </c>
      <c r="BT11" t="s">
        <v>256</v>
      </c>
      <c r="BU11">
        <f>BR11/BS11*100</f>
        <v>100</v>
      </c>
    </row>
    <row r="12" spans="1:73" ht="13.2" x14ac:dyDescent="0.25">
      <c r="A12" s="4">
        <v>45786.675718854167</v>
      </c>
      <c r="B12" s="5" t="s">
        <v>7</v>
      </c>
      <c r="C12" s="5" t="s">
        <v>23</v>
      </c>
      <c r="D12" s="5" t="s">
        <v>15</v>
      </c>
      <c r="E12" s="5" t="s">
        <v>10</v>
      </c>
      <c r="F12" s="5" t="s">
        <v>17</v>
      </c>
      <c r="G12" s="5" t="s">
        <v>25</v>
      </c>
      <c r="H12" s="5" t="s">
        <v>26</v>
      </c>
      <c r="I12" s="5" t="s">
        <v>39</v>
      </c>
      <c r="J12" s="5" t="s">
        <v>40</v>
      </c>
      <c r="K12" s="5" t="s">
        <v>38</v>
      </c>
      <c r="L12" s="5" t="s">
        <v>13</v>
      </c>
      <c r="M12" s="5" t="s">
        <v>41</v>
      </c>
      <c r="N12" s="6" t="str">
        <f t="shared" si="0"/>
        <v>No</v>
      </c>
      <c r="O12" t="str">
        <f t="shared" si="1"/>
        <v>Sí</v>
      </c>
      <c r="P12" t="str">
        <f t="shared" si="2"/>
        <v>Sí</v>
      </c>
      <c r="Q12" t="str">
        <f t="shared" si="3"/>
        <v>Sí</v>
      </c>
      <c r="R12" t="str">
        <f t="shared" si="7"/>
        <v>No</v>
      </c>
      <c r="S12" t="str">
        <f t="shared" si="4"/>
        <v>No</v>
      </c>
      <c r="T12" t="str">
        <f t="shared" si="5"/>
        <v>No</v>
      </c>
      <c r="U12" t="str">
        <f t="shared" si="6"/>
        <v>No</v>
      </c>
      <c r="W12" s="9" t="s">
        <v>7</v>
      </c>
      <c r="Y12" t="s">
        <v>155</v>
      </c>
      <c r="Z12">
        <f>COUNTIFS($I$2:$I$312,$W$10,$E$2:$E$312,$W$18,$P$2:$P$312,$W$8)</f>
        <v>1</v>
      </c>
      <c r="AA12">
        <f>COUNTIFS($I$2:$I$312,$W$10,$P$2:$P$312,$W$8)</f>
        <v>10</v>
      </c>
      <c r="AC12">
        <f t="shared" si="9"/>
        <v>10</v>
      </c>
      <c r="AJ12" t="s">
        <v>213</v>
      </c>
      <c r="AK12">
        <f>COUNTIFS($I$2:$I$312,$W$10,$F$2:$F$312,$W$22,$P$2:$P$312,$W$8)</f>
        <v>1</v>
      </c>
      <c r="AL12">
        <f>COUNTIFS($I$2:$I$312,$W$10,$P$2:$P$312,$W$8,$F$2:$F$312,$W$21) + COUNTIFS($I$2:$I$312,$W$10,$P$2:$P$312,$W$8,$F$2:$F$312,$W$22)</f>
        <v>9</v>
      </c>
      <c r="AM12" t="s">
        <v>166</v>
      </c>
      <c r="AN12">
        <f t="shared" si="10"/>
        <v>11.111111111111111</v>
      </c>
    </row>
    <row r="13" spans="1:73" ht="13.2" x14ac:dyDescent="0.25">
      <c r="A13" s="8">
        <v>45786.650997453704</v>
      </c>
      <c r="B13" s="9" t="s">
        <v>42</v>
      </c>
      <c r="C13" s="9" t="s">
        <v>23</v>
      </c>
      <c r="D13" s="9" t="s">
        <v>15</v>
      </c>
      <c r="E13" s="9" t="s">
        <v>16</v>
      </c>
      <c r="F13" s="9" t="s">
        <v>17</v>
      </c>
      <c r="G13" s="9" t="s">
        <v>43</v>
      </c>
      <c r="H13" s="9" t="s">
        <v>44</v>
      </c>
      <c r="I13" s="9" t="s">
        <v>45</v>
      </c>
      <c r="J13" s="9" t="s">
        <v>46</v>
      </c>
      <c r="K13" s="9" t="s">
        <v>47</v>
      </c>
      <c r="L13" s="9" t="s">
        <v>16</v>
      </c>
      <c r="M13" s="9" t="s">
        <v>134</v>
      </c>
      <c r="N13" s="10" t="str">
        <f t="shared" si="0"/>
        <v>No</v>
      </c>
      <c r="O13" t="str">
        <f t="shared" si="1"/>
        <v>Sí</v>
      </c>
      <c r="P13" t="str">
        <f t="shared" si="2"/>
        <v>Sí</v>
      </c>
      <c r="Q13" t="str">
        <f t="shared" si="3"/>
        <v>No</v>
      </c>
      <c r="R13" t="str">
        <f t="shared" si="7"/>
        <v>No</v>
      </c>
      <c r="S13" t="str">
        <f t="shared" si="4"/>
        <v>No</v>
      </c>
      <c r="T13" t="str">
        <f t="shared" si="5"/>
        <v>No</v>
      </c>
      <c r="U13" t="str">
        <f t="shared" si="6"/>
        <v>Sí</v>
      </c>
      <c r="W13" s="9" t="s">
        <v>42</v>
      </c>
    </row>
    <row r="14" spans="1:73" ht="13.8" x14ac:dyDescent="0.25">
      <c r="A14" s="4">
        <v>45786.659589108793</v>
      </c>
      <c r="B14" s="5" t="s">
        <v>42</v>
      </c>
      <c r="C14" s="5" t="s">
        <v>8</v>
      </c>
      <c r="D14" s="5" t="s">
        <v>15</v>
      </c>
      <c r="E14" s="5" t="s">
        <v>16</v>
      </c>
      <c r="F14" s="5" t="s">
        <v>166</v>
      </c>
      <c r="G14" s="5" t="s">
        <v>25</v>
      </c>
      <c r="H14" s="5" t="s">
        <v>26</v>
      </c>
      <c r="I14" s="5" t="s">
        <v>48</v>
      </c>
      <c r="J14" s="9" t="s">
        <v>132</v>
      </c>
      <c r="K14" s="5" t="s">
        <v>38</v>
      </c>
      <c r="L14" s="5" t="s">
        <v>13</v>
      </c>
      <c r="M14" s="5" t="s">
        <v>35</v>
      </c>
      <c r="N14" s="6" t="str">
        <f t="shared" si="0"/>
        <v>No</v>
      </c>
      <c r="O14" t="str">
        <f t="shared" si="1"/>
        <v>Sí</v>
      </c>
      <c r="P14" t="str">
        <f t="shared" si="2"/>
        <v>Sí</v>
      </c>
      <c r="Q14" t="str">
        <f t="shared" si="3"/>
        <v>Sí</v>
      </c>
      <c r="R14" t="str">
        <f t="shared" si="7"/>
        <v>No</v>
      </c>
      <c r="S14" t="str">
        <f t="shared" si="4"/>
        <v>No</v>
      </c>
      <c r="T14" t="str">
        <f t="shared" si="5"/>
        <v>No</v>
      </c>
      <c r="U14" t="str">
        <f t="shared" si="6"/>
        <v>No</v>
      </c>
      <c r="W14" s="9" t="s">
        <v>20</v>
      </c>
      <c r="Y14" t="s">
        <v>148</v>
      </c>
      <c r="Z14">
        <f>COUNTIFS($Q$2:$Q$312,$W$8,$J$2:$J$312,$W$9,$E$2:$E$312,$W$8)</f>
        <v>1</v>
      </c>
      <c r="AA14">
        <f>COUNTIFS($Q$2:$Q$312,$W$8,$J$2:$J$312,$W$9)</f>
        <v>2</v>
      </c>
      <c r="AC14">
        <f t="shared" ref="AC14:AC21" si="11">Z14/AA14*100</f>
        <v>50</v>
      </c>
      <c r="AJ14" t="s">
        <v>214</v>
      </c>
      <c r="AK14">
        <f>COUNTIFS($Q$2:$Q$312,$W$8,$J$2:$J$312,$W$9,$F$2:$F$312,$W$21)</f>
        <v>2</v>
      </c>
      <c r="AL14">
        <f>COUNTIFS($Q$2:$Q$312,$W$8,$J$2:$J$312,$W$9)</f>
        <v>2</v>
      </c>
      <c r="AM14" t="s">
        <v>256</v>
      </c>
      <c r="AN14">
        <f>AK14/AL14*100</f>
        <v>100</v>
      </c>
      <c r="BQ14" s="20" t="s">
        <v>257</v>
      </c>
      <c r="BR14" s="20" t="s">
        <v>258</v>
      </c>
      <c r="BS14" s="20" t="s">
        <v>264</v>
      </c>
    </row>
    <row r="15" spans="1:73" ht="13.8" x14ac:dyDescent="0.25">
      <c r="A15" s="8">
        <v>45786.663178506948</v>
      </c>
      <c r="B15" s="9" t="s">
        <v>42</v>
      </c>
      <c r="C15" s="9" t="s">
        <v>8</v>
      </c>
      <c r="D15" s="9" t="s">
        <v>15</v>
      </c>
      <c r="E15" s="9" t="s">
        <v>16</v>
      </c>
      <c r="F15" s="9" t="s">
        <v>17</v>
      </c>
      <c r="G15" s="9" t="s">
        <v>25</v>
      </c>
      <c r="H15" s="9" t="s">
        <v>26</v>
      </c>
      <c r="I15" s="9" t="s">
        <v>21</v>
      </c>
      <c r="J15" s="9" t="s">
        <v>132</v>
      </c>
      <c r="K15" s="9" t="s">
        <v>38</v>
      </c>
      <c r="L15" s="9" t="s">
        <v>13</v>
      </c>
      <c r="M15" s="9" t="s">
        <v>35</v>
      </c>
      <c r="N15" s="10" t="str">
        <f t="shared" si="0"/>
        <v>No</v>
      </c>
      <c r="O15" t="str">
        <f t="shared" si="1"/>
        <v>Sí</v>
      </c>
      <c r="P15" t="str">
        <f t="shared" si="2"/>
        <v>Sí</v>
      </c>
      <c r="Q15" t="str">
        <f t="shared" si="3"/>
        <v>Sí</v>
      </c>
      <c r="R15" t="str">
        <f t="shared" si="7"/>
        <v>No</v>
      </c>
      <c r="S15" t="str">
        <f t="shared" si="4"/>
        <v>No</v>
      </c>
      <c r="T15" t="str">
        <f t="shared" si="5"/>
        <v>No</v>
      </c>
      <c r="U15" t="str">
        <f t="shared" si="6"/>
        <v>No</v>
      </c>
      <c r="W15" s="9" t="s">
        <v>7</v>
      </c>
      <c r="Y15" t="s">
        <v>149</v>
      </c>
      <c r="Z15">
        <f>COUNTIFS($Q$2:$Q$312,$W$8,$J$2:$J$312,$W$9,$E$2:$E$312,$W$18)</f>
        <v>1</v>
      </c>
      <c r="AA15">
        <f>COUNTIFS($Q$2:$Q$312,$W$8,$J$2:$J$312,$W$9)</f>
        <v>2</v>
      </c>
      <c r="AC15">
        <f t="shared" si="11"/>
        <v>50</v>
      </c>
      <c r="AJ15" t="s">
        <v>215</v>
      </c>
      <c r="AK15">
        <f>COUNTIFS($Q$2:$Q$312,$W$8,$J$2:$J$312,$W$9,$F$2:$F$312,$W$22)</f>
        <v>0</v>
      </c>
      <c r="AL15">
        <f>COUNTIFS($Q$2:$Q$312,$W$8,$J$2:$J$312,$W$9)</f>
        <v>2</v>
      </c>
      <c r="AM15" t="s">
        <v>166</v>
      </c>
      <c r="AN15">
        <f t="shared" ref="AN15:AN16" si="12">AK15/AL15*100</f>
        <v>0</v>
      </c>
      <c r="BQ15" s="19" t="s">
        <v>259</v>
      </c>
      <c r="BR15" s="21">
        <v>4</v>
      </c>
      <c r="BS15" s="21">
        <f>BR15/BR17*100</f>
        <v>100</v>
      </c>
    </row>
    <row r="16" spans="1:73" ht="13.8" x14ac:dyDescent="0.25">
      <c r="A16" s="4">
        <v>45786.664988344906</v>
      </c>
      <c r="B16" s="5" t="s">
        <v>42</v>
      </c>
      <c r="C16" s="5" t="s">
        <v>8</v>
      </c>
      <c r="D16" s="5" t="s">
        <v>15</v>
      </c>
      <c r="E16" s="5" t="s">
        <v>10</v>
      </c>
      <c r="F16" s="5" t="s">
        <v>129</v>
      </c>
      <c r="G16" s="5" t="s">
        <v>129</v>
      </c>
      <c r="H16" s="5" t="s">
        <v>129</v>
      </c>
      <c r="I16" s="5" t="s">
        <v>21</v>
      </c>
      <c r="J16" s="9" t="s">
        <v>132</v>
      </c>
      <c r="K16" s="5" t="s">
        <v>12</v>
      </c>
      <c r="L16" s="5" t="s">
        <v>13</v>
      </c>
      <c r="M16" s="5" t="s">
        <v>133</v>
      </c>
      <c r="N16" s="6" t="str">
        <f t="shared" si="0"/>
        <v>No</v>
      </c>
      <c r="O16" t="str">
        <f t="shared" si="1"/>
        <v>Sí</v>
      </c>
      <c r="P16" t="str">
        <f t="shared" si="2"/>
        <v>No</v>
      </c>
      <c r="Q16" t="str">
        <f t="shared" si="3"/>
        <v>No</v>
      </c>
      <c r="R16" t="str">
        <f t="shared" si="7"/>
        <v>No</v>
      </c>
      <c r="S16" t="str">
        <f t="shared" si="4"/>
        <v>No</v>
      </c>
      <c r="T16" t="str">
        <f t="shared" si="5"/>
        <v>No</v>
      </c>
      <c r="U16" t="str">
        <f t="shared" si="6"/>
        <v>No</v>
      </c>
      <c r="W16" s="5" t="s">
        <v>57</v>
      </c>
      <c r="Y16" t="s">
        <v>150</v>
      </c>
      <c r="Z16">
        <f>COUNTIFS($Q$2:$Q$312,$W$8,$E$2:$E$312,$W$8,$O$2:$O$312,$W$8,$N$2:$N$312,$W$17)</f>
        <v>15</v>
      </c>
      <c r="AA16">
        <f>COUNTIFS($Q$2:$Q$312,$W$8,$O$2:$O$312,$W$8,$N$2:$N$312,$W$17)</f>
        <v>21</v>
      </c>
      <c r="AC16">
        <f t="shared" si="11"/>
        <v>71.428571428571431</v>
      </c>
      <c r="AJ16" t="s">
        <v>216</v>
      </c>
      <c r="AK16">
        <f>COUNTIFS($Q$2:$Q$312,$W$8,$F$2:$F$312,$W$21,$O$2:$O$312,$W$8,$N$2:$N$312,$W$17)</f>
        <v>11</v>
      </c>
      <c r="AL16">
        <v>17</v>
      </c>
      <c r="AM16" t="s">
        <v>256</v>
      </c>
      <c r="AN16">
        <f t="shared" si="12"/>
        <v>64.705882352941174</v>
      </c>
      <c r="BQ16" s="19" t="s">
        <v>260</v>
      </c>
      <c r="BR16" s="21">
        <v>0</v>
      </c>
      <c r="BS16" s="21">
        <f>BR16/BR17*100</f>
        <v>0</v>
      </c>
    </row>
    <row r="17" spans="1:73" ht="13.8" x14ac:dyDescent="0.25">
      <c r="A17" s="8">
        <v>45786.669049884258</v>
      </c>
      <c r="B17" s="9" t="s">
        <v>42</v>
      </c>
      <c r="C17" s="9" t="s">
        <v>8</v>
      </c>
      <c r="D17" s="9" t="s">
        <v>15</v>
      </c>
      <c r="E17" s="9" t="s">
        <v>10</v>
      </c>
      <c r="F17" s="9" t="s">
        <v>129</v>
      </c>
      <c r="G17" s="9" t="s">
        <v>129</v>
      </c>
      <c r="H17" s="9" t="s">
        <v>129</v>
      </c>
      <c r="I17" s="9" t="s">
        <v>11</v>
      </c>
      <c r="J17" s="9" t="s">
        <v>132</v>
      </c>
      <c r="K17" s="9" t="s">
        <v>12</v>
      </c>
      <c r="L17" s="9" t="s">
        <v>16</v>
      </c>
      <c r="M17" s="9" t="s">
        <v>134</v>
      </c>
      <c r="N17" s="10" t="str">
        <f t="shared" si="0"/>
        <v>No</v>
      </c>
      <c r="O17" t="str">
        <f t="shared" si="1"/>
        <v>Sí</v>
      </c>
      <c r="P17" t="str">
        <f t="shared" si="2"/>
        <v>No</v>
      </c>
      <c r="Q17" t="str">
        <f t="shared" si="3"/>
        <v>No</v>
      </c>
      <c r="R17" t="str">
        <f t="shared" si="7"/>
        <v>No</v>
      </c>
      <c r="S17" t="str">
        <f t="shared" si="4"/>
        <v>No</v>
      </c>
      <c r="T17" t="str">
        <f t="shared" si="5"/>
        <v>No</v>
      </c>
      <c r="U17" t="str">
        <f t="shared" si="6"/>
        <v>No</v>
      </c>
      <c r="W17" s="16" t="s">
        <v>13</v>
      </c>
      <c r="Y17" t="s">
        <v>151</v>
      </c>
      <c r="Z17">
        <f>COUNTIFS($Q$2:$Q$312,$W$8,$E$2:$E$312,$W$18,$O$2:$O$312,$W$8,$N$2:$N$312,$W$17)</f>
        <v>6</v>
      </c>
      <c r="AA17">
        <f>COUNTIFS($Q$2:$Q$312,$W$8,$O$2:$O$312,$W$8,$N$2:$N$312,$W$17)</f>
        <v>21</v>
      </c>
      <c r="AC17">
        <f t="shared" si="11"/>
        <v>28.571428571428569</v>
      </c>
      <c r="AJ17" t="s">
        <v>217</v>
      </c>
      <c r="AK17">
        <f>COUNTIFS($Q$2:$Q$312,$W$8,$F$2:$F$312,$W$22,$O$2:$O$312,$W$8,$N$2:$N$312,$W$17)</f>
        <v>6</v>
      </c>
      <c r="AL17">
        <v>17</v>
      </c>
      <c r="AM17" t="s">
        <v>166</v>
      </c>
      <c r="AN17">
        <f>AK17/AL17*100</f>
        <v>35.294117647058826</v>
      </c>
      <c r="BQ17" s="19" t="s">
        <v>261</v>
      </c>
      <c r="BR17" s="21">
        <v>4</v>
      </c>
      <c r="BS17" s="19"/>
    </row>
    <row r="18" spans="1:73" ht="13.8" x14ac:dyDescent="0.25">
      <c r="A18" s="4">
        <v>45786.669310104167</v>
      </c>
      <c r="B18" s="5" t="s">
        <v>42</v>
      </c>
      <c r="C18" s="5" t="s">
        <v>8</v>
      </c>
      <c r="D18" s="5" t="s">
        <v>15</v>
      </c>
      <c r="E18" s="5" t="s">
        <v>16</v>
      </c>
      <c r="F18" s="5" t="s">
        <v>17</v>
      </c>
      <c r="G18" s="5" t="s">
        <v>25</v>
      </c>
      <c r="H18" s="5" t="s">
        <v>26</v>
      </c>
      <c r="I18" s="5" t="s">
        <v>29</v>
      </c>
      <c r="J18" s="9" t="s">
        <v>132</v>
      </c>
      <c r="K18" s="5" t="s">
        <v>12</v>
      </c>
      <c r="L18" s="5" t="s">
        <v>13</v>
      </c>
      <c r="M18" s="5" t="s">
        <v>49</v>
      </c>
      <c r="N18" s="6" t="str">
        <f t="shared" si="0"/>
        <v>No</v>
      </c>
      <c r="O18" t="str">
        <f t="shared" si="1"/>
        <v>Sí</v>
      </c>
      <c r="P18" t="str">
        <f t="shared" si="2"/>
        <v>No</v>
      </c>
      <c r="Q18" t="str">
        <f t="shared" si="3"/>
        <v>No</v>
      </c>
      <c r="R18" t="str">
        <f t="shared" si="7"/>
        <v>No</v>
      </c>
      <c r="S18" t="str">
        <f t="shared" si="4"/>
        <v>No</v>
      </c>
      <c r="T18" t="str">
        <f t="shared" si="5"/>
        <v>No</v>
      </c>
      <c r="U18" t="str">
        <f t="shared" si="6"/>
        <v>No</v>
      </c>
      <c r="W18" s="9" t="s">
        <v>10</v>
      </c>
      <c r="Y18" t="s">
        <v>152</v>
      </c>
      <c r="Z18">
        <f>COUNTIFS($Q$2:$Q$312,$W$8,$E$2:$E$312,$W$8,$O$2:$O$312,$W$17,$N$2:$N$312,$W$17)</f>
        <v>2</v>
      </c>
      <c r="AA18">
        <f>COUNTIFS($Q$2:$Q$312,$W$8,$O$2:$O$312,$W$17,$N$2:$N$312,$W$17)</f>
        <v>2</v>
      </c>
      <c r="AC18">
        <f t="shared" si="11"/>
        <v>100</v>
      </c>
      <c r="AJ18" t="s">
        <v>218</v>
      </c>
      <c r="AK18">
        <f>COUNTIFS($Q$2:$Q$312,$W$8,$F$2:$F$312,$W$21,$O$2:$O$312,$W$17,$N$2:$N$312,$W$17)</f>
        <v>2</v>
      </c>
      <c r="AL18">
        <f>COUNTIFS($Q$2:$Q$312,$W$8,$O$2:$O$312,$W$17,$N$2:$N$312,$W$17)</f>
        <v>2</v>
      </c>
      <c r="AM18" t="s">
        <v>256</v>
      </c>
      <c r="AN18">
        <f>AK18/AL18*100</f>
        <v>100</v>
      </c>
      <c r="BQ18" s="19" t="s">
        <v>262</v>
      </c>
      <c r="BR18" s="21">
        <v>13</v>
      </c>
      <c r="BS18" s="19"/>
    </row>
    <row r="19" spans="1:73" ht="13.8" x14ac:dyDescent="0.25">
      <c r="A19" s="8">
        <v>45786.670680196759</v>
      </c>
      <c r="B19" s="9" t="s">
        <v>42</v>
      </c>
      <c r="C19" s="9" t="s">
        <v>23</v>
      </c>
      <c r="D19" s="9" t="s">
        <v>24</v>
      </c>
      <c r="E19" s="9" t="s">
        <v>10</v>
      </c>
      <c r="F19" s="9" t="s">
        <v>17</v>
      </c>
      <c r="G19" s="9" t="s">
        <v>130</v>
      </c>
      <c r="H19" s="9" t="s">
        <v>130</v>
      </c>
      <c r="I19" s="9" t="s">
        <v>21</v>
      </c>
      <c r="J19" s="9" t="s">
        <v>132</v>
      </c>
      <c r="K19" s="9" t="s">
        <v>12</v>
      </c>
      <c r="L19" s="9" t="s">
        <v>32</v>
      </c>
      <c r="M19" s="9" t="s">
        <v>133</v>
      </c>
      <c r="N19" s="10" t="str">
        <f t="shared" si="0"/>
        <v>No</v>
      </c>
      <c r="O19" t="str">
        <f t="shared" si="1"/>
        <v>Sí</v>
      </c>
      <c r="P19" t="str">
        <f t="shared" si="2"/>
        <v>No</v>
      </c>
      <c r="Q19" t="str">
        <f t="shared" si="3"/>
        <v>No</v>
      </c>
      <c r="R19" t="str">
        <f t="shared" si="7"/>
        <v>No</v>
      </c>
      <c r="S19" t="str">
        <f t="shared" si="4"/>
        <v>No</v>
      </c>
      <c r="T19" t="str">
        <f t="shared" si="5"/>
        <v>No</v>
      </c>
      <c r="U19" t="str">
        <f t="shared" si="6"/>
        <v>No</v>
      </c>
      <c r="W19" s="16" t="s">
        <v>38</v>
      </c>
      <c r="Y19" t="s">
        <v>153</v>
      </c>
      <c r="Z19">
        <f>COUNTIFS($Q$2:$Q$312,$W$8,$E$2:$E$312,$W$18,$O$2:$O$312,$W$17,$N$2:$N$312,$W$17)</f>
        <v>0</v>
      </c>
      <c r="AA19">
        <f>COUNTIFS($Q$2:$Q$312,$W$8,$O$2:$O$312,$W$17,$N$2:$N$312,$W$17)</f>
        <v>2</v>
      </c>
      <c r="AC19">
        <f t="shared" si="11"/>
        <v>0</v>
      </c>
      <c r="AJ19" t="s">
        <v>219</v>
      </c>
      <c r="AK19">
        <f>COUNTIFS($Q$2:$Q$312,$W$8,$F$2:$F$312,$W$22,$O$2:$O$312,$W$17,$N$2:$N$312,$W$17)</f>
        <v>0</v>
      </c>
      <c r="AL19">
        <f>COUNTIFS($Q$2:$Q$312,$W$8,$O$2:$O$312,$W$17,$N$2:$N$312,$W$17)</f>
        <v>2</v>
      </c>
      <c r="AM19" t="s">
        <v>166</v>
      </c>
      <c r="AN19">
        <f>AK19/AL19*100</f>
        <v>0</v>
      </c>
      <c r="BQ19" s="19" t="s">
        <v>263</v>
      </c>
      <c r="BR19" s="22">
        <f>BR17/BR18*100</f>
        <v>30.76923076923077</v>
      </c>
    </row>
    <row r="20" spans="1:73" ht="13.2" x14ac:dyDescent="0.25">
      <c r="A20" s="4">
        <v>45786.670736921296</v>
      </c>
      <c r="B20" s="5" t="s">
        <v>20</v>
      </c>
      <c r="C20" s="5" t="s">
        <v>23</v>
      </c>
      <c r="D20" s="5" t="s">
        <v>15</v>
      </c>
      <c r="E20" s="5" t="s">
        <v>16</v>
      </c>
      <c r="F20" s="5" t="s">
        <v>17</v>
      </c>
      <c r="G20" s="5" t="s">
        <v>43</v>
      </c>
      <c r="H20" s="5" t="s">
        <v>44</v>
      </c>
      <c r="I20" s="5" t="s">
        <v>50</v>
      </c>
      <c r="J20" s="9" t="s">
        <v>132</v>
      </c>
      <c r="K20" s="5" t="s">
        <v>12</v>
      </c>
      <c r="L20" s="5" t="s">
        <v>16</v>
      </c>
      <c r="M20" s="5" t="s">
        <v>134</v>
      </c>
      <c r="N20" s="6" t="str">
        <f t="shared" si="0"/>
        <v>No</v>
      </c>
      <c r="O20" t="str">
        <f t="shared" si="1"/>
        <v>No</v>
      </c>
      <c r="P20" t="str">
        <f t="shared" si="2"/>
        <v>No</v>
      </c>
      <c r="Q20" t="str">
        <f t="shared" si="3"/>
        <v>No</v>
      </c>
      <c r="R20" t="str">
        <f t="shared" si="7"/>
        <v>No</v>
      </c>
      <c r="S20" t="str">
        <f t="shared" si="4"/>
        <v>No</v>
      </c>
      <c r="T20" t="str">
        <f t="shared" si="5"/>
        <v>No</v>
      </c>
      <c r="U20" t="str">
        <f t="shared" si="6"/>
        <v>No</v>
      </c>
      <c r="W20" s="15" t="s">
        <v>74</v>
      </c>
      <c r="Y20" t="s">
        <v>157</v>
      </c>
      <c r="Z20">
        <f>COUNTIFS($Q$2:$Q$312,$W$8,$E$2:$E$312,$W$18,$N$2:$N$312,$W$8)</f>
        <v>4</v>
      </c>
      <c r="AA20">
        <f>COUNTIFS($Q$2:$Q$312,$W$8,$N$2:$N$312,$W$8)</f>
        <v>8</v>
      </c>
      <c r="AC20">
        <f t="shared" si="11"/>
        <v>50</v>
      </c>
      <c r="AJ20" t="s">
        <v>220</v>
      </c>
      <c r="AK20">
        <f>COUNTIFS($Q$2:$Q$312,$W$8,$F$2:$F$312,$W$22,$N$2:$N$312,$W$8)</f>
        <v>1</v>
      </c>
      <c r="AL20">
        <v>5</v>
      </c>
      <c r="AM20" t="s">
        <v>166</v>
      </c>
      <c r="AN20">
        <f>AK20/AL20*100</f>
        <v>20</v>
      </c>
    </row>
    <row r="21" spans="1:73" ht="13.8" x14ac:dyDescent="0.25">
      <c r="A21" s="8">
        <v>45786.672647384257</v>
      </c>
      <c r="B21" s="9" t="s">
        <v>20</v>
      </c>
      <c r="C21" s="9" t="s">
        <v>8</v>
      </c>
      <c r="D21" s="9" t="s">
        <v>15</v>
      </c>
      <c r="E21" s="9" t="s">
        <v>16</v>
      </c>
      <c r="F21" s="5" t="s">
        <v>166</v>
      </c>
      <c r="G21" s="9" t="s">
        <v>51</v>
      </c>
      <c r="H21" s="9" t="s">
        <v>44</v>
      </c>
      <c r="I21" s="9" t="s">
        <v>52</v>
      </c>
      <c r="J21" s="9" t="s">
        <v>132</v>
      </c>
      <c r="K21" s="9" t="s">
        <v>12</v>
      </c>
      <c r="L21" s="9" t="s">
        <v>16</v>
      </c>
      <c r="M21" t="s">
        <v>134</v>
      </c>
      <c r="N21" s="10" t="str">
        <f t="shared" si="0"/>
        <v>No</v>
      </c>
      <c r="O21" t="str">
        <f t="shared" si="1"/>
        <v>No</v>
      </c>
      <c r="P21" t="str">
        <f t="shared" si="2"/>
        <v>No</v>
      </c>
      <c r="Q21" t="str">
        <f t="shared" si="3"/>
        <v>No</v>
      </c>
      <c r="R21" t="str">
        <f t="shared" si="7"/>
        <v>No</v>
      </c>
      <c r="S21" t="str">
        <f t="shared" si="4"/>
        <v>No</v>
      </c>
      <c r="T21" t="str">
        <f t="shared" si="5"/>
        <v>No</v>
      </c>
      <c r="U21" t="str">
        <f t="shared" si="6"/>
        <v>No</v>
      </c>
      <c r="W21" s="5" t="s">
        <v>17</v>
      </c>
      <c r="Y21" t="s">
        <v>156</v>
      </c>
      <c r="Z21">
        <f>COUNTIFS($Q$2:$Q$312,$W$8,$E$2:$E$312,$W$8,$N$2:$N$312,$W$8)</f>
        <v>4</v>
      </c>
      <c r="AA21">
        <f>COUNTIFS($Q$2:$Q$312,$W$8,$N$2:$N$312,$W$8)</f>
        <v>8</v>
      </c>
      <c r="AC21">
        <f t="shared" si="11"/>
        <v>50</v>
      </c>
      <c r="AJ21" t="s">
        <v>221</v>
      </c>
      <c r="AK21">
        <f>COUNTIFS($Q$2:$Q$312,$W$8,$F$2:$F$312,$W$21,$N$2:$N$312,$W$8)</f>
        <v>4</v>
      </c>
      <c r="AL21">
        <v>5</v>
      </c>
      <c r="AM21" t="s">
        <v>256</v>
      </c>
      <c r="AN21">
        <f>AK21/AL21*100</f>
        <v>80</v>
      </c>
      <c r="AP21" s="20" t="s">
        <v>257</v>
      </c>
      <c r="AQ21" s="20" t="s">
        <v>258</v>
      </c>
      <c r="AR21" s="20" t="s">
        <v>264</v>
      </c>
    </row>
    <row r="22" spans="1:73" ht="13.8" x14ac:dyDescent="0.25">
      <c r="A22" s="4">
        <v>45786.674272268516</v>
      </c>
      <c r="B22" s="5" t="s">
        <v>20</v>
      </c>
      <c r="C22" s="5" t="s">
        <v>23</v>
      </c>
      <c r="D22" s="5" t="s">
        <v>15</v>
      </c>
      <c r="E22" s="5" t="s">
        <v>16</v>
      </c>
      <c r="F22" s="5" t="s">
        <v>17</v>
      </c>
      <c r="G22" s="5" t="s">
        <v>43</v>
      </c>
      <c r="H22" s="5" t="s">
        <v>44</v>
      </c>
      <c r="I22" s="5" t="s">
        <v>53</v>
      </c>
      <c r="J22" s="5" t="s">
        <v>54</v>
      </c>
      <c r="K22" s="5" t="s">
        <v>55</v>
      </c>
      <c r="L22" s="5" t="s">
        <v>16</v>
      </c>
      <c r="M22" s="5" t="s">
        <v>35</v>
      </c>
      <c r="N22" s="6" t="str">
        <f t="shared" si="0"/>
        <v>Sí</v>
      </c>
      <c r="O22" t="str">
        <f t="shared" si="1"/>
        <v>No</v>
      </c>
      <c r="P22" t="str">
        <f t="shared" si="2"/>
        <v>Sí</v>
      </c>
      <c r="Q22" t="str">
        <f t="shared" si="3"/>
        <v>No</v>
      </c>
      <c r="R22" t="str">
        <f t="shared" si="7"/>
        <v>Sí</v>
      </c>
      <c r="S22" t="str">
        <f t="shared" si="4"/>
        <v>No</v>
      </c>
      <c r="T22" t="str">
        <f t="shared" si="5"/>
        <v>No</v>
      </c>
      <c r="U22" t="str">
        <f t="shared" si="6"/>
        <v>Sí</v>
      </c>
      <c r="W22" s="5" t="s">
        <v>166</v>
      </c>
      <c r="AP22" s="19" t="s">
        <v>259</v>
      </c>
      <c r="AQ22" s="21">
        <v>18</v>
      </c>
      <c r="AR22" s="21">
        <f>AQ22/AQ24*100</f>
        <v>94.73684210526315</v>
      </c>
    </row>
    <row r="23" spans="1:73" ht="13.8" x14ac:dyDescent="0.25">
      <c r="A23" s="8">
        <v>45786.675515358795</v>
      </c>
      <c r="B23" s="9" t="s">
        <v>20</v>
      </c>
      <c r="C23" s="9" t="s">
        <v>8</v>
      </c>
      <c r="D23" s="9" t="s">
        <v>28</v>
      </c>
      <c r="E23" s="9" t="s">
        <v>16</v>
      </c>
      <c r="F23" s="9" t="s">
        <v>17</v>
      </c>
      <c r="G23" s="9" t="s">
        <v>43</v>
      </c>
      <c r="H23" s="9" t="s">
        <v>26</v>
      </c>
      <c r="I23" s="9" t="s">
        <v>52</v>
      </c>
      <c r="J23" s="9" t="s">
        <v>132</v>
      </c>
      <c r="K23" s="9" t="s">
        <v>56</v>
      </c>
      <c r="L23" s="9" t="s">
        <v>16</v>
      </c>
      <c r="M23" t="s">
        <v>134</v>
      </c>
      <c r="N23" s="10" t="str">
        <f t="shared" si="0"/>
        <v>Sí</v>
      </c>
      <c r="O23" t="str">
        <f t="shared" si="1"/>
        <v>No</v>
      </c>
      <c r="P23" t="str">
        <f t="shared" si="2"/>
        <v>Sí</v>
      </c>
      <c r="Q23" t="str">
        <f t="shared" si="3"/>
        <v>No</v>
      </c>
      <c r="R23" t="str">
        <f t="shared" si="7"/>
        <v>Sí</v>
      </c>
      <c r="S23" t="str">
        <f t="shared" si="4"/>
        <v>No</v>
      </c>
      <c r="T23" t="str">
        <f t="shared" si="5"/>
        <v>Sí</v>
      </c>
      <c r="U23" t="str">
        <f t="shared" si="6"/>
        <v>Sí</v>
      </c>
      <c r="AP23" s="19" t="s">
        <v>260</v>
      </c>
      <c r="AQ23" s="21">
        <v>1</v>
      </c>
      <c r="AR23" s="21">
        <f>AQ23/AQ24*100</f>
        <v>5.2631578947368416</v>
      </c>
    </row>
    <row r="24" spans="1:73" ht="13.8" x14ac:dyDescent="0.25">
      <c r="A24" s="4">
        <v>45786.650630023149</v>
      </c>
      <c r="B24" s="5" t="s">
        <v>57</v>
      </c>
      <c r="C24" s="5" t="s">
        <v>23</v>
      </c>
      <c r="D24" s="5" t="s">
        <v>24</v>
      </c>
      <c r="E24" s="5" t="s">
        <v>10</v>
      </c>
      <c r="F24" s="5" t="s">
        <v>129</v>
      </c>
      <c r="G24" s="5" t="s">
        <v>129</v>
      </c>
      <c r="H24" s="5" t="s">
        <v>129</v>
      </c>
      <c r="I24" s="5" t="s">
        <v>11</v>
      </c>
      <c r="J24" s="9" t="s">
        <v>132</v>
      </c>
      <c r="K24" s="5" t="s">
        <v>12</v>
      </c>
      <c r="L24" s="5" t="s">
        <v>13</v>
      </c>
      <c r="M24" s="5" t="s">
        <v>49</v>
      </c>
      <c r="N24" s="6" t="str">
        <f t="shared" si="0"/>
        <v>No</v>
      </c>
      <c r="O24" t="str">
        <f t="shared" si="1"/>
        <v>Sí</v>
      </c>
      <c r="P24" t="str">
        <f t="shared" si="2"/>
        <v>No</v>
      </c>
      <c r="Q24" t="str">
        <f t="shared" si="3"/>
        <v>No</v>
      </c>
      <c r="R24" t="str">
        <f t="shared" si="7"/>
        <v>No</v>
      </c>
      <c r="S24" t="str">
        <f t="shared" si="4"/>
        <v>No</v>
      </c>
      <c r="T24" t="str">
        <f t="shared" si="5"/>
        <v>No</v>
      </c>
      <c r="U24" t="str">
        <f t="shared" si="6"/>
        <v>No</v>
      </c>
      <c r="W24" s="15"/>
      <c r="AP24" s="19" t="s">
        <v>261</v>
      </c>
      <c r="AQ24" s="21">
        <v>19</v>
      </c>
      <c r="AR24" s="19"/>
      <c r="BQ24" t="s">
        <v>230</v>
      </c>
      <c r="BR24">
        <f>COUNTIFS($S$2:$S$312,$W$8,$J$2:$J$312,$W$9,$F$2:$F$312,$W$21)</f>
        <v>0</v>
      </c>
      <c r="BS24">
        <f>COUNTIFS($S$2:$S$312,$W$8,$J$2:$J$312,$W$9)</f>
        <v>0</v>
      </c>
      <c r="BU24" t="e">
        <f t="shared" ref="BU24:BU26" si="13">BR24/BS24*100</f>
        <v>#DIV/0!</v>
      </c>
    </row>
    <row r="25" spans="1:73" ht="13.8" x14ac:dyDescent="0.25">
      <c r="A25" s="8">
        <v>45786.650635092592</v>
      </c>
      <c r="B25" s="9" t="s">
        <v>57</v>
      </c>
      <c r="C25" s="9" t="s">
        <v>8</v>
      </c>
      <c r="D25" s="9" t="s">
        <v>24</v>
      </c>
      <c r="E25" s="9" t="s">
        <v>16</v>
      </c>
      <c r="F25" s="9" t="s">
        <v>17</v>
      </c>
      <c r="G25" s="9" t="s">
        <v>130</v>
      </c>
      <c r="H25" s="9" t="s">
        <v>130</v>
      </c>
      <c r="I25" s="9" t="s">
        <v>58</v>
      </c>
      <c r="J25" s="9" t="s">
        <v>132</v>
      </c>
      <c r="K25" s="9" t="s">
        <v>12</v>
      </c>
      <c r="L25" s="9" t="s">
        <v>13</v>
      </c>
      <c r="M25" s="9" t="s">
        <v>59</v>
      </c>
      <c r="N25" s="10" t="str">
        <f t="shared" si="0"/>
        <v>No</v>
      </c>
      <c r="O25" t="str">
        <f t="shared" si="1"/>
        <v>Sí</v>
      </c>
      <c r="P25" t="str">
        <f t="shared" si="2"/>
        <v>No</v>
      </c>
      <c r="Q25" t="str">
        <f t="shared" si="3"/>
        <v>No</v>
      </c>
      <c r="R25" t="str">
        <f t="shared" si="7"/>
        <v>No</v>
      </c>
      <c r="S25" t="str">
        <f t="shared" si="4"/>
        <v>No</v>
      </c>
      <c r="T25" t="str">
        <f t="shared" si="5"/>
        <v>No</v>
      </c>
      <c r="U25" t="str">
        <f t="shared" si="6"/>
        <v>No</v>
      </c>
      <c r="W25" s="16"/>
      <c r="Y25" t="s">
        <v>158</v>
      </c>
      <c r="Z25">
        <f>COUNTIFS($R$2:$R$312,$W$8,$J$2:$J$312,$W$9,$E$2:$E$312,$W$8)</f>
        <v>2</v>
      </c>
      <c r="AA25">
        <f>COUNTIFS($R$2:$R$312,$W$8,$J$2:$J$312,$W$9)</f>
        <v>2</v>
      </c>
      <c r="AC25">
        <f t="shared" ref="AC25:AC32" si="14">Z25/AA25*100</f>
        <v>100</v>
      </c>
      <c r="AJ25" t="s">
        <v>222</v>
      </c>
      <c r="AK25">
        <f>COUNTIFS($R$2:$R$312,$W$8,$J$2:$J$312,$W$9,$F$2:$F$312,$W$21)</f>
        <v>2</v>
      </c>
      <c r="AL25">
        <v>2</v>
      </c>
      <c r="AN25">
        <f t="shared" ref="AN25:AN27" si="15">AK25/AL25*100</f>
        <v>100</v>
      </c>
      <c r="AP25" s="19" t="s">
        <v>262</v>
      </c>
      <c r="AQ25" s="21">
        <f>AL8+AL9+AL11</f>
        <v>35</v>
      </c>
      <c r="AR25" s="19"/>
      <c r="BQ25" t="s">
        <v>231</v>
      </c>
      <c r="BR25">
        <f>COUNTIFS($S$2:$S$312,$W$8,$J$2:$J$312,$W$9,$F$2:$F$312,$W$22)</f>
        <v>0</v>
      </c>
      <c r="BS25">
        <f>COUNTIFS($S$2:$S$312,$W$8,$J$2:$J$312,$W$9)</f>
        <v>0</v>
      </c>
      <c r="BU25" t="e">
        <f t="shared" si="13"/>
        <v>#DIV/0!</v>
      </c>
    </row>
    <row r="26" spans="1:73" ht="13.8" x14ac:dyDescent="0.25">
      <c r="A26" s="4">
        <v>45786.650958391205</v>
      </c>
      <c r="B26" s="5" t="s">
        <v>57</v>
      </c>
      <c r="C26" s="5" t="s">
        <v>8</v>
      </c>
      <c r="D26" s="5" t="s">
        <v>24</v>
      </c>
      <c r="E26" s="5" t="s">
        <v>10</v>
      </c>
      <c r="F26" s="5" t="s">
        <v>129</v>
      </c>
      <c r="G26" s="5" t="s">
        <v>129</v>
      </c>
      <c r="H26" s="5" t="s">
        <v>129</v>
      </c>
      <c r="I26" s="5" t="s">
        <v>11</v>
      </c>
      <c r="J26" s="9" t="s">
        <v>132</v>
      </c>
      <c r="K26" s="5" t="s">
        <v>12</v>
      </c>
      <c r="L26" s="5" t="s">
        <v>13</v>
      </c>
      <c r="M26" s="5" t="s">
        <v>59</v>
      </c>
      <c r="N26" s="6" t="str">
        <f t="shared" si="0"/>
        <v>No</v>
      </c>
      <c r="O26" t="str">
        <f t="shared" si="1"/>
        <v>Sí</v>
      </c>
      <c r="P26" t="str">
        <f t="shared" si="2"/>
        <v>No</v>
      </c>
      <c r="Q26" t="str">
        <f t="shared" si="3"/>
        <v>No</v>
      </c>
      <c r="R26" t="str">
        <f t="shared" si="7"/>
        <v>No</v>
      </c>
      <c r="S26" t="str">
        <f t="shared" si="4"/>
        <v>No</v>
      </c>
      <c r="T26" t="str">
        <f t="shared" si="5"/>
        <v>No</v>
      </c>
      <c r="U26" t="str">
        <f t="shared" si="6"/>
        <v>No</v>
      </c>
      <c r="W26" s="15"/>
      <c r="Y26" t="s">
        <v>159</v>
      </c>
      <c r="Z26">
        <f>COUNTIFS($R$2:$R$312,$W$8,$J$2:$J$312,$W$9,$E$2:$E$312,$W$18)</f>
        <v>0</v>
      </c>
      <c r="AA26">
        <f>COUNTIFS($R$2:$R$312,$W$8,$J$2:$J$312,$W$9)</f>
        <v>2</v>
      </c>
      <c r="AC26">
        <f t="shared" si="14"/>
        <v>0</v>
      </c>
      <c r="AJ26" t="s">
        <v>223</v>
      </c>
      <c r="AK26">
        <f>COUNTIFS($R$2:$R$312,$W$8,$J$2:$J$312,$W$9,$F$2:$F$312,$W$22)</f>
        <v>0</v>
      </c>
      <c r="AL26">
        <v>2</v>
      </c>
      <c r="AN26">
        <f t="shared" si="15"/>
        <v>0</v>
      </c>
      <c r="AP26" s="19" t="s">
        <v>263</v>
      </c>
      <c r="AQ26" s="22">
        <f>AQ24/AQ25*100</f>
        <v>54.285714285714285</v>
      </c>
      <c r="BQ26" t="s">
        <v>232</v>
      </c>
      <c r="BR26">
        <f>COUNTIFS($S$2:$S$312,$W$8,$F$2:$F$312,$W$21,$O$2:$O$312,$W$8,$N$2:$N$312,$W$17)</f>
        <v>0</v>
      </c>
      <c r="BS26">
        <f>COUNTIFS($S$2:$S$312,$W$8,$O$2:$O$312,$W$8,$N$2:$N$312,$W$17)</f>
        <v>0</v>
      </c>
      <c r="BU26" t="e">
        <f t="shared" si="13"/>
        <v>#DIV/0!</v>
      </c>
    </row>
    <row r="27" spans="1:73" ht="13.2" x14ac:dyDescent="0.25">
      <c r="A27" s="8">
        <v>45786.650986400462</v>
      </c>
      <c r="B27" s="9" t="s">
        <v>57</v>
      </c>
      <c r="C27" s="9" t="s">
        <v>23</v>
      </c>
      <c r="D27" s="9" t="s">
        <v>24</v>
      </c>
      <c r="E27" s="9" t="s">
        <v>10</v>
      </c>
      <c r="F27" s="9" t="s">
        <v>129</v>
      </c>
      <c r="G27" s="9" t="s">
        <v>129</v>
      </c>
      <c r="H27" s="9" t="s">
        <v>129</v>
      </c>
      <c r="I27" s="9" t="s">
        <v>11</v>
      </c>
      <c r="J27" s="9" t="s">
        <v>132</v>
      </c>
      <c r="K27" s="9" t="s">
        <v>12</v>
      </c>
      <c r="L27" s="9" t="s">
        <v>13</v>
      </c>
      <c r="M27" s="9" t="s">
        <v>49</v>
      </c>
      <c r="N27" s="10" t="str">
        <f t="shared" si="0"/>
        <v>No</v>
      </c>
      <c r="O27" t="str">
        <f t="shared" si="1"/>
        <v>Sí</v>
      </c>
      <c r="P27" t="str">
        <f t="shared" si="2"/>
        <v>No</v>
      </c>
      <c r="Q27" t="str">
        <f t="shared" si="3"/>
        <v>No</v>
      </c>
      <c r="R27" t="str">
        <f t="shared" si="7"/>
        <v>No</v>
      </c>
      <c r="S27" t="str">
        <f t="shared" si="4"/>
        <v>No</v>
      </c>
      <c r="T27" t="str">
        <f t="shared" si="5"/>
        <v>No</v>
      </c>
      <c r="U27" t="str">
        <f t="shared" si="6"/>
        <v>No</v>
      </c>
      <c r="W27" s="16"/>
      <c r="Y27" t="s">
        <v>160</v>
      </c>
      <c r="Z27">
        <f>COUNTIFS($R$2:$R$312,$W$8,$E$2:$E$312,$W$8,$O$2:$O$312,$W$8,$N$2:$N$312,$W$17)</f>
        <v>3</v>
      </c>
      <c r="AA27">
        <f>COUNTIFS($R$2:$R$312,$W$8,$O$2:$O$312,$W$8,$N$2:$N$312,$W$17)</f>
        <v>4</v>
      </c>
      <c r="AC27">
        <f t="shared" si="14"/>
        <v>75</v>
      </c>
      <c r="AJ27" t="s">
        <v>224</v>
      </c>
      <c r="AK27">
        <f>COUNTIFS($R$2:$R$312,$W$8,$F$2:$F$312,$W$21,$O$2:$O$312,$W$8,$N$2:$N$312,$W$17)</f>
        <v>4</v>
      </c>
      <c r="AL27">
        <v>4</v>
      </c>
      <c r="AN27">
        <f t="shared" si="15"/>
        <v>100</v>
      </c>
      <c r="BQ27" t="s">
        <v>233</v>
      </c>
      <c r="BR27">
        <f>COUNTIFS($S$2:$S$312,$W$8,$F$2:$F$312,$W$22,$O$2:$O$312,$W$8,$N$2:$N$312,$W$17)</f>
        <v>0</v>
      </c>
      <c r="BS27">
        <f>COUNTIFS($S$2:$S$312,$W$8,$O$2:$O$312,$W$8,$N$2:$N$312,$W$17)</f>
        <v>0</v>
      </c>
      <c r="BU27" t="e">
        <f>BR27/BS27*100</f>
        <v>#DIV/0!</v>
      </c>
    </row>
    <row r="28" spans="1:73" ht="13.2" x14ac:dyDescent="0.25">
      <c r="A28" s="4">
        <v>45786.652833402783</v>
      </c>
      <c r="B28" s="5" t="s">
        <v>57</v>
      </c>
      <c r="C28" s="5" t="s">
        <v>8</v>
      </c>
      <c r="D28" s="5" t="s">
        <v>9</v>
      </c>
      <c r="E28" s="5" t="s">
        <v>10</v>
      </c>
      <c r="F28" s="5" t="s">
        <v>129</v>
      </c>
      <c r="G28" s="5" t="s">
        <v>129</v>
      </c>
      <c r="H28" s="5" t="s">
        <v>129</v>
      </c>
      <c r="I28" s="5" t="s">
        <v>11</v>
      </c>
      <c r="J28" s="9" t="s">
        <v>132</v>
      </c>
      <c r="K28" s="5" t="s">
        <v>12</v>
      </c>
      <c r="L28" s="5" t="s">
        <v>13</v>
      </c>
      <c r="M28" s="5" t="s">
        <v>60</v>
      </c>
      <c r="N28" s="6" t="str">
        <f t="shared" si="0"/>
        <v>No</v>
      </c>
      <c r="O28" t="str">
        <f t="shared" si="1"/>
        <v>Sí</v>
      </c>
      <c r="P28" t="str">
        <f t="shared" si="2"/>
        <v>No</v>
      </c>
      <c r="Q28" t="str">
        <f t="shared" si="3"/>
        <v>No</v>
      </c>
      <c r="R28" t="str">
        <f t="shared" si="7"/>
        <v>No</v>
      </c>
      <c r="S28" t="str">
        <f t="shared" si="4"/>
        <v>No</v>
      </c>
      <c r="T28" t="str">
        <f t="shared" si="5"/>
        <v>No</v>
      </c>
      <c r="U28" t="str">
        <f t="shared" si="6"/>
        <v>No</v>
      </c>
      <c r="W28" s="17"/>
      <c r="Y28" t="s">
        <v>161</v>
      </c>
      <c r="Z28">
        <f>COUNTIFS($R$2:$R$312,$W$8,$E$2:$E$312,$W$18,$O$2:$O$312,$W$8,$N$2:$N$312,$W$17)</f>
        <v>1</v>
      </c>
      <c r="AA28" s="18">
        <f>COUNTIFS($R$2:$R$312,$W$8,$O$2:$O$312,$W$8,$N$2:$N$312,$W$17)</f>
        <v>4</v>
      </c>
      <c r="AB28" s="18"/>
      <c r="AC28">
        <f t="shared" si="14"/>
        <v>25</v>
      </c>
      <c r="AJ28" t="s">
        <v>225</v>
      </c>
      <c r="AK28">
        <f>COUNTIFS($R$2:$R$312,$W$8,$F$2:$F$312,$W$22,$O$2:$O$312,$W$8,$N$2:$N$312,$W$17)</f>
        <v>0</v>
      </c>
      <c r="AL28">
        <v>4</v>
      </c>
      <c r="AN28">
        <f>AK28/AL28*100</f>
        <v>0</v>
      </c>
      <c r="BQ28" t="s">
        <v>234</v>
      </c>
      <c r="BR28">
        <f>COUNTIFS($S$2:$S$312,$W$8,$F$2:$F$312,$W$21,$O$2:$O$312,$W$17,$N$2:$N$312,$W$17)</f>
        <v>3</v>
      </c>
      <c r="BS28">
        <v>3</v>
      </c>
      <c r="BT28" t="s">
        <v>256</v>
      </c>
      <c r="BU28">
        <f>BR28/BS28*100</f>
        <v>100</v>
      </c>
    </row>
    <row r="29" spans="1:73" ht="13.2" x14ac:dyDescent="0.25">
      <c r="A29" s="8">
        <v>45786.65300820602</v>
      </c>
      <c r="B29" s="9" t="s">
        <v>57</v>
      </c>
      <c r="C29" s="9" t="s">
        <v>23</v>
      </c>
      <c r="D29" s="9" t="s">
        <v>24</v>
      </c>
      <c r="E29" s="9" t="s">
        <v>10</v>
      </c>
      <c r="F29" s="9" t="s">
        <v>166</v>
      </c>
      <c r="G29" s="9" t="s">
        <v>61</v>
      </c>
      <c r="H29" s="9" t="s">
        <v>26</v>
      </c>
      <c r="I29" s="9" t="s">
        <v>45</v>
      </c>
      <c r="J29" s="9" t="s">
        <v>46</v>
      </c>
      <c r="K29" s="9" t="s">
        <v>38</v>
      </c>
      <c r="L29" s="9" t="s">
        <v>13</v>
      </c>
      <c r="M29" s="9" t="s">
        <v>35</v>
      </c>
      <c r="N29" s="10" t="str">
        <f t="shared" si="0"/>
        <v>No</v>
      </c>
      <c r="O29" t="str">
        <f t="shared" si="1"/>
        <v>Sí</v>
      </c>
      <c r="P29" t="str">
        <f t="shared" si="2"/>
        <v>Sí</v>
      </c>
      <c r="Q29" t="str">
        <f t="shared" si="3"/>
        <v>Sí</v>
      </c>
      <c r="R29" t="str">
        <f t="shared" si="7"/>
        <v>No</v>
      </c>
      <c r="S29" t="str">
        <f t="shared" si="4"/>
        <v>No</v>
      </c>
      <c r="T29" t="str">
        <f t="shared" si="5"/>
        <v>No</v>
      </c>
      <c r="U29" t="str">
        <f t="shared" si="6"/>
        <v>No</v>
      </c>
      <c r="W29" s="5"/>
      <c r="Y29" t="s">
        <v>162</v>
      </c>
      <c r="Z29">
        <f>COUNTIFS($R$2:$R$312,$W$8,$E$2:$E$312,$W$8,$O$2:$O$312,$W$17,$N$2:$N$312,$W$17)</f>
        <v>2</v>
      </c>
      <c r="AA29">
        <f>COUNTIFS($R$2:$R$312,$W$8,$O$2:$O$312,$W$17,$N$2:$N$312,$W$17)</f>
        <v>3</v>
      </c>
      <c r="AC29">
        <f t="shared" si="14"/>
        <v>66.666666666666657</v>
      </c>
      <c r="AJ29" t="s">
        <v>226</v>
      </c>
      <c r="AK29">
        <f>COUNTIFS($R$2:$R$312,$W$8,$F$2:$F$312,$W$21,$O$2:$O$312,$W$17,$N$2:$N$312,$W$17)</f>
        <v>2</v>
      </c>
      <c r="AL29">
        <v>2</v>
      </c>
      <c r="AN29">
        <f>AK29/AL29*100</f>
        <v>100</v>
      </c>
      <c r="BQ29" t="s">
        <v>235</v>
      </c>
      <c r="BR29">
        <f>COUNTIFS($S$2:$S$312,$W$8,$F$2:$F$312,$W$22,$O$2:$O$312,$W$17,$N$2:$N$312,$W$17)</f>
        <v>0</v>
      </c>
      <c r="BS29">
        <v>3</v>
      </c>
      <c r="BT29" t="s">
        <v>166</v>
      </c>
      <c r="BU29">
        <f>BR29/BS29*100</f>
        <v>0</v>
      </c>
    </row>
    <row r="30" spans="1:73" ht="13.2" x14ac:dyDescent="0.25">
      <c r="A30" s="4">
        <v>45786.653353784721</v>
      </c>
      <c r="B30" s="5" t="s">
        <v>57</v>
      </c>
      <c r="C30" s="5" t="s">
        <v>8</v>
      </c>
      <c r="D30" s="5" t="s">
        <v>9</v>
      </c>
      <c r="E30" s="5" t="s">
        <v>10</v>
      </c>
      <c r="F30" s="5" t="s">
        <v>129</v>
      </c>
      <c r="G30" s="5" t="s">
        <v>129</v>
      </c>
      <c r="H30" s="5" t="s">
        <v>129</v>
      </c>
      <c r="I30" s="5" t="s">
        <v>11</v>
      </c>
      <c r="J30" s="9" t="s">
        <v>132</v>
      </c>
      <c r="K30" s="5" t="s">
        <v>12</v>
      </c>
      <c r="L30" s="5" t="s">
        <v>13</v>
      </c>
      <c r="M30" s="5" t="s">
        <v>62</v>
      </c>
      <c r="N30" s="6" t="str">
        <f t="shared" si="0"/>
        <v>No</v>
      </c>
      <c r="O30" t="str">
        <f t="shared" si="1"/>
        <v>Sí</v>
      </c>
      <c r="P30" t="str">
        <f t="shared" si="2"/>
        <v>No</v>
      </c>
      <c r="Q30" t="str">
        <f t="shared" si="3"/>
        <v>No</v>
      </c>
      <c r="R30" t="str">
        <f t="shared" si="7"/>
        <v>No</v>
      </c>
      <c r="S30" t="str">
        <f t="shared" si="4"/>
        <v>No</v>
      </c>
      <c r="T30" t="str">
        <f t="shared" si="5"/>
        <v>No</v>
      </c>
      <c r="U30" t="str">
        <f t="shared" si="6"/>
        <v>No</v>
      </c>
      <c r="Y30" t="s">
        <v>163</v>
      </c>
      <c r="Z30">
        <f>COUNTIFS($R$2:$R$312,$W$8,$E$2:$E$312,$W$18,$O$2:$O$312,$W$17,$N$2:$N$312,$W$17)</f>
        <v>1</v>
      </c>
      <c r="AA30">
        <f>COUNTIFS($R$2:$R$312,$W$8,$O$2:$O$312,$W$17,$N$2:$N$312,$W$17)</f>
        <v>3</v>
      </c>
      <c r="AC30">
        <f t="shared" si="14"/>
        <v>33.333333333333329</v>
      </c>
      <c r="AJ30" t="s">
        <v>227</v>
      </c>
      <c r="AK30">
        <f>COUNTIFS($R$2:$R$312,$W$8,$F$2:$F$312,$W$22,$O$2:$O$312,$W$17,$N$2:$N$312,$W$17)</f>
        <v>0</v>
      </c>
      <c r="AL30">
        <v>2</v>
      </c>
      <c r="AN30">
        <f>AK30/AL30*100</f>
        <v>0</v>
      </c>
      <c r="BQ30" t="s">
        <v>236</v>
      </c>
      <c r="BR30">
        <f>COUNTIFS($S$2:$S$312,$W$8,$F$2:$F$312,$W$22,$N$2:$N$312,$W$8)</f>
        <v>0</v>
      </c>
      <c r="BS30">
        <v>1</v>
      </c>
      <c r="BT30" t="s">
        <v>166</v>
      </c>
      <c r="BU30">
        <f>BR30/BS30*100</f>
        <v>0</v>
      </c>
    </row>
    <row r="31" spans="1:73" ht="13.2" x14ac:dyDescent="0.25">
      <c r="A31" s="8">
        <v>45786.656624675925</v>
      </c>
      <c r="B31" s="9" t="s">
        <v>57</v>
      </c>
      <c r="C31" s="9" t="s">
        <v>8</v>
      </c>
      <c r="D31" s="9" t="s">
        <v>24</v>
      </c>
      <c r="E31" s="9" t="s">
        <v>16</v>
      </c>
      <c r="F31" s="5" t="s">
        <v>166</v>
      </c>
      <c r="G31" s="9" t="s">
        <v>61</v>
      </c>
      <c r="H31" s="9"/>
      <c r="I31" s="9" t="s">
        <v>63</v>
      </c>
      <c r="J31" s="9" t="s">
        <v>132</v>
      </c>
      <c r="K31" s="9" t="s">
        <v>12</v>
      </c>
      <c r="L31" s="9" t="s">
        <v>32</v>
      </c>
      <c r="M31" s="9" t="s">
        <v>35</v>
      </c>
      <c r="N31" s="10" t="str">
        <f t="shared" si="0"/>
        <v>No</v>
      </c>
      <c r="O31" t="str">
        <f t="shared" si="1"/>
        <v>Sí</v>
      </c>
      <c r="P31" t="str">
        <f t="shared" si="2"/>
        <v>No</v>
      </c>
      <c r="Q31" t="str">
        <f t="shared" si="3"/>
        <v>No</v>
      </c>
      <c r="R31" t="str">
        <f t="shared" si="7"/>
        <v>No</v>
      </c>
      <c r="S31" t="str">
        <f t="shared" si="4"/>
        <v>No</v>
      </c>
      <c r="T31" t="str">
        <f t="shared" si="5"/>
        <v>No</v>
      </c>
      <c r="U31" t="str">
        <f t="shared" si="6"/>
        <v>No</v>
      </c>
      <c r="Y31" t="s">
        <v>164</v>
      </c>
      <c r="Z31">
        <f>COUNTIFS($R$2:$R$312,$W$8,$E$2:$E$312,$W$18,$N$2:$N$312,$W$8)</f>
        <v>2</v>
      </c>
      <c r="AA31">
        <f>COUNTIFS($R$2:$R$312,$W$8,$N$2:$N$312,$W$8)</f>
        <v>7</v>
      </c>
      <c r="AC31">
        <f t="shared" si="14"/>
        <v>28.571428571428569</v>
      </c>
      <c r="AJ31" t="s">
        <v>228</v>
      </c>
      <c r="AK31">
        <f>COUNTIFS($R$2:$R$312,$W$8,$F$2:$F$312,$W$22,$N$2:$N$312,$W$8)</f>
        <v>0</v>
      </c>
      <c r="AL31">
        <v>5</v>
      </c>
      <c r="AN31">
        <f>AK31/AL31*100</f>
        <v>0</v>
      </c>
      <c r="BQ31" t="s">
        <v>237</v>
      </c>
      <c r="BR31">
        <f>COUNTIFS($S$2:$S$312,$W$8,$F$2:$F$312,$W$21,$N$2:$N$312,$W$8)</f>
        <v>1</v>
      </c>
      <c r="BS31">
        <v>1</v>
      </c>
      <c r="BT31" t="s">
        <v>256</v>
      </c>
      <c r="BU31">
        <f>BR31/BS31*100</f>
        <v>100</v>
      </c>
    </row>
    <row r="32" spans="1:73" ht="13.2" x14ac:dyDescent="0.25">
      <c r="A32" s="4">
        <v>45786.660194293981</v>
      </c>
      <c r="B32" s="5" t="s">
        <v>57</v>
      </c>
      <c r="C32" s="5" t="s">
        <v>8</v>
      </c>
      <c r="D32" s="5" t="s">
        <v>15</v>
      </c>
      <c r="E32" s="5" t="s">
        <v>16</v>
      </c>
      <c r="F32" s="5" t="s">
        <v>166</v>
      </c>
      <c r="G32" s="5" t="s">
        <v>25</v>
      </c>
      <c r="H32" s="5"/>
      <c r="I32" s="5" t="s">
        <v>64</v>
      </c>
      <c r="J32" s="9" t="s">
        <v>132</v>
      </c>
      <c r="K32" s="5" t="s">
        <v>38</v>
      </c>
      <c r="L32" s="5" t="s">
        <v>13</v>
      </c>
      <c r="M32" s="5" t="s">
        <v>37</v>
      </c>
      <c r="N32" s="6" t="str">
        <f t="shared" si="0"/>
        <v>No</v>
      </c>
      <c r="O32" t="str">
        <f t="shared" si="1"/>
        <v>Sí</v>
      </c>
      <c r="P32" t="str">
        <f t="shared" si="2"/>
        <v>Sí</v>
      </c>
      <c r="Q32" t="str">
        <f t="shared" si="3"/>
        <v>Sí</v>
      </c>
      <c r="R32" t="str">
        <f t="shared" si="7"/>
        <v>No</v>
      </c>
      <c r="S32" t="str">
        <f t="shared" si="4"/>
        <v>No</v>
      </c>
      <c r="T32" t="str">
        <f t="shared" si="5"/>
        <v>No</v>
      </c>
      <c r="U32" t="str">
        <f t="shared" si="6"/>
        <v>No</v>
      </c>
      <c r="Y32" t="s">
        <v>187</v>
      </c>
      <c r="Z32">
        <f>COUNTIFS($R$2:$R$312,$W$8,$E$2:$E$312,$W$8,$N$2:$N$312,$W$8)</f>
        <v>5</v>
      </c>
      <c r="AA32">
        <f>COUNTIFS($R$2:$R$312,$W$8,$N$2:$N$312,$W$8)</f>
        <v>7</v>
      </c>
      <c r="AC32">
        <f t="shared" si="14"/>
        <v>71.428571428571431</v>
      </c>
      <c r="AJ32" t="s">
        <v>229</v>
      </c>
      <c r="AK32">
        <f>COUNTIFS($R$2:$R$312,$W$8,$F$2:$F$312,$W$21,$N$2:$N$312,$W$8)</f>
        <v>5</v>
      </c>
      <c r="AL32">
        <v>5</v>
      </c>
      <c r="AN32">
        <f>AK32/AL32*100</f>
        <v>100</v>
      </c>
    </row>
    <row r="33" spans="1:71" ht="13.2" x14ac:dyDescent="0.25">
      <c r="A33" s="8">
        <v>45786.663275462968</v>
      </c>
      <c r="B33" s="9" t="s">
        <v>57</v>
      </c>
      <c r="C33" s="9" t="s">
        <v>23</v>
      </c>
      <c r="D33" s="9" t="s">
        <v>15</v>
      </c>
      <c r="E33" s="9" t="s">
        <v>10</v>
      </c>
      <c r="F33" s="9" t="s">
        <v>17</v>
      </c>
      <c r="G33" s="9" t="s">
        <v>25</v>
      </c>
      <c r="H33" s="9" t="s">
        <v>26</v>
      </c>
      <c r="I33" s="9" t="s">
        <v>21</v>
      </c>
      <c r="J33" s="9" t="s">
        <v>40</v>
      </c>
      <c r="K33" s="9" t="s">
        <v>47</v>
      </c>
      <c r="L33" s="9" t="s">
        <v>13</v>
      </c>
      <c r="M33" s="9" t="s">
        <v>133</v>
      </c>
      <c r="N33" s="10" t="str">
        <f t="shared" si="0"/>
        <v>No</v>
      </c>
      <c r="O33" t="str">
        <f t="shared" si="1"/>
        <v>Sí</v>
      </c>
      <c r="P33" t="str">
        <f t="shared" si="2"/>
        <v>Sí</v>
      </c>
      <c r="Q33" t="str">
        <f t="shared" si="3"/>
        <v>No</v>
      </c>
      <c r="R33" t="str">
        <f t="shared" si="7"/>
        <v>No</v>
      </c>
      <c r="S33" t="str">
        <f t="shared" si="4"/>
        <v>No</v>
      </c>
      <c r="T33" t="str">
        <f t="shared" si="5"/>
        <v>No</v>
      </c>
      <c r="U33" t="str">
        <f t="shared" si="6"/>
        <v>Sí</v>
      </c>
    </row>
    <row r="34" spans="1:71" ht="13.2" x14ac:dyDescent="0.25">
      <c r="A34" s="4">
        <v>45786.664703553237</v>
      </c>
      <c r="B34" s="5" t="s">
        <v>57</v>
      </c>
      <c r="C34" s="5" t="s">
        <v>8</v>
      </c>
      <c r="D34" s="5" t="s">
        <v>28</v>
      </c>
      <c r="E34" s="5" t="s">
        <v>10</v>
      </c>
      <c r="F34" s="5" t="s">
        <v>166</v>
      </c>
      <c r="G34" s="5" t="s">
        <v>51</v>
      </c>
      <c r="H34" s="5" t="s">
        <v>26</v>
      </c>
      <c r="I34" s="5" t="s">
        <v>48</v>
      </c>
      <c r="J34" s="9" t="s">
        <v>132</v>
      </c>
      <c r="K34" s="5" t="s">
        <v>12</v>
      </c>
      <c r="L34" s="5" t="s">
        <v>32</v>
      </c>
      <c r="M34" s="5" t="s">
        <v>35</v>
      </c>
      <c r="N34" s="6" t="str">
        <f t="shared" si="0"/>
        <v>No</v>
      </c>
      <c r="O34" t="str">
        <f t="shared" si="1"/>
        <v>Sí</v>
      </c>
      <c r="P34" t="str">
        <f t="shared" si="2"/>
        <v>No</v>
      </c>
      <c r="Q34" t="str">
        <f t="shared" si="3"/>
        <v>No</v>
      </c>
      <c r="R34" t="str">
        <f t="shared" si="7"/>
        <v>No</v>
      </c>
      <c r="S34" t="str">
        <f t="shared" si="4"/>
        <v>No</v>
      </c>
      <c r="T34" t="str">
        <f t="shared" si="5"/>
        <v>No</v>
      </c>
      <c r="U34" t="str">
        <f t="shared" si="6"/>
        <v>No</v>
      </c>
    </row>
    <row r="35" spans="1:71" ht="13.8" x14ac:dyDescent="0.25">
      <c r="A35" s="8">
        <v>45786.667137986107</v>
      </c>
      <c r="B35" s="9" t="s">
        <v>57</v>
      </c>
      <c r="C35" s="9" t="s">
        <v>8</v>
      </c>
      <c r="D35" s="9" t="s">
        <v>9</v>
      </c>
      <c r="E35" s="9" t="s">
        <v>16</v>
      </c>
      <c r="F35" s="9" t="s">
        <v>17</v>
      </c>
      <c r="G35" s="9" t="s">
        <v>130</v>
      </c>
      <c r="H35" s="9" t="s">
        <v>130</v>
      </c>
      <c r="I35" s="9" t="s">
        <v>21</v>
      </c>
      <c r="J35" s="9" t="s">
        <v>132</v>
      </c>
      <c r="K35" s="9" t="s">
        <v>12</v>
      </c>
      <c r="L35" s="9" t="s">
        <v>13</v>
      </c>
      <c r="M35" s="9" t="s">
        <v>59</v>
      </c>
      <c r="N35" s="10" t="str">
        <f t="shared" si="0"/>
        <v>No</v>
      </c>
      <c r="O35" t="str">
        <f t="shared" si="1"/>
        <v>Sí</v>
      </c>
      <c r="P35" t="str">
        <f t="shared" si="2"/>
        <v>No</v>
      </c>
      <c r="Q35" t="str">
        <f t="shared" si="3"/>
        <v>No</v>
      </c>
      <c r="R35" t="str">
        <f t="shared" si="7"/>
        <v>No</v>
      </c>
      <c r="S35" t="str">
        <f t="shared" si="4"/>
        <v>No</v>
      </c>
      <c r="T35" t="str">
        <f t="shared" si="5"/>
        <v>No</v>
      </c>
      <c r="U35" t="str">
        <f t="shared" si="6"/>
        <v>No</v>
      </c>
      <c r="Y35" t="s">
        <v>179</v>
      </c>
      <c r="Z35">
        <f>COUNTIFS($S$2:$S$312,$W$8,$J$2:$J$312,$W$9,$E$2:$E$312,$W$8)</f>
        <v>0</v>
      </c>
      <c r="AA35">
        <f>COUNTIFS($S$2:$S$312,$W$8,$J$2:$J$312,$W$9)</f>
        <v>0</v>
      </c>
      <c r="AC35" t="e">
        <f t="shared" ref="AC35:AC42" si="16">Z35/AA35*100</f>
        <v>#DIV/0!</v>
      </c>
      <c r="AJ35" t="s">
        <v>230</v>
      </c>
      <c r="AK35">
        <f>COUNTIFS($S$2:$S$312,$W$8,$J$2:$J$312,$W$9,$F$2:$F$312,$W$21)</f>
        <v>0</v>
      </c>
      <c r="AL35">
        <f>COUNTIFS($S$2:$S$312,$W$8,$J$2:$J$312,$W$9)</f>
        <v>0</v>
      </c>
      <c r="AN35" t="e">
        <f t="shared" ref="AN35:AN37" si="17">AK35/AL35*100</f>
        <v>#DIV/0!</v>
      </c>
      <c r="BQ35" s="20" t="s">
        <v>257</v>
      </c>
      <c r="BR35" s="20" t="s">
        <v>258</v>
      </c>
      <c r="BS35" s="20" t="s">
        <v>264</v>
      </c>
    </row>
    <row r="36" spans="1:71" ht="13.8" x14ac:dyDescent="0.25">
      <c r="A36" s="4">
        <v>45786.670285358792</v>
      </c>
      <c r="B36" s="5" t="s">
        <v>57</v>
      </c>
      <c r="C36" s="5" t="s">
        <v>8</v>
      </c>
      <c r="D36" s="5" t="s">
        <v>15</v>
      </c>
      <c r="E36" s="5" t="s">
        <v>16</v>
      </c>
      <c r="F36" s="5" t="s">
        <v>166</v>
      </c>
      <c r="G36" s="5" t="s">
        <v>25</v>
      </c>
      <c r="H36" s="5"/>
      <c r="I36" s="5" t="s">
        <v>45</v>
      </c>
      <c r="J36" s="9" t="s">
        <v>132</v>
      </c>
      <c r="K36" s="5" t="s">
        <v>12</v>
      </c>
      <c r="L36" s="5" t="s">
        <v>13</v>
      </c>
      <c r="M36" s="5" t="s">
        <v>35</v>
      </c>
      <c r="N36" s="6" t="str">
        <f t="shared" si="0"/>
        <v>No</v>
      </c>
      <c r="O36" t="str">
        <f t="shared" si="1"/>
        <v>Sí</v>
      </c>
      <c r="P36" t="str">
        <f t="shared" si="2"/>
        <v>No</v>
      </c>
      <c r="Q36" t="str">
        <f t="shared" si="3"/>
        <v>No</v>
      </c>
      <c r="R36" t="str">
        <f t="shared" si="7"/>
        <v>No</v>
      </c>
      <c r="S36" t="str">
        <f t="shared" si="4"/>
        <v>No</v>
      </c>
      <c r="T36" t="str">
        <f t="shared" si="5"/>
        <v>No</v>
      </c>
      <c r="U36" t="str">
        <f t="shared" si="6"/>
        <v>No</v>
      </c>
      <c r="Y36" t="s">
        <v>180</v>
      </c>
      <c r="Z36">
        <f>COUNTIFS($S$2:$S$312,$W$8,$J$2:$J$312,$W$9,$E$2:$E$312,$W$18)</f>
        <v>0</v>
      </c>
      <c r="AA36">
        <f>COUNTIFS($S$2:$S$312,$W$8,$J$2:$J$312,$W$9)</f>
        <v>0</v>
      </c>
      <c r="AC36" t="e">
        <f t="shared" si="16"/>
        <v>#DIV/0!</v>
      </c>
      <c r="AJ36" t="s">
        <v>231</v>
      </c>
      <c r="AK36">
        <f>COUNTIFS($S$2:$S$312,$W$8,$J$2:$J$312,$W$9,$F$2:$F$312,$W$22)</f>
        <v>0</v>
      </c>
      <c r="AL36">
        <f>COUNTIFS($S$2:$S$312,$W$8,$J$2:$J$312,$W$9)</f>
        <v>0</v>
      </c>
      <c r="AN36" t="e">
        <f t="shared" si="17"/>
        <v>#DIV/0!</v>
      </c>
      <c r="BQ36" s="19" t="s">
        <v>259</v>
      </c>
      <c r="BR36" s="21">
        <v>0</v>
      </c>
      <c r="BS36" s="24">
        <v>0</v>
      </c>
    </row>
    <row r="37" spans="1:71" ht="13.8" x14ac:dyDescent="0.25">
      <c r="A37" s="8">
        <v>45786.672711516207</v>
      </c>
      <c r="B37" s="9" t="s">
        <v>57</v>
      </c>
      <c r="C37" s="9" t="s">
        <v>23</v>
      </c>
      <c r="D37" s="9" t="s">
        <v>15</v>
      </c>
      <c r="E37" s="9" t="s">
        <v>10</v>
      </c>
      <c r="F37" t="s">
        <v>129</v>
      </c>
      <c r="G37" s="9" t="s">
        <v>61</v>
      </c>
      <c r="I37" s="9" t="s">
        <v>11</v>
      </c>
      <c r="J37" s="9" t="s">
        <v>132</v>
      </c>
      <c r="K37" s="9" t="s">
        <v>12</v>
      </c>
      <c r="L37" s="9" t="s">
        <v>32</v>
      </c>
      <c r="M37" t="s">
        <v>133</v>
      </c>
      <c r="N37" s="10" t="str">
        <f t="shared" si="0"/>
        <v>No</v>
      </c>
      <c r="O37" t="str">
        <f t="shared" si="1"/>
        <v>Sí</v>
      </c>
      <c r="P37" t="str">
        <f t="shared" si="2"/>
        <v>No</v>
      </c>
      <c r="Q37" t="str">
        <f t="shared" si="3"/>
        <v>No</v>
      </c>
      <c r="R37" t="str">
        <f t="shared" si="7"/>
        <v>No</v>
      </c>
      <c r="S37" t="str">
        <f t="shared" si="4"/>
        <v>No</v>
      </c>
      <c r="T37" t="str">
        <f t="shared" si="5"/>
        <v>No</v>
      </c>
      <c r="U37" t="str">
        <f t="shared" si="6"/>
        <v>No</v>
      </c>
      <c r="Y37" t="s">
        <v>181</v>
      </c>
      <c r="Z37">
        <f>COUNTIFS($S$2:$S$312,$W$8,$E$2:$E$312,$W$8,$O$2:$O$312,$W$8,$N$2:$N$312,$W$17)</f>
        <v>0</v>
      </c>
      <c r="AA37">
        <f>COUNTIFS($S$2:$S$312,$W$8,$O$2:$O$312,$W$8,$N$2:$N$312,$W$17)</f>
        <v>0</v>
      </c>
      <c r="AC37" t="e">
        <f t="shared" si="16"/>
        <v>#DIV/0!</v>
      </c>
      <c r="AJ37" t="s">
        <v>232</v>
      </c>
      <c r="AK37">
        <f>COUNTIFS($S$2:$S$312,$W$8,$F$2:$F$312,$W$21,$O$2:$O$312,$W$8,$N$2:$N$312,$W$17)</f>
        <v>0</v>
      </c>
      <c r="AL37">
        <f>COUNTIFS($S$2:$S$312,$W$8,$O$2:$O$312,$W$8,$N$2:$N$312,$W$17)</f>
        <v>0</v>
      </c>
      <c r="AN37" t="e">
        <f t="shared" si="17"/>
        <v>#DIV/0!</v>
      </c>
      <c r="BQ37" s="19" t="s">
        <v>260</v>
      </c>
      <c r="BR37" s="21">
        <v>0</v>
      </c>
      <c r="BS37" s="23">
        <v>0</v>
      </c>
    </row>
    <row r="38" spans="1:71" ht="13.8" x14ac:dyDescent="0.25">
      <c r="A38" s="4">
        <v>45786.673958229163</v>
      </c>
      <c r="B38" s="5" t="s">
        <v>57</v>
      </c>
      <c r="C38" s="5" t="s">
        <v>8</v>
      </c>
      <c r="D38" s="5" t="s">
        <v>24</v>
      </c>
      <c r="E38" s="5" t="s">
        <v>16</v>
      </c>
      <c r="F38" s="5" t="s">
        <v>17</v>
      </c>
      <c r="G38" s="5" t="s">
        <v>25</v>
      </c>
      <c r="I38" s="5" t="s">
        <v>65</v>
      </c>
      <c r="J38" s="9" t="s">
        <v>132</v>
      </c>
      <c r="K38" s="5" t="s">
        <v>12</v>
      </c>
      <c r="L38" s="5" t="s">
        <v>13</v>
      </c>
      <c r="M38" s="5" t="s">
        <v>59</v>
      </c>
      <c r="N38" s="6" t="str">
        <f t="shared" si="0"/>
        <v>No</v>
      </c>
      <c r="O38" t="str">
        <f t="shared" si="1"/>
        <v>Sí</v>
      </c>
      <c r="P38" t="str">
        <f t="shared" si="2"/>
        <v>No</v>
      </c>
      <c r="Q38" t="str">
        <f t="shared" si="3"/>
        <v>No</v>
      </c>
      <c r="R38" t="str">
        <f t="shared" si="7"/>
        <v>No</v>
      </c>
      <c r="S38" t="str">
        <f t="shared" si="4"/>
        <v>No</v>
      </c>
      <c r="T38" t="str">
        <f t="shared" si="5"/>
        <v>No</v>
      </c>
      <c r="U38" t="str">
        <f t="shared" si="6"/>
        <v>No</v>
      </c>
      <c r="Y38" t="s">
        <v>182</v>
      </c>
      <c r="Z38">
        <f>COUNTIFS($S$2:$S$312,$W$8,$E$2:$E$312,$W$18,$O$2:$O$312,$W$8,$N$2:$N$312,$W$17)</f>
        <v>0</v>
      </c>
      <c r="AA38">
        <f>COUNTIFS($S$2:$S$312,$W$8,$O$2:$O$312,$W$8,$N$2:$N$312,$W$17)</f>
        <v>0</v>
      </c>
      <c r="AC38" t="e">
        <f t="shared" si="16"/>
        <v>#DIV/0!</v>
      </c>
      <c r="AJ38" t="s">
        <v>233</v>
      </c>
      <c r="AK38">
        <f>COUNTIFS($S$2:$S$312,$W$8,$F$2:$F$312,$W$22,$O$2:$O$312,$W$8,$N$2:$N$312,$W$17)</f>
        <v>0</v>
      </c>
      <c r="AL38">
        <f>COUNTIFS($S$2:$S$312,$W$8,$O$2:$O$312,$W$8,$N$2:$N$312,$W$17)</f>
        <v>0</v>
      </c>
      <c r="AN38" t="e">
        <f>AK38/AL38*100</f>
        <v>#DIV/0!</v>
      </c>
      <c r="BQ38" s="19" t="s">
        <v>261</v>
      </c>
      <c r="BR38" s="21">
        <v>0</v>
      </c>
      <c r="BS38" s="19"/>
    </row>
    <row r="39" spans="1:71" ht="13.8" x14ac:dyDescent="0.25">
      <c r="A39" s="8">
        <v>45786.675911516199</v>
      </c>
      <c r="B39" s="9" t="s">
        <v>57</v>
      </c>
      <c r="C39" s="9" t="s">
        <v>8</v>
      </c>
      <c r="D39" s="9" t="s">
        <v>24</v>
      </c>
      <c r="E39" s="9" t="s">
        <v>10</v>
      </c>
      <c r="F39" t="s">
        <v>129</v>
      </c>
      <c r="G39" t="s">
        <v>129</v>
      </c>
      <c r="H39" t="s">
        <v>129</v>
      </c>
      <c r="I39" s="9" t="s">
        <v>11</v>
      </c>
      <c r="J39" s="9" t="s">
        <v>132</v>
      </c>
      <c r="K39" s="9" t="s">
        <v>12</v>
      </c>
      <c r="L39" s="9" t="s">
        <v>13</v>
      </c>
      <c r="M39" t="s">
        <v>133</v>
      </c>
      <c r="N39" s="10" t="str">
        <f t="shared" si="0"/>
        <v>No</v>
      </c>
      <c r="O39" t="str">
        <f t="shared" si="1"/>
        <v>Sí</v>
      </c>
      <c r="P39" t="str">
        <f t="shared" si="2"/>
        <v>No</v>
      </c>
      <c r="Q39" t="str">
        <f t="shared" si="3"/>
        <v>No</v>
      </c>
      <c r="R39" t="str">
        <f t="shared" si="7"/>
        <v>No</v>
      </c>
      <c r="S39" t="str">
        <f t="shared" si="4"/>
        <v>No</v>
      </c>
      <c r="T39" t="str">
        <f t="shared" si="5"/>
        <v>No</v>
      </c>
      <c r="U39" t="str">
        <f t="shared" si="6"/>
        <v>No</v>
      </c>
      <c r="Y39" t="s">
        <v>183</v>
      </c>
      <c r="Z39">
        <f>COUNTIFS($S$2:$S$312,$W$8,$E$2:$E$312,$W$8,$O$2:$O$312,$W$17,$N$2:$N$312,$W$17)</f>
        <v>3</v>
      </c>
      <c r="AA39">
        <f>COUNTIFS($S$2:$S$312,$W$8,$O$2:$O$312,$W$17,$N$2:$N$312,$W$17)</f>
        <v>3</v>
      </c>
      <c r="AC39">
        <f t="shared" si="16"/>
        <v>100</v>
      </c>
      <c r="AJ39" t="s">
        <v>234</v>
      </c>
      <c r="AK39">
        <f>COUNTIFS($S$2:$S$312,$W$8,$F$2:$F$312,$W$21,$O$2:$O$312,$W$17,$N$2:$N$312,$W$17)</f>
        <v>3</v>
      </c>
      <c r="AL39">
        <v>3</v>
      </c>
      <c r="AN39">
        <f>AK39/AL39*100</f>
        <v>100</v>
      </c>
      <c r="BQ39" s="19" t="s">
        <v>262</v>
      </c>
      <c r="BR39" s="21">
        <v>4</v>
      </c>
      <c r="BS39" s="19"/>
    </row>
    <row r="40" spans="1:71" ht="13.8" x14ac:dyDescent="0.25">
      <c r="A40" s="4">
        <v>45786.676870162039</v>
      </c>
      <c r="B40" s="5" t="s">
        <v>7</v>
      </c>
      <c r="C40" s="5" t="s">
        <v>23</v>
      </c>
      <c r="D40" s="5" t="s">
        <v>15</v>
      </c>
      <c r="E40" s="5" t="s">
        <v>16</v>
      </c>
      <c r="F40" s="5" t="s">
        <v>17</v>
      </c>
      <c r="G40" s="5" t="s">
        <v>61</v>
      </c>
      <c r="I40" s="5" t="s">
        <v>66</v>
      </c>
      <c r="J40" s="5" t="s">
        <v>40</v>
      </c>
      <c r="K40" s="5" t="s">
        <v>38</v>
      </c>
      <c r="L40" s="5" t="s">
        <v>32</v>
      </c>
      <c r="M40" t="s">
        <v>133</v>
      </c>
      <c r="N40" s="6" t="str">
        <f t="shared" si="0"/>
        <v>No</v>
      </c>
      <c r="O40" t="str">
        <f t="shared" si="1"/>
        <v>Sí</v>
      </c>
      <c r="P40" t="str">
        <f t="shared" si="2"/>
        <v>Sí</v>
      </c>
      <c r="Q40" t="str">
        <f t="shared" si="3"/>
        <v>Sí</v>
      </c>
      <c r="R40" t="str">
        <f t="shared" si="7"/>
        <v>No</v>
      </c>
      <c r="S40" t="str">
        <f t="shared" si="4"/>
        <v>No</v>
      </c>
      <c r="T40" t="str">
        <f t="shared" si="5"/>
        <v>No</v>
      </c>
      <c r="U40" t="str">
        <f t="shared" si="6"/>
        <v>No</v>
      </c>
      <c r="Y40" t="s">
        <v>184</v>
      </c>
      <c r="Z40">
        <f>COUNTIFS($S$2:$S$312,$W$8,$E$2:$E$312,$W$18,$O$2:$O$312,$W$17,$N$2:$N$312,$W$17)</f>
        <v>0</v>
      </c>
      <c r="AA40">
        <f>COUNTIFS($S$2:$S$312,$W$8,$O$2:$O$312,$W$17,$N$2:$N$312,$W$17)</f>
        <v>3</v>
      </c>
      <c r="AC40">
        <f t="shared" si="16"/>
        <v>0</v>
      </c>
      <c r="AJ40" t="s">
        <v>235</v>
      </c>
      <c r="AK40">
        <f>COUNTIFS($S$2:$S$312,$W$8,$F$2:$F$312,$W$22,$O$2:$O$312,$W$17,$N$2:$N$312,$W$17)</f>
        <v>0</v>
      </c>
      <c r="AL40">
        <v>3</v>
      </c>
      <c r="AN40">
        <f>AK40/AL40*100</f>
        <v>0</v>
      </c>
      <c r="BQ40" s="19" t="s">
        <v>263</v>
      </c>
      <c r="BR40" s="22">
        <f>BR38/BR39*100</f>
        <v>0</v>
      </c>
    </row>
    <row r="41" spans="1:71" ht="13.2" x14ac:dyDescent="0.25">
      <c r="A41" s="8">
        <v>45786.678736122689</v>
      </c>
      <c r="B41" s="9" t="s">
        <v>7</v>
      </c>
      <c r="C41" s="9" t="s">
        <v>8</v>
      </c>
      <c r="D41" s="9" t="s">
        <v>9</v>
      </c>
      <c r="E41" s="9" t="s">
        <v>16</v>
      </c>
      <c r="F41" s="9" t="s">
        <v>17</v>
      </c>
      <c r="G41" s="9" t="s">
        <v>25</v>
      </c>
      <c r="H41" s="9" t="s">
        <v>44</v>
      </c>
      <c r="I41" s="9" t="s">
        <v>67</v>
      </c>
      <c r="J41" s="9" t="s">
        <v>54</v>
      </c>
      <c r="K41" s="9" t="s">
        <v>38</v>
      </c>
      <c r="L41" s="9" t="s">
        <v>16</v>
      </c>
      <c r="M41" s="9" t="s">
        <v>68</v>
      </c>
      <c r="N41" s="10" t="str">
        <f t="shared" si="0"/>
        <v>No</v>
      </c>
      <c r="O41" t="str">
        <f t="shared" si="1"/>
        <v>Sí</v>
      </c>
      <c r="P41" t="str">
        <f t="shared" si="2"/>
        <v>Sí</v>
      </c>
      <c r="Q41" t="str">
        <f t="shared" si="3"/>
        <v>Sí</v>
      </c>
      <c r="R41" t="str">
        <f t="shared" si="7"/>
        <v>No</v>
      </c>
      <c r="S41" t="str">
        <f t="shared" si="4"/>
        <v>No</v>
      </c>
      <c r="T41" t="str">
        <f t="shared" si="5"/>
        <v>No</v>
      </c>
      <c r="U41" t="str">
        <f t="shared" si="6"/>
        <v>No</v>
      </c>
      <c r="W41" t="s">
        <v>165</v>
      </c>
      <c r="Y41" t="s">
        <v>185</v>
      </c>
      <c r="Z41">
        <f>COUNTIFS($S$2:$S$312,$W$8,$E$2:$E$312,$W$18,$N$2:$N$312,$W$8)</f>
        <v>0</v>
      </c>
      <c r="AA41">
        <f>COUNTIFS($S$2:$S$312,$W$8,$N$2:$N$312,$W$8)</f>
        <v>1</v>
      </c>
      <c r="AC41">
        <f t="shared" si="16"/>
        <v>0</v>
      </c>
      <c r="AJ41" t="s">
        <v>236</v>
      </c>
      <c r="AK41">
        <f>COUNTIFS($S$2:$S$312,$W$8,$F$2:$F$312,$W$22,$N$2:$N$312,$W$8)</f>
        <v>0</v>
      </c>
      <c r="AL41">
        <v>1</v>
      </c>
      <c r="AN41">
        <f>AK41/AL41*100</f>
        <v>0</v>
      </c>
    </row>
    <row r="42" spans="1:71" ht="13.2" x14ac:dyDescent="0.25">
      <c r="A42" s="4">
        <v>45786.678865381946</v>
      </c>
      <c r="B42" s="5" t="s">
        <v>57</v>
      </c>
      <c r="C42" s="5" t="s">
        <v>8</v>
      </c>
      <c r="D42" s="5" t="s">
        <v>9</v>
      </c>
      <c r="E42" s="5" t="s">
        <v>10</v>
      </c>
      <c r="F42" t="s">
        <v>129</v>
      </c>
      <c r="G42" t="s">
        <v>129</v>
      </c>
      <c r="H42" t="s">
        <v>129</v>
      </c>
      <c r="I42" s="5" t="s">
        <v>11</v>
      </c>
      <c r="J42" s="9" t="s">
        <v>132</v>
      </c>
      <c r="K42" s="5" t="s">
        <v>12</v>
      </c>
      <c r="L42" s="5" t="s">
        <v>13</v>
      </c>
      <c r="M42" s="5" t="s">
        <v>69</v>
      </c>
      <c r="N42" s="6" t="str">
        <f t="shared" si="0"/>
        <v>No</v>
      </c>
      <c r="O42" t="str">
        <f t="shared" si="1"/>
        <v>Sí</v>
      </c>
      <c r="P42" t="str">
        <f t="shared" si="2"/>
        <v>No</v>
      </c>
      <c r="Q42" t="str">
        <f t="shared" si="3"/>
        <v>No</v>
      </c>
      <c r="R42" t="str">
        <f t="shared" si="7"/>
        <v>No</v>
      </c>
      <c r="S42" t="str">
        <f t="shared" si="4"/>
        <v>No</v>
      </c>
      <c r="T42" t="str">
        <f t="shared" si="5"/>
        <v>No</v>
      </c>
      <c r="U42" t="str">
        <f t="shared" si="6"/>
        <v>No</v>
      </c>
      <c r="Y42" t="s">
        <v>186</v>
      </c>
      <c r="Z42">
        <f>COUNTIFS($S$2:$S$312,$W$8,$E$2:$E$312,$W$8,$N$2:$N$312,$W$8)</f>
        <v>1</v>
      </c>
      <c r="AA42">
        <f>COUNTIFS($S$2:$S$312,$W$8,$N$2:$N$312,$W$8)</f>
        <v>1</v>
      </c>
      <c r="AC42">
        <f t="shared" si="16"/>
        <v>100</v>
      </c>
      <c r="AJ42" t="s">
        <v>237</v>
      </c>
      <c r="AK42">
        <f>COUNTIFS($S$2:$S$312,$W$8,$F$2:$F$312,$W$21,$N$2:$N$312,$W$8)</f>
        <v>1</v>
      </c>
      <c r="AL42">
        <v>1</v>
      </c>
      <c r="AN42">
        <f>AK42/AL42*100</f>
        <v>100</v>
      </c>
    </row>
    <row r="43" spans="1:71" ht="13.2" x14ac:dyDescent="0.25">
      <c r="A43" s="8">
        <v>45786.679276331022</v>
      </c>
      <c r="B43" s="9" t="s">
        <v>57</v>
      </c>
      <c r="C43" s="9" t="s">
        <v>8</v>
      </c>
      <c r="D43" s="9" t="s">
        <v>9</v>
      </c>
      <c r="E43" s="5" t="s">
        <v>10</v>
      </c>
      <c r="F43" t="s">
        <v>129</v>
      </c>
      <c r="G43" t="s">
        <v>129</v>
      </c>
      <c r="H43" t="s">
        <v>129</v>
      </c>
      <c r="I43" s="9" t="s">
        <v>11</v>
      </c>
      <c r="J43" s="9" t="s">
        <v>132</v>
      </c>
      <c r="K43" s="9" t="s">
        <v>12</v>
      </c>
      <c r="L43" s="9" t="s">
        <v>32</v>
      </c>
      <c r="M43" s="9" t="s">
        <v>49</v>
      </c>
      <c r="N43" s="10" t="str">
        <f t="shared" si="0"/>
        <v>No</v>
      </c>
      <c r="O43" t="str">
        <f t="shared" si="1"/>
        <v>Sí</v>
      </c>
      <c r="P43" t="str">
        <f t="shared" si="2"/>
        <v>No</v>
      </c>
      <c r="Q43" t="str">
        <f t="shared" si="3"/>
        <v>No</v>
      </c>
      <c r="R43" t="str">
        <f t="shared" si="7"/>
        <v>No</v>
      </c>
      <c r="S43" t="str">
        <f t="shared" si="4"/>
        <v>No</v>
      </c>
      <c r="T43" t="str">
        <f t="shared" si="5"/>
        <v>No</v>
      </c>
      <c r="U43" t="str">
        <f t="shared" si="6"/>
        <v>No</v>
      </c>
    </row>
    <row r="44" spans="1:71" ht="13.2" x14ac:dyDescent="0.25">
      <c r="A44" s="4">
        <v>45786.681333541666</v>
      </c>
      <c r="B44" s="5" t="s">
        <v>7</v>
      </c>
      <c r="C44" s="5" t="s">
        <v>8</v>
      </c>
      <c r="D44" s="5" t="s">
        <v>24</v>
      </c>
      <c r="E44" s="5" t="s">
        <v>16</v>
      </c>
      <c r="F44" s="5" t="s">
        <v>166</v>
      </c>
      <c r="G44" s="5" t="s">
        <v>25</v>
      </c>
      <c r="H44" s="5" t="s">
        <v>44</v>
      </c>
      <c r="I44" s="5" t="s">
        <v>45</v>
      </c>
      <c r="J44" s="9" t="s">
        <v>132</v>
      </c>
      <c r="K44" s="5" t="s">
        <v>97</v>
      </c>
      <c r="L44" s="5" t="s">
        <v>13</v>
      </c>
      <c r="M44" s="5" t="s">
        <v>49</v>
      </c>
      <c r="N44" s="6" t="str">
        <f t="shared" si="0"/>
        <v>No</v>
      </c>
      <c r="O44" t="str">
        <f t="shared" si="1"/>
        <v>Sí</v>
      </c>
      <c r="P44" t="str">
        <f t="shared" si="2"/>
        <v>Sí</v>
      </c>
      <c r="Q44" t="str">
        <f t="shared" si="3"/>
        <v>No</v>
      </c>
      <c r="R44" t="str">
        <f t="shared" si="7"/>
        <v>No</v>
      </c>
      <c r="S44" t="str">
        <f t="shared" si="4"/>
        <v>No</v>
      </c>
      <c r="T44" t="str">
        <f t="shared" si="5"/>
        <v>No</v>
      </c>
      <c r="U44" t="str">
        <f t="shared" si="6"/>
        <v>Sí</v>
      </c>
      <c r="W44" t="s">
        <v>167</v>
      </c>
    </row>
    <row r="45" spans="1:71" ht="13.2" x14ac:dyDescent="0.25">
      <c r="A45" s="8">
        <v>45786.682393888885</v>
      </c>
      <c r="B45" s="9" t="s">
        <v>42</v>
      </c>
      <c r="C45" s="9" t="s">
        <v>8</v>
      </c>
      <c r="D45" s="9" t="s">
        <v>9</v>
      </c>
      <c r="E45" s="9" t="s">
        <v>16</v>
      </c>
      <c r="F45" s="9" t="s">
        <v>17</v>
      </c>
      <c r="G45" s="9" t="s">
        <v>43</v>
      </c>
      <c r="H45" s="9" t="s">
        <v>44</v>
      </c>
      <c r="I45" s="9" t="s">
        <v>27</v>
      </c>
      <c r="J45" s="9" t="s">
        <v>46</v>
      </c>
      <c r="K45" s="9" t="s">
        <v>119</v>
      </c>
      <c r="L45" s="9" t="s">
        <v>32</v>
      </c>
      <c r="M45" s="9" t="s">
        <v>70</v>
      </c>
      <c r="N45" s="10" t="str">
        <f t="shared" si="0"/>
        <v>No</v>
      </c>
      <c r="O45" t="str">
        <f t="shared" si="1"/>
        <v>Sí</v>
      </c>
      <c r="P45" t="str">
        <f t="shared" si="2"/>
        <v>Sí</v>
      </c>
      <c r="Q45" t="str">
        <f t="shared" si="3"/>
        <v>No</v>
      </c>
      <c r="R45" t="str">
        <f t="shared" si="7"/>
        <v>No</v>
      </c>
      <c r="S45" t="str">
        <f t="shared" si="4"/>
        <v>No</v>
      </c>
      <c r="T45" t="str">
        <f t="shared" si="5"/>
        <v>Sí</v>
      </c>
      <c r="U45" t="str">
        <f t="shared" si="6"/>
        <v>No</v>
      </c>
      <c r="Y45" s="18" t="s">
        <v>189</v>
      </c>
      <c r="Z45">
        <f>COUNTIFS($T$2:$T$312,$W$8,$J$2:$J$312,$W$9,$E$2:$E$312,$W$8)</f>
        <v>0</v>
      </c>
      <c r="AA45">
        <f>COUNTIFS($T$2:$T$312,$W$8,$J$2:$J$312,$W$9)</f>
        <v>0</v>
      </c>
      <c r="AC45" t="e">
        <f t="shared" ref="AC45:AC52" si="18">Z45/AA45*100</f>
        <v>#DIV/0!</v>
      </c>
      <c r="AJ45" t="s">
        <v>238</v>
      </c>
      <c r="AK45">
        <f>COUNTIFS($T$2:$T$312,$W$8,$J$2:$J$312,$W$9,$F$2:$F$312,$W$21)</f>
        <v>0</v>
      </c>
      <c r="AL45">
        <v>0</v>
      </c>
      <c r="AN45" t="e">
        <f t="shared" ref="AN45:AN47" si="19">AK45/AL45*100</f>
        <v>#DIV/0!</v>
      </c>
    </row>
    <row r="46" spans="1:71" ht="13.8" x14ac:dyDescent="0.25">
      <c r="A46" s="4">
        <v>45786.683343819444</v>
      </c>
      <c r="B46" s="5" t="s">
        <v>42</v>
      </c>
      <c r="C46" s="5" t="s">
        <v>8</v>
      </c>
      <c r="D46" s="5" t="s">
        <v>9</v>
      </c>
      <c r="E46" s="5" t="s">
        <v>16</v>
      </c>
      <c r="F46" s="5" t="s">
        <v>17</v>
      </c>
      <c r="G46" s="5" t="s">
        <v>43</v>
      </c>
      <c r="H46" s="5" t="s">
        <v>44</v>
      </c>
      <c r="I46" s="5" t="s">
        <v>29</v>
      </c>
      <c r="J46" s="9" t="s">
        <v>132</v>
      </c>
      <c r="K46" s="5" t="s">
        <v>12</v>
      </c>
      <c r="L46" s="5" t="s">
        <v>32</v>
      </c>
      <c r="M46" t="s">
        <v>133</v>
      </c>
      <c r="N46" s="6" t="str">
        <f t="shared" si="0"/>
        <v>No</v>
      </c>
      <c r="O46" t="str">
        <f t="shared" si="1"/>
        <v>Sí</v>
      </c>
      <c r="P46" t="str">
        <f t="shared" si="2"/>
        <v>No</v>
      </c>
      <c r="Q46" t="str">
        <f t="shared" si="3"/>
        <v>No</v>
      </c>
      <c r="R46" t="str">
        <f t="shared" si="7"/>
        <v>No</v>
      </c>
      <c r="S46" t="str">
        <f t="shared" si="4"/>
        <v>No</v>
      </c>
      <c r="T46" t="str">
        <f t="shared" si="5"/>
        <v>No</v>
      </c>
      <c r="U46" t="str">
        <f t="shared" si="6"/>
        <v>No</v>
      </c>
      <c r="Y46" s="18" t="s">
        <v>190</v>
      </c>
      <c r="Z46">
        <f>COUNTIFS($T$2:$T$312,$W$8,$J$2:$J$312,$W$9,$E$2:$E$312,$W$18)</f>
        <v>0</v>
      </c>
      <c r="AA46">
        <f>COUNTIFS($T$2:$T$312,$W$8,$J$2:$J$312,$W$9)</f>
        <v>0</v>
      </c>
      <c r="AC46" t="e">
        <f t="shared" si="18"/>
        <v>#DIV/0!</v>
      </c>
      <c r="AJ46" t="s">
        <v>239</v>
      </c>
      <c r="AK46">
        <f>COUNTIFS($T$2:$T$312,$W$8,$J$2:$J$312,$W$9,$F$2:$F$312,$W$22)</f>
        <v>0</v>
      </c>
      <c r="AL46">
        <v>0</v>
      </c>
      <c r="AN46" t="e">
        <f t="shared" si="19"/>
        <v>#DIV/0!</v>
      </c>
      <c r="AP46" s="20" t="s">
        <v>257</v>
      </c>
      <c r="AQ46" s="20" t="s">
        <v>258</v>
      </c>
      <c r="AR46" s="20" t="s">
        <v>264</v>
      </c>
      <c r="AT46" s="20" t="s">
        <v>257</v>
      </c>
      <c r="AU46" s="20" t="s">
        <v>258</v>
      </c>
      <c r="AV46" s="20" t="s">
        <v>264</v>
      </c>
    </row>
    <row r="47" spans="1:71" ht="13.8" x14ac:dyDescent="0.25">
      <c r="A47" s="8">
        <v>45786.684741481484</v>
      </c>
      <c r="B47" s="9" t="s">
        <v>20</v>
      </c>
      <c r="C47" s="9" t="s">
        <v>8</v>
      </c>
      <c r="D47" s="9" t="s">
        <v>15</v>
      </c>
      <c r="E47" s="9" t="s">
        <v>16</v>
      </c>
      <c r="F47" s="9" t="s">
        <v>17</v>
      </c>
      <c r="G47" s="9" t="s">
        <v>43</v>
      </c>
      <c r="H47" s="9" t="s">
        <v>44</v>
      </c>
      <c r="I47" s="9" t="s">
        <v>71</v>
      </c>
      <c r="J47" s="9" t="s">
        <v>132</v>
      </c>
      <c r="K47" s="9" t="s">
        <v>72</v>
      </c>
      <c r="L47" s="9" t="s">
        <v>32</v>
      </c>
      <c r="M47" s="9" t="s">
        <v>73</v>
      </c>
      <c r="N47" s="10" t="str">
        <f t="shared" si="0"/>
        <v>No</v>
      </c>
      <c r="O47" t="str">
        <f t="shared" si="1"/>
        <v>No</v>
      </c>
      <c r="P47" t="str">
        <f t="shared" si="2"/>
        <v>Sí</v>
      </c>
      <c r="Q47" t="str">
        <f t="shared" si="3"/>
        <v>No</v>
      </c>
      <c r="R47" t="str">
        <f t="shared" si="7"/>
        <v>No</v>
      </c>
      <c r="S47" t="str">
        <f t="shared" si="4"/>
        <v>Sí</v>
      </c>
      <c r="T47" t="str">
        <f t="shared" si="5"/>
        <v>No</v>
      </c>
      <c r="U47" t="str">
        <f t="shared" si="6"/>
        <v>No</v>
      </c>
      <c r="Y47" s="18" t="s">
        <v>191</v>
      </c>
      <c r="Z47">
        <f>COUNTIFS($T$2:$T$312,$W$8,$E$2:$E$312,$W$8,$O$2:$O$312,$W$8,$N$2:$N$312,$W$17)</f>
        <v>3</v>
      </c>
      <c r="AA47">
        <f>COUNTIFS($T$2:$T$312,$W$8,$O$2:$O$312,$W$8,$N$2:$N$312,$W$17)</f>
        <v>4</v>
      </c>
      <c r="AC47">
        <f t="shared" si="18"/>
        <v>75</v>
      </c>
      <c r="AJ47" t="s">
        <v>240</v>
      </c>
      <c r="AK47">
        <f>COUNTIFS($T$2:$T$312,$W$8,$F$2:$F$312,$W$21,$O$2:$O$312,$W$8,$N$2:$N$312,$W$17)</f>
        <v>3</v>
      </c>
      <c r="AL47">
        <v>3</v>
      </c>
      <c r="AM47" t="s">
        <v>256</v>
      </c>
      <c r="AN47">
        <f t="shared" si="19"/>
        <v>100</v>
      </c>
      <c r="AP47" s="19" t="s">
        <v>259</v>
      </c>
      <c r="AQ47" s="21">
        <v>11</v>
      </c>
      <c r="AR47" s="21">
        <f>AQ47/AQ49*100</f>
        <v>91.666666666666657</v>
      </c>
      <c r="AT47" s="19" t="s">
        <v>259</v>
      </c>
      <c r="AU47" s="21">
        <v>3</v>
      </c>
      <c r="AV47" s="21">
        <f>AU47/AU49*100</f>
        <v>75</v>
      </c>
    </row>
    <row r="48" spans="1:71" ht="13.8" x14ac:dyDescent="0.25">
      <c r="A48" s="4">
        <v>45786.685697974535</v>
      </c>
      <c r="B48" s="5" t="s">
        <v>42</v>
      </c>
      <c r="C48" s="5" t="s">
        <v>8</v>
      </c>
      <c r="D48" s="5" t="s">
        <v>15</v>
      </c>
      <c r="E48" s="5" t="s">
        <v>16</v>
      </c>
      <c r="F48" s="5" t="s">
        <v>17</v>
      </c>
      <c r="G48" s="5" t="s">
        <v>43</v>
      </c>
      <c r="H48" s="5" t="s">
        <v>44</v>
      </c>
      <c r="I48" s="5" t="s">
        <v>52</v>
      </c>
      <c r="J48" s="9" t="s">
        <v>132</v>
      </c>
      <c r="K48" s="5" t="s">
        <v>12</v>
      </c>
      <c r="L48" s="5" t="s">
        <v>16</v>
      </c>
      <c r="M48" t="s">
        <v>134</v>
      </c>
      <c r="N48" s="6" t="str">
        <f t="shared" si="0"/>
        <v>No</v>
      </c>
      <c r="O48" t="str">
        <f t="shared" si="1"/>
        <v>Sí</v>
      </c>
      <c r="P48" t="str">
        <f t="shared" si="2"/>
        <v>No</v>
      </c>
      <c r="Q48" t="str">
        <f t="shared" si="3"/>
        <v>No</v>
      </c>
      <c r="R48" t="str">
        <f t="shared" si="7"/>
        <v>No</v>
      </c>
      <c r="S48" t="str">
        <f t="shared" si="4"/>
        <v>No</v>
      </c>
      <c r="T48" t="str">
        <f t="shared" si="5"/>
        <v>No</v>
      </c>
      <c r="U48" t="str">
        <f t="shared" si="6"/>
        <v>No</v>
      </c>
      <c r="Y48" s="18" t="s">
        <v>193</v>
      </c>
      <c r="Z48">
        <f>COUNTIFS($T$2:$T$312,$W$8,$E$2:$E$312,$W$18,$O$2:$O$312,$W$8,$N$2:$N$312,$W$17)</f>
        <v>1</v>
      </c>
      <c r="AA48">
        <f>COUNTIFS($T$2:$T$312,$W$8,$O$2:$O$312,$W$8,$N$2:$N$312,$W$17)</f>
        <v>4</v>
      </c>
      <c r="AC48">
        <f t="shared" si="18"/>
        <v>25</v>
      </c>
      <c r="AJ48" t="s">
        <v>241</v>
      </c>
      <c r="AK48">
        <f>COUNTIFS($T$2:$T$312,$W$8,$F$2:$F$312,$W$22,$O$2:$O$312,$W$8,$N$2:$N$312,$W$17)</f>
        <v>0</v>
      </c>
      <c r="AL48">
        <v>3</v>
      </c>
      <c r="AM48" t="s">
        <v>166</v>
      </c>
      <c r="AN48">
        <f>AK48/AL48*100</f>
        <v>0</v>
      </c>
      <c r="AP48" s="19" t="s">
        <v>260</v>
      </c>
      <c r="AQ48" s="21">
        <v>1</v>
      </c>
      <c r="AR48" s="21">
        <f>AQ48/AQ49*100</f>
        <v>8.3333333333333321</v>
      </c>
      <c r="AT48" s="19" t="s">
        <v>260</v>
      </c>
      <c r="AU48" s="21">
        <v>1</v>
      </c>
      <c r="AV48" s="21">
        <f>AU48/AU49*100</f>
        <v>25</v>
      </c>
    </row>
    <row r="49" spans="1:48" ht="13.8" x14ac:dyDescent="0.25">
      <c r="A49" s="8">
        <v>45786.68653042824</v>
      </c>
      <c r="B49" s="9" t="s">
        <v>20</v>
      </c>
      <c r="C49" s="9" t="s">
        <v>23</v>
      </c>
      <c r="D49" s="9" t="s">
        <v>15</v>
      </c>
      <c r="E49" s="9" t="s">
        <v>16</v>
      </c>
      <c r="F49" s="9" t="s">
        <v>17</v>
      </c>
      <c r="G49" s="9" t="s">
        <v>43</v>
      </c>
      <c r="H49" s="9" t="s">
        <v>44</v>
      </c>
      <c r="I49" s="9" t="s">
        <v>71</v>
      </c>
      <c r="J49" s="9" t="s">
        <v>132</v>
      </c>
      <c r="K49" s="9" t="s">
        <v>74</v>
      </c>
      <c r="L49" s="9" t="s">
        <v>32</v>
      </c>
      <c r="M49" t="s">
        <v>133</v>
      </c>
      <c r="N49" s="10" t="str">
        <f t="shared" si="0"/>
        <v>No</v>
      </c>
      <c r="O49" t="str">
        <f t="shared" si="1"/>
        <v>No</v>
      </c>
      <c r="P49" t="str">
        <f t="shared" si="2"/>
        <v>Sí</v>
      </c>
      <c r="Q49" t="str">
        <f t="shared" si="3"/>
        <v>No</v>
      </c>
      <c r="R49" t="str">
        <f t="shared" si="7"/>
        <v>Sí</v>
      </c>
      <c r="S49" t="str">
        <f t="shared" si="4"/>
        <v>No</v>
      </c>
      <c r="T49" t="str">
        <f t="shared" si="5"/>
        <v>No</v>
      </c>
      <c r="U49" t="str">
        <f t="shared" si="6"/>
        <v>No</v>
      </c>
      <c r="Y49" s="18" t="s">
        <v>192</v>
      </c>
      <c r="Z49">
        <f>COUNTIFS($T$2:$T$312,$W$8,$E$2:$E$312,$W$8,$O$2:$O$312,$W$17,$N$2:$N$312,$W$17)</f>
        <v>0</v>
      </c>
      <c r="AA49">
        <f>COUNTIFS($T$2:$T$312,$W$8,$O$2:$O$312,$W$17,$N$2:$N$312,$W$17)</f>
        <v>0</v>
      </c>
      <c r="AC49" t="e">
        <f t="shared" si="18"/>
        <v>#DIV/0!</v>
      </c>
      <c r="AJ49" t="s">
        <v>242</v>
      </c>
      <c r="AK49">
        <f>COUNTIFS($T$2:$T$312,$W$8,$F$2:$F$312,$W$21,$O$2:$O$312,$W$17,$N$2:$N$312,$W$17)</f>
        <v>0</v>
      </c>
      <c r="AL49">
        <v>0</v>
      </c>
      <c r="AN49" t="e">
        <f>AK49/AL49*100</f>
        <v>#DIV/0!</v>
      </c>
      <c r="AP49" s="19" t="s">
        <v>261</v>
      </c>
      <c r="AQ49" s="21">
        <v>12</v>
      </c>
      <c r="AR49" s="19"/>
      <c r="AT49" s="19" t="s">
        <v>261</v>
      </c>
      <c r="AU49" s="21">
        <v>4</v>
      </c>
      <c r="AV49" s="19"/>
    </row>
    <row r="50" spans="1:48" ht="13.8" x14ac:dyDescent="0.25">
      <c r="A50" s="4">
        <v>45786.686674108802</v>
      </c>
      <c r="B50" s="5" t="s">
        <v>57</v>
      </c>
      <c r="C50" s="5" t="s">
        <v>8</v>
      </c>
      <c r="D50" s="5" t="s">
        <v>15</v>
      </c>
      <c r="E50" s="5" t="s">
        <v>16</v>
      </c>
      <c r="F50" s="5" t="s">
        <v>17</v>
      </c>
      <c r="G50" t="s">
        <v>130</v>
      </c>
      <c r="H50" t="s">
        <v>130</v>
      </c>
      <c r="I50" s="5" t="s">
        <v>75</v>
      </c>
      <c r="J50" s="9" t="s">
        <v>132</v>
      </c>
      <c r="K50" s="5" t="s">
        <v>12</v>
      </c>
      <c r="L50" s="5" t="s">
        <v>32</v>
      </c>
      <c r="M50" s="5" t="s">
        <v>76</v>
      </c>
      <c r="N50" s="6" t="str">
        <f t="shared" si="0"/>
        <v>No</v>
      </c>
      <c r="O50" t="str">
        <f t="shared" si="1"/>
        <v>Sí</v>
      </c>
      <c r="P50" t="str">
        <f t="shared" si="2"/>
        <v>No</v>
      </c>
      <c r="Q50" t="str">
        <f t="shared" si="3"/>
        <v>No</v>
      </c>
      <c r="R50" t="str">
        <f t="shared" si="7"/>
        <v>No</v>
      </c>
      <c r="S50" t="str">
        <f t="shared" si="4"/>
        <v>No</v>
      </c>
      <c r="T50" t="str">
        <f t="shared" si="5"/>
        <v>No</v>
      </c>
      <c r="U50" t="str">
        <f t="shared" si="6"/>
        <v>No</v>
      </c>
      <c r="Y50" s="18" t="s">
        <v>194</v>
      </c>
      <c r="Z50">
        <f>COUNTIFS($T$2:$T$312,$W$8,$E$2:$E$312,$W$18,$O$2:$O$312,$W$17,$N$2:$N$312,$W$17)</f>
        <v>0</v>
      </c>
      <c r="AA50">
        <f>COUNTIFS($T$2:$T$312,$W$8,$O$2:$O$312,$W$17,$N$2:$N$312,$W$17)</f>
        <v>0</v>
      </c>
      <c r="AC50" t="e">
        <f t="shared" si="18"/>
        <v>#DIV/0!</v>
      </c>
      <c r="AJ50" t="s">
        <v>243</v>
      </c>
      <c r="AK50">
        <f>COUNTIFS($T$2:$T$312,$W$8,$F$2:$F$312,$W$22,$O$2:$O$312,$W$17,$N$2:$N$312,$W$17)</f>
        <v>0</v>
      </c>
      <c r="AL50">
        <v>0</v>
      </c>
      <c r="AN50" t="e">
        <f>AK50/AL50*100</f>
        <v>#DIV/0!</v>
      </c>
      <c r="AP50" s="19" t="s">
        <v>262</v>
      </c>
      <c r="AQ50" s="21">
        <v>26</v>
      </c>
      <c r="AR50" s="19"/>
      <c r="AT50" s="19" t="s">
        <v>262</v>
      </c>
      <c r="AU50" s="21">
        <v>10</v>
      </c>
      <c r="AV50" s="19"/>
    </row>
    <row r="51" spans="1:48" ht="13.8" x14ac:dyDescent="0.25">
      <c r="A51" s="8">
        <v>45786.688523159726</v>
      </c>
      <c r="B51" s="9" t="s">
        <v>7</v>
      </c>
      <c r="C51" s="9" t="s">
        <v>8</v>
      </c>
      <c r="D51" s="9" t="s">
        <v>15</v>
      </c>
      <c r="E51" s="9" t="s">
        <v>16</v>
      </c>
      <c r="F51" s="9" t="s">
        <v>17</v>
      </c>
      <c r="G51" s="9" t="s">
        <v>25</v>
      </c>
      <c r="I51" s="9" t="s">
        <v>29</v>
      </c>
      <c r="J51" s="9" t="s">
        <v>132</v>
      </c>
      <c r="K51" s="9" t="s">
        <v>12</v>
      </c>
      <c r="L51" s="9" t="s">
        <v>32</v>
      </c>
      <c r="M51" t="s">
        <v>133</v>
      </c>
      <c r="N51" s="10" t="str">
        <f t="shared" si="0"/>
        <v>No</v>
      </c>
      <c r="O51" t="str">
        <f t="shared" si="1"/>
        <v>Sí</v>
      </c>
      <c r="P51" t="str">
        <f t="shared" si="2"/>
        <v>No</v>
      </c>
      <c r="Q51" t="str">
        <f t="shared" si="3"/>
        <v>No</v>
      </c>
      <c r="R51" t="str">
        <f t="shared" si="7"/>
        <v>No</v>
      </c>
      <c r="S51" t="str">
        <f t="shared" si="4"/>
        <v>No</v>
      </c>
      <c r="T51" t="str">
        <f t="shared" si="5"/>
        <v>No</v>
      </c>
      <c r="U51" t="str">
        <f t="shared" si="6"/>
        <v>No</v>
      </c>
      <c r="Y51" s="18" t="s">
        <v>195</v>
      </c>
      <c r="Z51">
        <f>COUNTIFS($T$2:$T$312,$W$8,$E$2:$E$312,$W$18,$N$2:$N$312,$W$8)</f>
        <v>2</v>
      </c>
      <c r="AA51">
        <f>COUNTIFS($T$2:$T$312,$W$8,$N$2:$N$312,$W$8)</f>
        <v>7</v>
      </c>
      <c r="AC51">
        <f t="shared" si="18"/>
        <v>28.571428571428569</v>
      </c>
      <c r="AJ51" t="s">
        <v>244</v>
      </c>
      <c r="AK51">
        <f>COUNTIFS($T$2:$T$312,$W$8,$F$2:$F$312,$W$22,$N$2:$N$312,$W$8)</f>
        <v>1</v>
      </c>
      <c r="AL51">
        <v>7</v>
      </c>
      <c r="AM51" t="s">
        <v>166</v>
      </c>
      <c r="AN51">
        <f>AK51/AL51*100</f>
        <v>14.285714285714285</v>
      </c>
      <c r="AP51" s="19" t="s">
        <v>263</v>
      </c>
      <c r="AQ51" s="22">
        <f>AQ49/AQ50*100</f>
        <v>46.153846153846153</v>
      </c>
      <c r="AT51" s="19" t="s">
        <v>263</v>
      </c>
      <c r="AU51" s="22">
        <f>AU49/AU50*100</f>
        <v>40</v>
      </c>
    </row>
    <row r="52" spans="1:48" ht="13.2" x14ac:dyDescent="0.25">
      <c r="A52" s="4">
        <v>45786.688883287032</v>
      </c>
      <c r="B52" s="5" t="s">
        <v>42</v>
      </c>
      <c r="C52" s="5" t="s">
        <v>8</v>
      </c>
      <c r="D52" s="5" t="s">
        <v>15</v>
      </c>
      <c r="E52" s="5" t="s">
        <v>16</v>
      </c>
      <c r="F52" s="5" t="s">
        <v>17</v>
      </c>
      <c r="G52" s="5" t="s">
        <v>43</v>
      </c>
      <c r="H52" s="5" t="s">
        <v>44</v>
      </c>
      <c r="I52" s="5" t="s">
        <v>21</v>
      </c>
      <c r="J52" s="9" t="s">
        <v>132</v>
      </c>
      <c r="K52" s="5" t="s">
        <v>38</v>
      </c>
      <c r="L52" s="5" t="s">
        <v>32</v>
      </c>
      <c r="M52" s="5" t="s">
        <v>35</v>
      </c>
      <c r="N52" s="6" t="str">
        <f t="shared" si="0"/>
        <v>No</v>
      </c>
      <c r="O52" t="str">
        <f t="shared" si="1"/>
        <v>Sí</v>
      </c>
      <c r="P52" t="str">
        <f t="shared" si="2"/>
        <v>Sí</v>
      </c>
      <c r="Q52" t="str">
        <f t="shared" si="3"/>
        <v>Sí</v>
      </c>
      <c r="R52" t="str">
        <f t="shared" si="7"/>
        <v>No</v>
      </c>
      <c r="S52" t="str">
        <f t="shared" si="4"/>
        <v>No</v>
      </c>
      <c r="T52" t="str">
        <f t="shared" si="5"/>
        <v>No</v>
      </c>
      <c r="U52" t="str">
        <f t="shared" si="6"/>
        <v>No</v>
      </c>
      <c r="Y52" s="18" t="s">
        <v>196</v>
      </c>
      <c r="Z52">
        <f>COUNTIFS($T$2:$T$312,$W$8,$E$2:$E$312,$W$8,$N$2:$N$312,$W$8)</f>
        <v>5</v>
      </c>
      <c r="AA52">
        <f>COUNTIFS($T$2:$T$312,$W$8,$N$2:$N$312,$W$8)</f>
        <v>7</v>
      </c>
      <c r="AC52">
        <f t="shared" si="18"/>
        <v>71.428571428571431</v>
      </c>
      <c r="AJ52" t="s">
        <v>245</v>
      </c>
      <c r="AK52">
        <f>COUNTIFS($T$2:$T$312,$W$8,$F$2:$F$312,$W$21,$N$2:$N$312,$W$8)</f>
        <v>6</v>
      </c>
      <c r="AL52">
        <v>7</v>
      </c>
      <c r="AM52" t="s">
        <v>256</v>
      </c>
      <c r="AN52">
        <f>AK52/AL52*100</f>
        <v>85.714285714285708</v>
      </c>
    </row>
    <row r="53" spans="1:48" ht="13.2" x14ac:dyDescent="0.25">
      <c r="A53" s="8">
        <v>45786.689130486113</v>
      </c>
      <c r="B53" s="9" t="s">
        <v>7</v>
      </c>
      <c r="C53" s="9" t="s">
        <v>8</v>
      </c>
      <c r="D53" s="9" t="s">
        <v>15</v>
      </c>
      <c r="E53" s="9" t="s">
        <v>16</v>
      </c>
      <c r="F53" s="9" t="s">
        <v>17</v>
      </c>
      <c r="G53" s="9" t="s">
        <v>25</v>
      </c>
      <c r="H53" s="9" t="s">
        <v>26</v>
      </c>
      <c r="I53" s="9" t="s">
        <v>29</v>
      </c>
      <c r="J53" s="9" t="s">
        <v>132</v>
      </c>
      <c r="K53" s="9" t="s">
        <v>12</v>
      </c>
      <c r="L53" s="9" t="s">
        <v>32</v>
      </c>
      <c r="M53" s="9" t="s">
        <v>49</v>
      </c>
      <c r="N53" s="10" t="str">
        <f t="shared" si="0"/>
        <v>No</v>
      </c>
      <c r="O53" t="str">
        <f t="shared" si="1"/>
        <v>Sí</v>
      </c>
      <c r="P53" t="str">
        <f t="shared" si="2"/>
        <v>No</v>
      </c>
      <c r="Q53" t="str">
        <f t="shared" si="3"/>
        <v>No</v>
      </c>
      <c r="R53" t="str">
        <f t="shared" si="7"/>
        <v>No</v>
      </c>
      <c r="S53" t="str">
        <f t="shared" si="4"/>
        <v>No</v>
      </c>
      <c r="T53" t="str">
        <f t="shared" si="5"/>
        <v>No</v>
      </c>
      <c r="U53" t="str">
        <f t="shared" si="6"/>
        <v>No</v>
      </c>
    </row>
    <row r="54" spans="1:48" ht="13.2" x14ac:dyDescent="0.25">
      <c r="A54" s="4">
        <v>45786.689804907408</v>
      </c>
      <c r="B54" s="5" t="s">
        <v>42</v>
      </c>
      <c r="C54" s="5" t="s">
        <v>23</v>
      </c>
      <c r="D54" s="5" t="s">
        <v>15</v>
      </c>
      <c r="E54" s="5" t="s">
        <v>16</v>
      </c>
      <c r="F54" s="5" t="s">
        <v>17</v>
      </c>
      <c r="G54" s="5" t="s">
        <v>43</v>
      </c>
      <c r="H54" s="5" t="s">
        <v>26</v>
      </c>
      <c r="I54" s="5" t="s">
        <v>77</v>
      </c>
      <c r="J54" s="5" t="s">
        <v>40</v>
      </c>
      <c r="K54" s="5" t="s">
        <v>12</v>
      </c>
      <c r="L54" s="5" t="s">
        <v>32</v>
      </c>
      <c r="M54" s="5" t="s">
        <v>49</v>
      </c>
      <c r="N54" s="6" t="str">
        <f t="shared" si="0"/>
        <v>No</v>
      </c>
      <c r="O54" t="str">
        <f t="shared" si="1"/>
        <v>Sí</v>
      </c>
      <c r="P54" t="str">
        <f t="shared" si="2"/>
        <v>No</v>
      </c>
      <c r="Q54" t="str">
        <f t="shared" si="3"/>
        <v>No</v>
      </c>
      <c r="R54" t="str">
        <f t="shared" si="7"/>
        <v>No</v>
      </c>
      <c r="S54" t="str">
        <f t="shared" si="4"/>
        <v>No</v>
      </c>
      <c r="T54" t="str">
        <f t="shared" si="5"/>
        <v>No</v>
      </c>
      <c r="U54" t="str">
        <f t="shared" si="6"/>
        <v>No</v>
      </c>
    </row>
    <row r="55" spans="1:48" ht="13.2" x14ac:dyDescent="0.25">
      <c r="A55" s="8">
        <v>45786.690284456017</v>
      </c>
      <c r="B55" s="9" t="s">
        <v>42</v>
      </c>
      <c r="C55" s="9" t="s">
        <v>8</v>
      </c>
      <c r="D55" s="9" t="s">
        <v>15</v>
      </c>
      <c r="E55" s="9" t="s">
        <v>16</v>
      </c>
      <c r="F55" s="9" t="s">
        <v>17</v>
      </c>
      <c r="G55" s="9" t="s">
        <v>25</v>
      </c>
      <c r="H55" s="9" t="s">
        <v>26</v>
      </c>
      <c r="I55" s="9" t="s">
        <v>21</v>
      </c>
      <c r="J55" s="9" t="s">
        <v>132</v>
      </c>
      <c r="K55" s="9" t="s">
        <v>12</v>
      </c>
      <c r="L55" s="9" t="s">
        <v>16</v>
      </c>
      <c r="M55" t="s">
        <v>134</v>
      </c>
      <c r="N55" s="10" t="str">
        <f t="shared" si="0"/>
        <v>No</v>
      </c>
      <c r="O55" t="str">
        <f t="shared" si="1"/>
        <v>Sí</v>
      </c>
      <c r="P55" t="str">
        <f t="shared" si="2"/>
        <v>No</v>
      </c>
      <c r="Q55" t="str">
        <f t="shared" si="3"/>
        <v>No</v>
      </c>
      <c r="R55" t="str">
        <f t="shared" si="7"/>
        <v>No</v>
      </c>
      <c r="S55" t="str">
        <f t="shared" si="4"/>
        <v>No</v>
      </c>
      <c r="T55" t="str">
        <f t="shared" si="5"/>
        <v>No</v>
      </c>
      <c r="U55" t="str">
        <f t="shared" si="6"/>
        <v>No</v>
      </c>
      <c r="Y55" s="18" t="s">
        <v>198</v>
      </c>
      <c r="Z55">
        <f>COUNTIFS($U$2:$U$312,$W$8,$J$2:$J$312,$W$9,$E$2:$E$312,$W$8)</f>
        <v>2</v>
      </c>
      <c r="AA55">
        <f>COUNTIFS($U$2:$U$312,$W$8,$J$2:$J$312,$W$9)</f>
        <v>3</v>
      </c>
      <c r="AC55">
        <f t="shared" ref="AC55:AC62" si="20">Z55/AA55*100</f>
        <v>66.666666666666657</v>
      </c>
      <c r="AJ55" t="s">
        <v>246</v>
      </c>
      <c r="AK55">
        <f>COUNTIFS($U$2:$U$312,$W$8,$J$2:$J$312,$W$9,$F$2:$F$312,$W$21)</f>
        <v>3</v>
      </c>
      <c r="AL55">
        <v>3</v>
      </c>
      <c r="AM55" t="s">
        <v>265</v>
      </c>
      <c r="AN55">
        <f t="shared" ref="AN55:AN57" si="21">AK55/AL55*100</f>
        <v>100</v>
      </c>
    </row>
    <row r="56" spans="1:48" ht="13.2" x14ac:dyDescent="0.25">
      <c r="A56" s="4">
        <v>45786.690780219906</v>
      </c>
      <c r="B56" s="5" t="s">
        <v>7</v>
      </c>
      <c r="C56" s="5" t="s">
        <v>23</v>
      </c>
      <c r="D56" s="5" t="s">
        <v>15</v>
      </c>
      <c r="E56" s="5" t="s">
        <v>16</v>
      </c>
      <c r="F56" s="9" t="s">
        <v>166</v>
      </c>
      <c r="G56" s="5" t="s">
        <v>61</v>
      </c>
      <c r="H56" s="5" t="s">
        <v>44</v>
      </c>
      <c r="I56" s="5" t="s">
        <v>66</v>
      </c>
      <c r="J56" s="9" t="s">
        <v>132</v>
      </c>
      <c r="K56" s="5" t="s">
        <v>12</v>
      </c>
      <c r="L56" s="5" t="s">
        <v>13</v>
      </c>
      <c r="M56" s="5" t="s">
        <v>35</v>
      </c>
      <c r="N56" s="6" t="str">
        <f t="shared" si="0"/>
        <v>No</v>
      </c>
      <c r="O56" t="str">
        <f t="shared" si="1"/>
        <v>Sí</v>
      </c>
      <c r="P56" t="str">
        <f t="shared" si="2"/>
        <v>No</v>
      </c>
      <c r="Q56" t="str">
        <f t="shared" si="3"/>
        <v>No</v>
      </c>
      <c r="R56" t="str">
        <f t="shared" si="7"/>
        <v>No</v>
      </c>
      <c r="S56" t="str">
        <f t="shared" si="4"/>
        <v>No</v>
      </c>
      <c r="T56" t="str">
        <f t="shared" si="5"/>
        <v>No</v>
      </c>
      <c r="U56" t="str">
        <f t="shared" si="6"/>
        <v>No</v>
      </c>
      <c r="Y56" s="18" t="s">
        <v>199</v>
      </c>
      <c r="Z56">
        <f>COUNTIFS($U$2:$U$312,$W$8,$J$2:$J$312,$W$9,$E$2:$E$312,$W$18)</f>
        <v>1</v>
      </c>
      <c r="AA56">
        <f>COUNTIFS($U$2:$U$312,$W$8,$J$2:$J$312,$W$9)</f>
        <v>3</v>
      </c>
      <c r="AC56">
        <f t="shared" si="20"/>
        <v>33.333333333333329</v>
      </c>
      <c r="AJ56" t="s">
        <v>247</v>
      </c>
      <c r="AK56">
        <f>COUNTIFS($U$2:$U$312,$W$8,$J$2:$J$312,$W$9,$F$2:$F$312,$W$22)</f>
        <v>0</v>
      </c>
      <c r="AL56">
        <v>3</v>
      </c>
      <c r="AM56" t="s">
        <v>166</v>
      </c>
      <c r="AN56">
        <f t="shared" si="21"/>
        <v>0</v>
      </c>
    </row>
    <row r="57" spans="1:48" ht="13.2" x14ac:dyDescent="0.25">
      <c r="A57" s="8">
        <v>45786.691164050921</v>
      </c>
      <c r="B57" s="9" t="s">
        <v>7</v>
      </c>
      <c r="C57" s="9" t="s">
        <v>23</v>
      </c>
      <c r="D57" s="9" t="s">
        <v>15</v>
      </c>
      <c r="E57" s="9" t="s">
        <v>16</v>
      </c>
      <c r="F57" s="9" t="s">
        <v>17</v>
      </c>
      <c r="G57" s="9" t="s">
        <v>61</v>
      </c>
      <c r="H57" s="9" t="s">
        <v>26</v>
      </c>
      <c r="I57" s="9" t="s">
        <v>78</v>
      </c>
      <c r="J57" s="9" t="s">
        <v>132</v>
      </c>
      <c r="K57" s="9" t="s">
        <v>12</v>
      </c>
      <c r="L57" s="9" t="s">
        <v>13</v>
      </c>
      <c r="M57" s="9" t="s">
        <v>59</v>
      </c>
      <c r="N57" s="10" t="str">
        <f t="shared" si="0"/>
        <v>No</v>
      </c>
      <c r="O57" t="str">
        <f t="shared" si="1"/>
        <v>Sí</v>
      </c>
      <c r="P57" t="str">
        <f t="shared" si="2"/>
        <v>No</v>
      </c>
      <c r="Q57" t="str">
        <f t="shared" si="3"/>
        <v>No</v>
      </c>
      <c r="R57" t="str">
        <f t="shared" si="7"/>
        <v>No</v>
      </c>
      <c r="S57" t="str">
        <f t="shared" si="4"/>
        <v>No</v>
      </c>
      <c r="T57" t="str">
        <f t="shared" si="5"/>
        <v>No</v>
      </c>
      <c r="U57" t="str">
        <f t="shared" si="6"/>
        <v>No</v>
      </c>
      <c r="Y57" s="18" t="s">
        <v>200</v>
      </c>
      <c r="Z57">
        <f>COUNTIFS($U$2:$U$312,$W$8,$E$2:$E$312,$W$8,$O$2:$O$312,$W$8,$N$2:$N$312,$W$17)</f>
        <v>6</v>
      </c>
      <c r="AA57">
        <f>COUNTIFS($U$2:$U$312,$W$8,$O$2:$O$312,$W$8,$N$2:$N$312,$W$17)</f>
        <v>9</v>
      </c>
      <c r="AC57">
        <f t="shared" si="20"/>
        <v>66.666666666666657</v>
      </c>
      <c r="AJ57" t="s">
        <v>248</v>
      </c>
      <c r="AK57">
        <f>COUNTIFS($U$2:$U$312,$W$8,$F$2:$F$312,$W$21,$O$2:$O$312,$W$8,$N$2:$N$312,$W$17)</f>
        <v>6</v>
      </c>
      <c r="AL57">
        <v>7</v>
      </c>
      <c r="AM57" t="s">
        <v>256</v>
      </c>
      <c r="AN57">
        <f t="shared" si="21"/>
        <v>85.714285714285708</v>
      </c>
    </row>
    <row r="58" spans="1:48" ht="13.2" x14ac:dyDescent="0.25">
      <c r="A58" s="4">
        <v>45786.694358506946</v>
      </c>
      <c r="B58" s="5" t="s">
        <v>42</v>
      </c>
      <c r="C58" s="5" t="s">
        <v>8</v>
      </c>
      <c r="D58" s="5" t="s">
        <v>15</v>
      </c>
      <c r="E58" s="5" t="s">
        <v>16</v>
      </c>
      <c r="F58" s="5" t="s">
        <v>17</v>
      </c>
      <c r="G58" t="s">
        <v>130</v>
      </c>
      <c r="H58" s="5" t="s">
        <v>26</v>
      </c>
      <c r="I58" s="5" t="s">
        <v>21</v>
      </c>
      <c r="J58" s="9" t="s">
        <v>132</v>
      </c>
      <c r="K58" s="5" t="s">
        <v>12</v>
      </c>
      <c r="L58" s="5" t="s">
        <v>32</v>
      </c>
      <c r="M58" t="s">
        <v>133</v>
      </c>
      <c r="N58" s="6" t="str">
        <f t="shared" si="0"/>
        <v>No</v>
      </c>
      <c r="O58" t="str">
        <f t="shared" si="1"/>
        <v>Sí</v>
      </c>
      <c r="P58" t="str">
        <f t="shared" si="2"/>
        <v>No</v>
      </c>
      <c r="Q58" t="str">
        <f t="shared" si="3"/>
        <v>No</v>
      </c>
      <c r="R58" t="str">
        <f t="shared" si="7"/>
        <v>No</v>
      </c>
      <c r="S58" t="str">
        <f t="shared" si="4"/>
        <v>No</v>
      </c>
      <c r="T58" t="str">
        <f t="shared" si="5"/>
        <v>No</v>
      </c>
      <c r="U58" t="str">
        <f t="shared" si="6"/>
        <v>No</v>
      </c>
      <c r="Y58" s="18" t="s">
        <v>201</v>
      </c>
      <c r="Z58">
        <f>COUNTIFS($U$2:$U$312,$W$8,$E$2:$E$312,$W$18,$O$2:$O$312,$W$8,$N$2:$N$312,$W$17)</f>
        <v>3</v>
      </c>
      <c r="AA58">
        <f>COUNTIFS($U$2:$U$312,$W$8,$O$2:$O$312,$W$8,$N$2:$N$312,$W$17)</f>
        <v>9</v>
      </c>
      <c r="AC58">
        <f t="shared" si="20"/>
        <v>33.333333333333329</v>
      </c>
      <c r="AJ58" t="s">
        <v>249</v>
      </c>
      <c r="AK58">
        <f>COUNTIFS($U$2:$U$312,$W$8,$F$2:$F$312,$W$22,$O$2:$O$312,$W$8,$N$2:$N$312,$W$17)</f>
        <v>1</v>
      </c>
      <c r="AL58">
        <v>7</v>
      </c>
      <c r="AM58" t="s">
        <v>166</v>
      </c>
      <c r="AN58">
        <f>AK58/AL58*100</f>
        <v>14.285714285714285</v>
      </c>
    </row>
    <row r="59" spans="1:48" ht="13.2" x14ac:dyDescent="0.25">
      <c r="A59" s="8">
        <v>45786.694709699077</v>
      </c>
      <c r="B59" s="9" t="s">
        <v>42</v>
      </c>
      <c r="C59" s="9" t="s">
        <v>8</v>
      </c>
      <c r="D59" s="9" t="s">
        <v>15</v>
      </c>
      <c r="E59" s="9" t="s">
        <v>16</v>
      </c>
      <c r="F59" s="9" t="s">
        <v>17</v>
      </c>
      <c r="G59" s="9" t="s">
        <v>43</v>
      </c>
      <c r="H59" s="9" t="s">
        <v>26</v>
      </c>
      <c r="I59" s="9" t="s">
        <v>29</v>
      </c>
      <c r="J59" s="9" t="s">
        <v>46</v>
      </c>
      <c r="K59" s="9" t="s">
        <v>38</v>
      </c>
      <c r="L59" s="9" t="s">
        <v>32</v>
      </c>
      <c r="M59" t="s">
        <v>133</v>
      </c>
      <c r="N59" s="10" t="str">
        <f t="shared" si="0"/>
        <v>No</v>
      </c>
      <c r="O59" t="str">
        <f t="shared" si="1"/>
        <v>Sí</v>
      </c>
      <c r="P59" t="str">
        <f t="shared" si="2"/>
        <v>Sí</v>
      </c>
      <c r="Q59" t="str">
        <f t="shared" si="3"/>
        <v>Sí</v>
      </c>
      <c r="R59" t="str">
        <f t="shared" si="7"/>
        <v>No</v>
      </c>
      <c r="S59" t="str">
        <f t="shared" si="4"/>
        <v>No</v>
      </c>
      <c r="T59" t="str">
        <f t="shared" si="5"/>
        <v>No</v>
      </c>
      <c r="U59" t="str">
        <f t="shared" si="6"/>
        <v>No</v>
      </c>
      <c r="Y59" s="18" t="s">
        <v>202</v>
      </c>
      <c r="Z59">
        <f>COUNTIFS($U$2:$U$312,$W$8,$E$2:$E$312,$W$8,$O$2:$O$312,$W$17,$N$2:$N$312,$W$17)</f>
        <v>4</v>
      </c>
      <c r="AA59">
        <f>COUNTIFS($U$2:$U$312,$W$8,$O$2:$O$312,$W$17,$N$2:$N$312,$W$17)</f>
        <v>4</v>
      </c>
      <c r="AC59">
        <f t="shared" si="20"/>
        <v>100</v>
      </c>
      <c r="AJ59" t="s">
        <v>250</v>
      </c>
      <c r="AK59">
        <f>COUNTIFS($U$2:$U$312,$W$8,$F$2:$F$312,$W$21,$O$2:$O$312,$W$17,$N$2:$N$312,$W$17)</f>
        <v>4</v>
      </c>
      <c r="AL59">
        <v>4</v>
      </c>
      <c r="AM59" t="s">
        <v>256</v>
      </c>
      <c r="AN59">
        <f>AK59/AL59*100</f>
        <v>100</v>
      </c>
    </row>
    <row r="60" spans="1:48" ht="13.2" x14ac:dyDescent="0.25">
      <c r="A60" s="4">
        <v>45786.697504074073</v>
      </c>
      <c r="B60" s="5" t="s">
        <v>57</v>
      </c>
      <c r="C60" s="5" t="s">
        <v>8</v>
      </c>
      <c r="D60" s="5" t="s">
        <v>9</v>
      </c>
      <c r="E60" s="5" t="s">
        <v>16</v>
      </c>
      <c r="F60" s="5" t="s">
        <v>17</v>
      </c>
      <c r="G60" s="5" t="s">
        <v>25</v>
      </c>
      <c r="H60" s="5" t="s">
        <v>26</v>
      </c>
      <c r="I60" s="5" t="s">
        <v>79</v>
      </c>
      <c r="J60" s="9" t="s">
        <v>132</v>
      </c>
      <c r="K60" s="5" t="s">
        <v>12</v>
      </c>
      <c r="L60" s="5" t="s">
        <v>13</v>
      </c>
      <c r="M60" s="5" t="s">
        <v>35</v>
      </c>
      <c r="N60" s="6" t="str">
        <f t="shared" si="0"/>
        <v>No</v>
      </c>
      <c r="O60" t="str">
        <f t="shared" si="1"/>
        <v>Sí</v>
      </c>
      <c r="P60" t="str">
        <f t="shared" si="2"/>
        <v>No</v>
      </c>
      <c r="Q60" t="str">
        <f t="shared" si="3"/>
        <v>No</v>
      </c>
      <c r="R60" t="str">
        <f t="shared" si="7"/>
        <v>No</v>
      </c>
      <c r="S60" t="str">
        <f t="shared" si="4"/>
        <v>No</v>
      </c>
      <c r="T60" t="str">
        <f t="shared" si="5"/>
        <v>No</v>
      </c>
      <c r="U60" t="str">
        <f t="shared" si="6"/>
        <v>No</v>
      </c>
      <c r="Y60" s="18" t="s">
        <v>203</v>
      </c>
      <c r="Z60">
        <f>COUNTIFS($U$2:$U$312,$W$8,$E$2:$E$312,$W$18,$O$2:$O$312,$W$17,$N$2:$N$312,$W$17)</f>
        <v>0</v>
      </c>
      <c r="AA60">
        <f>COUNTIFS($U$2:$U$312,$W$8,$O$2:$O$312,$W$17,$N$2:$N$312,$W$17)</f>
        <v>4</v>
      </c>
      <c r="AC60">
        <f t="shared" si="20"/>
        <v>0</v>
      </c>
      <c r="AJ60" t="s">
        <v>251</v>
      </c>
      <c r="AK60">
        <f>COUNTIFS($U$2:$U$312,$W$8,$F$2:$F$312,$W$22,$O$2:$O$312,$W$17,$N$2:$N$312,$W$17)</f>
        <v>0</v>
      </c>
      <c r="AL60">
        <v>4</v>
      </c>
      <c r="AM60" t="s">
        <v>166</v>
      </c>
      <c r="AN60">
        <f>AK60/AL60*100</f>
        <v>0</v>
      </c>
    </row>
    <row r="61" spans="1:48" ht="13.2" x14ac:dyDescent="0.25">
      <c r="A61" s="8">
        <v>45786.698426145835</v>
      </c>
      <c r="B61" s="9" t="s">
        <v>42</v>
      </c>
      <c r="C61" s="9" t="s">
        <v>8</v>
      </c>
      <c r="D61" s="9" t="s">
        <v>15</v>
      </c>
      <c r="E61" s="9" t="s">
        <v>16</v>
      </c>
      <c r="F61" s="5" t="s">
        <v>166</v>
      </c>
      <c r="G61" s="9" t="s">
        <v>25</v>
      </c>
      <c r="I61" s="9" t="s">
        <v>63</v>
      </c>
      <c r="J61" s="9" t="s">
        <v>132</v>
      </c>
      <c r="K61" s="9" t="s">
        <v>12</v>
      </c>
      <c r="L61" s="9" t="s">
        <v>13</v>
      </c>
      <c r="M61" t="s">
        <v>133</v>
      </c>
      <c r="N61" s="10" t="str">
        <f t="shared" si="0"/>
        <v>No</v>
      </c>
      <c r="O61" t="str">
        <f t="shared" si="1"/>
        <v>Sí</v>
      </c>
      <c r="P61" t="str">
        <f t="shared" si="2"/>
        <v>No</v>
      </c>
      <c r="Q61" t="str">
        <f t="shared" si="3"/>
        <v>No</v>
      </c>
      <c r="R61" t="str">
        <f t="shared" si="7"/>
        <v>No</v>
      </c>
      <c r="S61" t="str">
        <f t="shared" si="4"/>
        <v>No</v>
      </c>
      <c r="T61" t="str">
        <f t="shared" si="5"/>
        <v>No</v>
      </c>
      <c r="U61" t="str">
        <f t="shared" si="6"/>
        <v>No</v>
      </c>
      <c r="Y61" s="18" t="s">
        <v>204</v>
      </c>
      <c r="Z61">
        <f>COUNTIFS($U$2:$U$312,$W$8,$E$2:$E$312,$W$18,$N$2:$N$312,$W$8)</f>
        <v>0</v>
      </c>
      <c r="AA61">
        <f>COUNTIFS($U$2:$U$312,$W$8,$N$2:$N$312,$W$8)</f>
        <v>8</v>
      </c>
      <c r="AC61">
        <f t="shared" si="20"/>
        <v>0</v>
      </c>
      <c r="AJ61" t="s">
        <v>252</v>
      </c>
      <c r="AK61">
        <f>COUNTIFS($U$2:$U$312,$W$8,$F$2:$F$312,$W$22,$N$2:$N$312,$W$8)</f>
        <v>0</v>
      </c>
      <c r="AL61">
        <v>7</v>
      </c>
      <c r="AM61" t="s">
        <v>166</v>
      </c>
      <c r="AN61">
        <f>AK61/AL61*100</f>
        <v>0</v>
      </c>
    </row>
    <row r="62" spans="1:48" ht="13.2" x14ac:dyDescent="0.25">
      <c r="A62" s="4">
        <v>45786.699900694446</v>
      </c>
      <c r="B62" s="5" t="s">
        <v>7</v>
      </c>
      <c r="C62" s="5" t="s">
        <v>8</v>
      </c>
      <c r="D62" s="5" t="s">
        <v>15</v>
      </c>
      <c r="E62" s="5" t="s">
        <v>10</v>
      </c>
      <c r="F62" t="s">
        <v>129</v>
      </c>
      <c r="G62" t="s">
        <v>129</v>
      </c>
      <c r="H62" t="s">
        <v>129</v>
      </c>
      <c r="I62" s="5" t="s">
        <v>11</v>
      </c>
      <c r="J62" s="9" t="s">
        <v>132</v>
      </c>
      <c r="K62" s="5" t="s">
        <v>38</v>
      </c>
      <c r="L62" s="5" t="s">
        <v>32</v>
      </c>
      <c r="M62" t="s">
        <v>133</v>
      </c>
      <c r="N62" s="6" t="str">
        <f t="shared" si="0"/>
        <v>No</v>
      </c>
      <c r="O62" t="str">
        <f t="shared" si="1"/>
        <v>Sí</v>
      </c>
      <c r="P62" t="str">
        <f t="shared" si="2"/>
        <v>Sí</v>
      </c>
      <c r="Q62" t="str">
        <f t="shared" si="3"/>
        <v>Sí</v>
      </c>
      <c r="R62" t="str">
        <f t="shared" si="7"/>
        <v>No</v>
      </c>
      <c r="S62" t="str">
        <f t="shared" si="4"/>
        <v>No</v>
      </c>
      <c r="T62" t="str">
        <f t="shared" si="5"/>
        <v>No</v>
      </c>
      <c r="U62" t="str">
        <f t="shared" si="6"/>
        <v>No</v>
      </c>
      <c r="Y62" s="18" t="s">
        <v>205</v>
      </c>
      <c r="Z62">
        <f>COUNTIFS($U$2:$U$312,$W$8,$E$2:$E$312,$W$8,$N$2:$N$312,$W$8)</f>
        <v>8</v>
      </c>
      <c r="AA62">
        <f>COUNTIFS($U$2:$U$312,$W$8,$N$2:$N$312,$W$8)</f>
        <v>8</v>
      </c>
      <c r="AC62">
        <f t="shared" si="20"/>
        <v>100</v>
      </c>
      <c r="AJ62" t="s">
        <v>253</v>
      </c>
      <c r="AK62">
        <f>COUNTIFS($U$2:$U$312,$W$8,$F$2:$F$312,$W$21,$N$2:$N$312,$W$8)</f>
        <v>7</v>
      </c>
      <c r="AL62">
        <v>7</v>
      </c>
      <c r="AM62" t="s">
        <v>256</v>
      </c>
      <c r="AN62">
        <f>AK62/AL62*100</f>
        <v>100</v>
      </c>
    </row>
    <row r="63" spans="1:48" ht="13.2" x14ac:dyDescent="0.25">
      <c r="A63" s="8">
        <v>45786.703145231484</v>
      </c>
      <c r="B63" s="9" t="s">
        <v>7</v>
      </c>
      <c r="C63" s="9" t="s">
        <v>23</v>
      </c>
      <c r="D63" s="9" t="s">
        <v>9</v>
      </c>
      <c r="E63" s="9" t="s">
        <v>10</v>
      </c>
      <c r="F63" t="s">
        <v>129</v>
      </c>
      <c r="G63" t="s">
        <v>129</v>
      </c>
      <c r="H63" t="s">
        <v>129</v>
      </c>
      <c r="I63" s="9" t="s">
        <v>11</v>
      </c>
      <c r="J63" s="9" t="s">
        <v>132</v>
      </c>
      <c r="K63" s="9" t="s">
        <v>12</v>
      </c>
      <c r="L63" s="9" t="s">
        <v>13</v>
      </c>
      <c r="M63" s="9" t="s">
        <v>80</v>
      </c>
      <c r="N63" s="10" t="str">
        <f t="shared" si="0"/>
        <v>No</v>
      </c>
      <c r="O63" t="str">
        <f t="shared" si="1"/>
        <v>Sí</v>
      </c>
      <c r="P63" t="str">
        <f t="shared" si="2"/>
        <v>No</v>
      </c>
      <c r="Q63" t="str">
        <f t="shared" si="3"/>
        <v>No</v>
      </c>
      <c r="R63" t="str">
        <f t="shared" si="7"/>
        <v>No</v>
      </c>
      <c r="S63" t="str">
        <f t="shared" si="4"/>
        <v>No</v>
      </c>
      <c r="T63" t="str">
        <f t="shared" si="5"/>
        <v>No</v>
      </c>
      <c r="U63" t="str">
        <f t="shared" si="6"/>
        <v>No</v>
      </c>
    </row>
    <row r="64" spans="1:48" ht="13.2" x14ac:dyDescent="0.25">
      <c r="A64" s="4">
        <v>45786.703199340278</v>
      </c>
      <c r="B64" s="5" t="s">
        <v>20</v>
      </c>
      <c r="C64" s="5" t="s">
        <v>23</v>
      </c>
      <c r="D64" s="5" t="s">
        <v>15</v>
      </c>
      <c r="E64" s="5" t="s">
        <v>16</v>
      </c>
      <c r="F64" s="5" t="s">
        <v>17</v>
      </c>
      <c r="G64" s="5" t="s">
        <v>43</v>
      </c>
      <c r="H64" s="5" t="s">
        <v>44</v>
      </c>
      <c r="I64" s="5" t="s">
        <v>52</v>
      </c>
      <c r="J64" s="9" t="s">
        <v>132</v>
      </c>
      <c r="K64" s="5" t="s">
        <v>74</v>
      </c>
      <c r="L64" s="5" t="s">
        <v>32</v>
      </c>
      <c r="M64" t="s">
        <v>133</v>
      </c>
      <c r="N64" s="6" t="str">
        <f t="shared" si="0"/>
        <v>No</v>
      </c>
      <c r="O64" t="str">
        <f t="shared" si="1"/>
        <v>No</v>
      </c>
      <c r="P64" t="str">
        <f t="shared" si="2"/>
        <v>Sí</v>
      </c>
      <c r="Q64" t="str">
        <f t="shared" si="3"/>
        <v>No</v>
      </c>
      <c r="R64" t="str">
        <f t="shared" si="7"/>
        <v>Sí</v>
      </c>
      <c r="S64" t="str">
        <f t="shared" si="4"/>
        <v>No</v>
      </c>
      <c r="T64" t="str">
        <f t="shared" si="5"/>
        <v>No</v>
      </c>
      <c r="U64" t="str">
        <f t="shared" si="6"/>
        <v>No</v>
      </c>
    </row>
    <row r="65" spans="1:54" ht="13.2" x14ac:dyDescent="0.25">
      <c r="A65" s="8">
        <v>45786.703881099536</v>
      </c>
      <c r="B65" s="9" t="s">
        <v>57</v>
      </c>
      <c r="C65" s="9" t="s">
        <v>23</v>
      </c>
      <c r="D65" s="9" t="s">
        <v>9</v>
      </c>
      <c r="E65" s="9" t="s">
        <v>10</v>
      </c>
      <c r="F65" t="s">
        <v>129</v>
      </c>
      <c r="G65" t="s">
        <v>129</v>
      </c>
      <c r="H65" t="s">
        <v>129</v>
      </c>
      <c r="I65" s="9" t="s">
        <v>11</v>
      </c>
      <c r="J65" s="9" t="s">
        <v>132</v>
      </c>
      <c r="K65" s="9" t="s">
        <v>12</v>
      </c>
      <c r="L65" s="9" t="s">
        <v>13</v>
      </c>
      <c r="M65" s="9" t="s">
        <v>81</v>
      </c>
      <c r="N65" s="10" t="str">
        <f t="shared" si="0"/>
        <v>No</v>
      </c>
      <c r="O65" t="str">
        <f t="shared" si="1"/>
        <v>Sí</v>
      </c>
      <c r="P65" t="str">
        <f t="shared" si="2"/>
        <v>No</v>
      </c>
      <c r="Q65" t="str">
        <f t="shared" si="3"/>
        <v>No</v>
      </c>
      <c r="R65" t="str">
        <f t="shared" si="7"/>
        <v>No</v>
      </c>
      <c r="S65" t="str">
        <f t="shared" si="4"/>
        <v>No</v>
      </c>
      <c r="T65" t="str">
        <f t="shared" si="5"/>
        <v>No</v>
      </c>
      <c r="U65" t="str">
        <f t="shared" si="6"/>
        <v>No</v>
      </c>
    </row>
    <row r="66" spans="1:54" ht="13.2" x14ac:dyDescent="0.25">
      <c r="A66" s="4">
        <v>45786.703936736114</v>
      </c>
      <c r="B66" s="5" t="s">
        <v>57</v>
      </c>
      <c r="C66" s="5" t="s">
        <v>23</v>
      </c>
      <c r="D66" s="5" t="s">
        <v>24</v>
      </c>
      <c r="E66" s="5" t="s">
        <v>16</v>
      </c>
      <c r="F66" s="5" t="s">
        <v>17</v>
      </c>
      <c r="G66" t="s">
        <v>130</v>
      </c>
      <c r="H66" t="s">
        <v>130</v>
      </c>
      <c r="I66" s="5" t="s">
        <v>82</v>
      </c>
      <c r="J66" s="9" t="s">
        <v>132</v>
      </c>
      <c r="K66" s="5" t="s">
        <v>12</v>
      </c>
      <c r="L66" s="5" t="s">
        <v>13</v>
      </c>
      <c r="M66" s="5" t="s">
        <v>76</v>
      </c>
      <c r="N66" s="6" t="str">
        <f t="shared" si="0"/>
        <v>No</v>
      </c>
      <c r="O66" t="str">
        <f t="shared" ref="O66:O129" si="22">IF(OR(COUNTIF(B66,"*25-44 años*")&gt;0, COUNTIF(B66,"*45-64 años*")&gt;0, COUNTIF(B66,"*Menos de 25 años*")&gt;0),"Sí","No")</f>
        <v>Sí</v>
      </c>
      <c r="P66" t="str">
        <f t="shared" ref="P66:P129" si="23">IF(K66="No tomo ninguno de estos medicamentos","No","Sí")</f>
        <v>No</v>
      </c>
      <c r="Q66" t="str">
        <f t="shared" ref="Q66:Q129" si="24">IF(ISNUMBER(SEARCH("Antiinflamatorios: Ibuprofeno / Enantyum / Dexketoprofeno / Espidifen / Espididol",K66)),"Sí","No")</f>
        <v>No</v>
      </c>
      <c r="R66" t="str">
        <f t="shared" ref="R66:R129" si="25">IF(ISNUMBER(SEARCH("Antiagregantes: Aspirina / Adiro / Ácido acetilsalicílico / Clopidogrel / Prasugrel / Plavix / Iscover",K66)),"Sí","No")</f>
        <v>No</v>
      </c>
      <c r="S66" t="str">
        <f t="shared" ref="S66:S129" si="26">IF(ISNUMBER(SEARCH("Anticoagulantes: Heparina / Warfarina / Sintrom / Dabigatrán / Pradaxa / Rivaroxabán / Xarelto / Apixabán / Eliquis / Edoxabán / Lixiana",K66)),"Sí","No")</f>
        <v>No</v>
      </c>
      <c r="T66" t="str">
        <f t="shared" ref="T66:T129" si="27">IF(OR(ISNUMBER(SEARCH("corticoides en pastilla: prednisona / hidrocortisona / metilprednisolona / urbason / dacortín / dexametasona / deflazacort / fortecortín",LOWER(TRIM(K66)))), ISNUMBER(SEARCH("corticoides en crema: lexema / betnovate / diproderm / suniderma / elocom / clovate / locoid",LOWER(TRIM(K66))))),"Sí","No")</f>
        <v>No</v>
      </c>
      <c r="U66" t="str">
        <f t="shared" ref="U66:U129" si="28">IF(OR(ISNUMBER(SEARCH("citalopram: celexa / prisdal / seropram",LOWER(TRIM(K66)))), ISNUMBER(SEARCH("escitalopram: lexapro / esertia / cipralex",LOWER(TRIM(K66)))), ISNUMBER(SEARCH("fluoxetina: prozac / adofen / reneuron",LOWER(TRIM(K66)))), ISNUMBER(SEARCH("paroxetina: paxil / seroxat / motivan / daparox",LOWER(TRIM(K66)))), ISNUMBER(SEARCH("sertralina: zoloft / aremis / besitran / serlain",LOWER(TRIM(K66))))), "Sí", "No")</f>
        <v>No</v>
      </c>
    </row>
    <row r="67" spans="1:54" ht="13.2" x14ac:dyDescent="0.25">
      <c r="A67" s="8">
        <v>45786.704714814812</v>
      </c>
      <c r="B67" s="9" t="s">
        <v>7</v>
      </c>
      <c r="C67" s="9" t="s">
        <v>8</v>
      </c>
      <c r="D67" s="9" t="s">
        <v>15</v>
      </c>
      <c r="E67" s="9" t="s">
        <v>16</v>
      </c>
      <c r="F67" s="9" t="s">
        <v>17</v>
      </c>
      <c r="G67" s="9" t="s">
        <v>43</v>
      </c>
      <c r="H67" s="9" t="s">
        <v>26</v>
      </c>
      <c r="I67" s="9" t="s">
        <v>83</v>
      </c>
      <c r="J67" s="9" t="s">
        <v>132</v>
      </c>
      <c r="K67" s="9" t="s">
        <v>12</v>
      </c>
      <c r="L67" s="9" t="s">
        <v>13</v>
      </c>
      <c r="M67" t="s">
        <v>133</v>
      </c>
      <c r="N67" s="10" t="str">
        <f t="shared" si="0"/>
        <v>No</v>
      </c>
      <c r="O67" t="str">
        <f t="shared" si="22"/>
        <v>Sí</v>
      </c>
      <c r="P67" t="str">
        <f t="shared" si="23"/>
        <v>No</v>
      </c>
      <c r="Q67" t="str">
        <f t="shared" si="24"/>
        <v>No</v>
      </c>
      <c r="R67" t="str">
        <f t="shared" si="25"/>
        <v>No</v>
      </c>
      <c r="S67" t="str">
        <f t="shared" si="26"/>
        <v>No</v>
      </c>
      <c r="T67" t="str">
        <f t="shared" si="27"/>
        <v>No</v>
      </c>
      <c r="U67" t="str">
        <f t="shared" si="28"/>
        <v>No</v>
      </c>
    </row>
    <row r="68" spans="1:54" ht="13.2" x14ac:dyDescent="0.25">
      <c r="A68" s="4">
        <v>45786.705171817128</v>
      </c>
      <c r="B68" s="5" t="s">
        <v>20</v>
      </c>
      <c r="C68" s="5" t="s">
        <v>8</v>
      </c>
      <c r="D68" s="5" t="s">
        <v>9</v>
      </c>
      <c r="E68" s="5" t="s">
        <v>16</v>
      </c>
      <c r="F68" s="5" t="s">
        <v>17</v>
      </c>
      <c r="G68" s="5" t="s">
        <v>43</v>
      </c>
      <c r="H68" s="5" t="s">
        <v>44</v>
      </c>
      <c r="I68" s="5" t="s">
        <v>71</v>
      </c>
      <c r="J68" s="9" t="s">
        <v>132</v>
      </c>
      <c r="K68" s="5" t="s">
        <v>12</v>
      </c>
      <c r="L68" s="5" t="s">
        <v>32</v>
      </c>
      <c r="M68" t="s">
        <v>133</v>
      </c>
      <c r="N68" s="6" t="str">
        <f t="shared" si="0"/>
        <v>No</v>
      </c>
      <c r="O68" t="str">
        <f t="shared" si="22"/>
        <v>No</v>
      </c>
      <c r="P68" t="str">
        <f t="shared" si="23"/>
        <v>No</v>
      </c>
      <c r="Q68" t="str">
        <f t="shared" si="24"/>
        <v>No</v>
      </c>
      <c r="R68" t="str">
        <f t="shared" si="25"/>
        <v>No</v>
      </c>
      <c r="S68" t="str">
        <f t="shared" si="26"/>
        <v>No</v>
      </c>
      <c r="T68" t="str">
        <f t="shared" si="27"/>
        <v>No</v>
      </c>
      <c r="U68" t="str">
        <f t="shared" si="28"/>
        <v>No</v>
      </c>
    </row>
    <row r="69" spans="1:54" ht="13.2" x14ac:dyDescent="0.25">
      <c r="A69" s="8">
        <v>45786.709611967592</v>
      </c>
      <c r="B69" s="9" t="s">
        <v>57</v>
      </c>
      <c r="C69" s="9" t="s">
        <v>8</v>
      </c>
      <c r="D69" s="9" t="s">
        <v>15</v>
      </c>
      <c r="E69" s="9" t="s">
        <v>10</v>
      </c>
      <c r="F69" t="s">
        <v>129</v>
      </c>
      <c r="G69" t="s">
        <v>129</v>
      </c>
      <c r="H69" t="s">
        <v>129</v>
      </c>
      <c r="I69" s="9" t="s">
        <v>11</v>
      </c>
      <c r="J69" s="9" t="s">
        <v>132</v>
      </c>
      <c r="K69" s="9" t="s">
        <v>12</v>
      </c>
      <c r="L69" s="9" t="s">
        <v>13</v>
      </c>
      <c r="M69" s="9" t="s">
        <v>60</v>
      </c>
      <c r="N69" s="10" t="str">
        <f t="shared" si="0"/>
        <v>No</v>
      </c>
      <c r="O69" t="str">
        <f t="shared" si="22"/>
        <v>Sí</v>
      </c>
      <c r="P69" t="str">
        <f t="shared" si="23"/>
        <v>No</v>
      </c>
      <c r="Q69" t="str">
        <f t="shared" si="24"/>
        <v>No</v>
      </c>
      <c r="R69" t="str">
        <f t="shared" si="25"/>
        <v>No</v>
      </c>
      <c r="S69" t="str">
        <f t="shared" si="26"/>
        <v>No</v>
      </c>
      <c r="T69" t="str">
        <f t="shared" si="27"/>
        <v>No</v>
      </c>
      <c r="U69" t="str">
        <f t="shared" si="28"/>
        <v>No</v>
      </c>
    </row>
    <row r="70" spans="1:54" ht="13.2" x14ac:dyDescent="0.25">
      <c r="A70" s="4">
        <v>45786.710525162038</v>
      </c>
      <c r="B70" s="5" t="s">
        <v>20</v>
      </c>
      <c r="C70" s="5" t="s">
        <v>23</v>
      </c>
      <c r="D70" s="5" t="s">
        <v>15</v>
      </c>
      <c r="E70" s="5" t="s">
        <v>16</v>
      </c>
      <c r="F70" s="5" t="s">
        <v>17</v>
      </c>
      <c r="G70" s="5" t="s">
        <v>43</v>
      </c>
      <c r="H70" s="5" t="s">
        <v>44</v>
      </c>
      <c r="I70" s="5" t="s">
        <v>29</v>
      </c>
      <c r="J70" s="5" t="s">
        <v>46</v>
      </c>
      <c r="K70" s="5" t="s">
        <v>72</v>
      </c>
      <c r="L70" s="5" t="s">
        <v>32</v>
      </c>
      <c r="M70" s="5" t="s">
        <v>84</v>
      </c>
      <c r="N70" s="6" t="str">
        <f t="shared" si="0"/>
        <v>No</v>
      </c>
      <c r="O70" t="str">
        <f t="shared" si="22"/>
        <v>No</v>
      </c>
      <c r="P70" t="str">
        <f t="shared" si="23"/>
        <v>Sí</v>
      </c>
      <c r="Q70" t="str">
        <f t="shared" si="24"/>
        <v>No</v>
      </c>
      <c r="R70" t="str">
        <f t="shared" si="25"/>
        <v>No</v>
      </c>
      <c r="S70" t="str">
        <f t="shared" si="26"/>
        <v>Sí</v>
      </c>
      <c r="T70" t="str">
        <f t="shared" si="27"/>
        <v>No</v>
      </c>
      <c r="U70" t="str">
        <f t="shared" si="28"/>
        <v>No</v>
      </c>
    </row>
    <row r="71" spans="1:54" ht="13.2" x14ac:dyDescent="0.25">
      <c r="A71" s="8">
        <v>45786.711107569441</v>
      </c>
      <c r="B71" s="9" t="s">
        <v>7</v>
      </c>
      <c r="C71" s="9" t="s">
        <v>8</v>
      </c>
      <c r="D71" s="9" t="s">
        <v>24</v>
      </c>
      <c r="E71" s="9" t="s">
        <v>10</v>
      </c>
      <c r="F71" t="s">
        <v>129</v>
      </c>
      <c r="G71" t="s">
        <v>129</v>
      </c>
      <c r="H71" t="s">
        <v>129</v>
      </c>
      <c r="I71" s="9" t="s">
        <v>11</v>
      </c>
      <c r="J71" s="9" t="s">
        <v>132</v>
      </c>
      <c r="K71" s="9" t="s">
        <v>12</v>
      </c>
      <c r="L71" s="9" t="s">
        <v>13</v>
      </c>
      <c r="M71" s="9" t="s">
        <v>35</v>
      </c>
      <c r="N71" s="10" t="str">
        <f t="shared" si="0"/>
        <v>No</v>
      </c>
      <c r="O71" t="str">
        <f t="shared" si="22"/>
        <v>Sí</v>
      </c>
      <c r="P71" t="str">
        <f t="shared" si="23"/>
        <v>No</v>
      </c>
      <c r="Q71" t="str">
        <f t="shared" si="24"/>
        <v>No</v>
      </c>
      <c r="R71" t="str">
        <f t="shared" si="25"/>
        <v>No</v>
      </c>
      <c r="S71" t="str">
        <f t="shared" si="26"/>
        <v>No</v>
      </c>
      <c r="T71" t="str">
        <f t="shared" si="27"/>
        <v>No</v>
      </c>
      <c r="U71" t="str">
        <f t="shared" si="28"/>
        <v>No</v>
      </c>
    </row>
    <row r="72" spans="1:54" ht="13.2" x14ac:dyDescent="0.25">
      <c r="A72" s="4">
        <v>45786.713538923606</v>
      </c>
      <c r="B72" s="5" t="s">
        <v>42</v>
      </c>
      <c r="C72" s="5" t="s">
        <v>8</v>
      </c>
      <c r="D72" s="5" t="s">
        <v>15</v>
      </c>
      <c r="E72" s="5" t="s">
        <v>16</v>
      </c>
      <c r="F72" s="5" t="s">
        <v>17</v>
      </c>
      <c r="G72" s="5" t="s">
        <v>25</v>
      </c>
      <c r="I72" s="5" t="s">
        <v>21</v>
      </c>
      <c r="J72" s="9" t="s">
        <v>132</v>
      </c>
      <c r="K72" s="5" t="s">
        <v>12</v>
      </c>
      <c r="L72" s="5" t="s">
        <v>32</v>
      </c>
      <c r="M72" t="s">
        <v>133</v>
      </c>
      <c r="N72" s="6" t="str">
        <f t="shared" si="0"/>
        <v>No</v>
      </c>
      <c r="O72" t="str">
        <f t="shared" si="22"/>
        <v>Sí</v>
      </c>
      <c r="P72" t="str">
        <f t="shared" si="23"/>
        <v>No</v>
      </c>
      <c r="Q72" t="str">
        <f t="shared" si="24"/>
        <v>No</v>
      </c>
      <c r="R72" t="str">
        <f t="shared" si="25"/>
        <v>No</v>
      </c>
      <c r="S72" t="str">
        <f t="shared" si="26"/>
        <v>No</v>
      </c>
      <c r="T72" t="str">
        <f t="shared" si="27"/>
        <v>No</v>
      </c>
      <c r="U72" t="str">
        <f t="shared" si="28"/>
        <v>No</v>
      </c>
    </row>
    <row r="73" spans="1:54" ht="13.2" x14ac:dyDescent="0.25">
      <c r="A73" s="8">
        <v>45786.714281215274</v>
      </c>
      <c r="B73" s="9" t="s">
        <v>42</v>
      </c>
      <c r="C73" s="9" t="s">
        <v>8</v>
      </c>
      <c r="D73" s="9" t="s">
        <v>15</v>
      </c>
      <c r="E73" s="9" t="s">
        <v>10</v>
      </c>
      <c r="F73" t="s">
        <v>129</v>
      </c>
      <c r="G73" t="s">
        <v>129</v>
      </c>
      <c r="H73" t="s">
        <v>129</v>
      </c>
      <c r="I73" s="9" t="s">
        <v>11</v>
      </c>
      <c r="J73" s="9" t="s">
        <v>132</v>
      </c>
      <c r="K73" s="9" t="s">
        <v>12</v>
      </c>
      <c r="L73" s="9" t="s">
        <v>32</v>
      </c>
      <c r="M73" t="s">
        <v>133</v>
      </c>
      <c r="N73" s="10" t="str">
        <f t="shared" si="0"/>
        <v>No</v>
      </c>
      <c r="O73" t="str">
        <f t="shared" si="22"/>
        <v>Sí</v>
      </c>
      <c r="P73" t="str">
        <f t="shared" si="23"/>
        <v>No</v>
      </c>
      <c r="Q73" t="str">
        <f t="shared" si="24"/>
        <v>No</v>
      </c>
      <c r="R73" t="str">
        <f t="shared" si="25"/>
        <v>No</v>
      </c>
      <c r="S73" t="str">
        <f t="shared" si="26"/>
        <v>No</v>
      </c>
      <c r="T73" t="str">
        <f t="shared" si="27"/>
        <v>No</v>
      </c>
      <c r="U73" t="str">
        <f t="shared" si="28"/>
        <v>No</v>
      </c>
    </row>
    <row r="74" spans="1:54" ht="13.2" x14ac:dyDescent="0.25">
      <c r="A74" s="4">
        <v>45786.714568460651</v>
      </c>
      <c r="B74" s="5" t="s">
        <v>7</v>
      </c>
      <c r="C74" s="5" t="s">
        <v>23</v>
      </c>
      <c r="D74" s="5" t="s">
        <v>15</v>
      </c>
      <c r="E74" s="5" t="s">
        <v>16</v>
      </c>
      <c r="F74" s="9" t="s">
        <v>166</v>
      </c>
      <c r="G74" s="5" t="s">
        <v>25</v>
      </c>
      <c r="H74" s="5" t="s">
        <v>44</v>
      </c>
      <c r="I74" s="5" t="s">
        <v>45</v>
      </c>
      <c r="J74" s="9" t="s">
        <v>132</v>
      </c>
      <c r="K74" s="5" t="s">
        <v>12</v>
      </c>
      <c r="L74" s="5" t="s">
        <v>32</v>
      </c>
      <c r="M74" t="s">
        <v>133</v>
      </c>
      <c r="N74" s="6" t="str">
        <f t="shared" si="0"/>
        <v>No</v>
      </c>
      <c r="O74" t="str">
        <f t="shared" si="22"/>
        <v>Sí</v>
      </c>
      <c r="P74" t="str">
        <f t="shared" si="23"/>
        <v>No</v>
      </c>
      <c r="Q74" t="str">
        <f t="shared" si="24"/>
        <v>No</v>
      </c>
      <c r="R74" t="str">
        <f t="shared" si="25"/>
        <v>No</v>
      </c>
      <c r="S74" t="str">
        <f t="shared" si="26"/>
        <v>No</v>
      </c>
      <c r="T74" t="str">
        <f t="shared" si="27"/>
        <v>No</v>
      </c>
      <c r="U74" t="str">
        <f t="shared" si="28"/>
        <v>No</v>
      </c>
    </row>
    <row r="75" spans="1:54" ht="13.2" x14ac:dyDescent="0.25">
      <c r="A75" s="8">
        <v>45786.715776423611</v>
      </c>
      <c r="B75" s="9" t="s">
        <v>57</v>
      </c>
      <c r="C75" s="9" t="s">
        <v>8</v>
      </c>
      <c r="D75" s="9" t="s">
        <v>24</v>
      </c>
      <c r="E75" s="9" t="s">
        <v>10</v>
      </c>
      <c r="F75" t="s">
        <v>129</v>
      </c>
      <c r="G75" t="s">
        <v>129</v>
      </c>
      <c r="H75" t="s">
        <v>129</v>
      </c>
      <c r="I75" s="9" t="s">
        <v>11</v>
      </c>
      <c r="J75" s="9" t="s">
        <v>132</v>
      </c>
      <c r="K75" s="9" t="s">
        <v>12</v>
      </c>
      <c r="L75" s="9" t="s">
        <v>13</v>
      </c>
      <c r="M75" s="9" t="s">
        <v>81</v>
      </c>
      <c r="N75" s="10" t="str">
        <f t="shared" si="0"/>
        <v>No</v>
      </c>
      <c r="O75" t="str">
        <f t="shared" si="22"/>
        <v>Sí</v>
      </c>
      <c r="P75" t="str">
        <f t="shared" si="23"/>
        <v>No</v>
      </c>
      <c r="Q75" t="str">
        <f t="shared" si="24"/>
        <v>No</v>
      </c>
      <c r="R75" t="str">
        <f t="shared" si="25"/>
        <v>No</v>
      </c>
      <c r="S75" t="str">
        <f t="shared" si="26"/>
        <v>No</v>
      </c>
      <c r="T75" t="str">
        <f t="shared" si="27"/>
        <v>No</v>
      </c>
      <c r="U75" t="str">
        <f t="shared" si="28"/>
        <v>No</v>
      </c>
    </row>
    <row r="76" spans="1:54" ht="13.2" x14ac:dyDescent="0.25">
      <c r="A76" s="4">
        <v>45786.718566238429</v>
      </c>
      <c r="B76" s="5" t="s">
        <v>42</v>
      </c>
      <c r="C76" s="5" t="s">
        <v>23</v>
      </c>
      <c r="D76" s="5" t="s">
        <v>15</v>
      </c>
      <c r="E76" s="5" t="s">
        <v>16</v>
      </c>
      <c r="F76" s="5" t="s">
        <v>17</v>
      </c>
      <c r="G76" s="5" t="s">
        <v>43</v>
      </c>
      <c r="H76" s="5" t="s">
        <v>44</v>
      </c>
      <c r="I76" s="5" t="s">
        <v>83</v>
      </c>
      <c r="J76" s="9" t="s">
        <v>132</v>
      </c>
      <c r="K76" s="5" t="s">
        <v>12</v>
      </c>
      <c r="L76" s="5" t="s">
        <v>16</v>
      </c>
      <c r="M76" t="s">
        <v>134</v>
      </c>
      <c r="N76" s="6" t="str">
        <f t="shared" si="0"/>
        <v>No</v>
      </c>
      <c r="O76" t="str">
        <f t="shared" si="22"/>
        <v>Sí</v>
      </c>
      <c r="P76" t="str">
        <f t="shared" si="23"/>
        <v>No</v>
      </c>
      <c r="Q76" t="str">
        <f t="shared" si="24"/>
        <v>No</v>
      </c>
      <c r="R76" t="str">
        <f t="shared" si="25"/>
        <v>No</v>
      </c>
      <c r="S76" t="str">
        <f t="shared" si="26"/>
        <v>No</v>
      </c>
      <c r="T76" t="str">
        <f t="shared" si="27"/>
        <v>No</v>
      </c>
      <c r="U76" t="str">
        <f t="shared" si="28"/>
        <v>No</v>
      </c>
    </row>
    <row r="77" spans="1:54" ht="13.2" x14ac:dyDescent="0.25">
      <c r="A77" s="8">
        <v>45786.719361469906</v>
      </c>
      <c r="B77" s="9" t="s">
        <v>57</v>
      </c>
      <c r="C77" s="9" t="s">
        <v>8</v>
      </c>
      <c r="D77" s="9" t="s">
        <v>9</v>
      </c>
      <c r="E77" s="9" t="s">
        <v>16</v>
      </c>
      <c r="F77" s="5" t="s">
        <v>166</v>
      </c>
      <c r="G77" t="s">
        <v>130</v>
      </c>
      <c r="H77" t="s">
        <v>130</v>
      </c>
      <c r="I77" s="9" t="s">
        <v>85</v>
      </c>
      <c r="J77" s="9" t="s">
        <v>132</v>
      </c>
      <c r="K77" s="9" t="s">
        <v>12</v>
      </c>
      <c r="L77" s="9" t="s">
        <v>13</v>
      </c>
      <c r="M77" s="9" t="s">
        <v>86</v>
      </c>
      <c r="N77" s="10" t="str">
        <f t="shared" si="0"/>
        <v>No</v>
      </c>
      <c r="O77" t="str">
        <f t="shared" si="22"/>
        <v>Sí</v>
      </c>
      <c r="P77" t="str">
        <f t="shared" si="23"/>
        <v>No</v>
      </c>
      <c r="Q77" t="str">
        <f t="shared" si="24"/>
        <v>No</v>
      </c>
      <c r="R77" t="str">
        <f t="shared" si="25"/>
        <v>No</v>
      </c>
      <c r="S77" t="str">
        <f t="shared" si="26"/>
        <v>No</v>
      </c>
      <c r="T77" t="str">
        <f t="shared" si="27"/>
        <v>No</v>
      </c>
      <c r="U77" t="str">
        <f t="shared" si="28"/>
        <v>No</v>
      </c>
      <c r="BA77" s="45"/>
      <c r="BB77" s="42"/>
    </row>
    <row r="78" spans="1:54" ht="13.2" customHeight="1" x14ac:dyDescent="0.3">
      <c r="A78" s="4">
        <v>45786.722056956016</v>
      </c>
      <c r="B78" s="5" t="s">
        <v>42</v>
      </c>
      <c r="C78" s="5" t="s">
        <v>8</v>
      </c>
      <c r="D78" s="5" t="s">
        <v>9</v>
      </c>
      <c r="E78" s="5" t="s">
        <v>16</v>
      </c>
      <c r="F78" s="5" t="s">
        <v>17</v>
      </c>
      <c r="G78" s="5" t="s">
        <v>43</v>
      </c>
      <c r="H78" s="5" t="s">
        <v>44</v>
      </c>
      <c r="I78" s="5" t="s">
        <v>29</v>
      </c>
      <c r="J78" s="5" t="s">
        <v>46</v>
      </c>
      <c r="K78" s="5" t="s">
        <v>38</v>
      </c>
      <c r="L78" s="5" t="s">
        <v>13</v>
      </c>
      <c r="M78" s="5" t="s">
        <v>49</v>
      </c>
      <c r="N78" s="6" t="str">
        <f t="shared" si="0"/>
        <v>No</v>
      </c>
      <c r="O78" t="str">
        <f t="shared" si="22"/>
        <v>Sí</v>
      </c>
      <c r="P78" t="str">
        <f t="shared" si="23"/>
        <v>Sí</v>
      </c>
      <c r="Q78" t="str">
        <f t="shared" si="24"/>
        <v>Sí</v>
      </c>
      <c r="R78" t="str">
        <f t="shared" si="25"/>
        <v>No</v>
      </c>
      <c r="S78" t="str">
        <f t="shared" si="26"/>
        <v>No</v>
      </c>
      <c r="T78" t="str">
        <f t="shared" si="27"/>
        <v>No</v>
      </c>
      <c r="U78" t="str">
        <f t="shared" si="28"/>
        <v>No</v>
      </c>
      <c r="AS78" s="31"/>
      <c r="AT78" s="25"/>
      <c r="AU78" s="59" t="s">
        <v>274</v>
      </c>
      <c r="AV78" s="55" t="s">
        <v>273</v>
      </c>
      <c r="AW78" s="55" t="s">
        <v>266</v>
      </c>
      <c r="AX78" s="55" t="s">
        <v>267</v>
      </c>
      <c r="AY78" s="55" t="s">
        <v>268</v>
      </c>
      <c r="AZ78" s="55" t="s">
        <v>269</v>
      </c>
      <c r="BA78" s="55" t="s">
        <v>270</v>
      </c>
      <c r="BB78" s="53" t="s">
        <v>278</v>
      </c>
    </row>
    <row r="79" spans="1:54" ht="15.6" x14ac:dyDescent="0.3">
      <c r="A79" s="8">
        <v>45786.723189259261</v>
      </c>
      <c r="B79" s="9" t="s">
        <v>57</v>
      </c>
      <c r="C79" s="9" t="s">
        <v>8</v>
      </c>
      <c r="D79" s="9" t="s">
        <v>9</v>
      </c>
      <c r="E79" s="9" t="s">
        <v>10</v>
      </c>
      <c r="F79" t="s">
        <v>129</v>
      </c>
      <c r="G79" t="s">
        <v>129</v>
      </c>
      <c r="H79" t="s">
        <v>129</v>
      </c>
      <c r="I79" s="9" t="s">
        <v>66</v>
      </c>
      <c r="J79" s="9" t="s">
        <v>132</v>
      </c>
      <c r="K79" s="9" t="s">
        <v>12</v>
      </c>
      <c r="L79" s="9" t="s">
        <v>16</v>
      </c>
      <c r="M79" s="9" t="s">
        <v>35</v>
      </c>
      <c r="N79" s="10" t="str">
        <f t="shared" si="0"/>
        <v>No</v>
      </c>
      <c r="O79" t="str">
        <f t="shared" si="22"/>
        <v>Sí</v>
      </c>
      <c r="P79" t="str">
        <f t="shared" si="23"/>
        <v>No</v>
      </c>
      <c r="Q79" t="str">
        <f t="shared" si="24"/>
        <v>No</v>
      </c>
      <c r="R79" t="str">
        <f t="shared" si="25"/>
        <v>No</v>
      </c>
      <c r="S79" t="str">
        <f t="shared" si="26"/>
        <v>No</v>
      </c>
      <c r="T79" t="str">
        <f t="shared" si="27"/>
        <v>No</v>
      </c>
      <c r="U79" t="str">
        <f t="shared" si="28"/>
        <v>No</v>
      </c>
      <c r="AO79" s="20" t="s">
        <v>257</v>
      </c>
      <c r="AP79" s="20" t="s">
        <v>258</v>
      </c>
      <c r="AQ79" s="20" t="s">
        <v>264</v>
      </c>
      <c r="AS79" s="31"/>
      <c r="AT79" s="26"/>
      <c r="AU79" s="60" t="s">
        <v>275</v>
      </c>
      <c r="AV79" s="56" t="s">
        <v>276</v>
      </c>
      <c r="AW79" s="57"/>
      <c r="AX79" s="57"/>
      <c r="AY79" s="56"/>
      <c r="AZ79" s="58"/>
      <c r="BA79" s="27"/>
      <c r="BB79" s="54" t="s">
        <v>277</v>
      </c>
    </row>
    <row r="80" spans="1:54" ht="13.8" x14ac:dyDescent="0.25">
      <c r="A80" s="4">
        <v>45786.723505000002</v>
      </c>
      <c r="B80" s="5" t="s">
        <v>7</v>
      </c>
      <c r="C80" s="5" t="s">
        <v>8</v>
      </c>
      <c r="D80" s="5" t="s">
        <v>15</v>
      </c>
      <c r="E80" s="5" t="s">
        <v>16</v>
      </c>
      <c r="F80" s="5" t="s">
        <v>17</v>
      </c>
      <c r="G80" t="s">
        <v>130</v>
      </c>
      <c r="H80" t="s">
        <v>130</v>
      </c>
      <c r="I80" s="5" t="s">
        <v>21</v>
      </c>
      <c r="J80" s="9" t="s">
        <v>132</v>
      </c>
      <c r="K80" s="5" t="s">
        <v>12</v>
      </c>
      <c r="L80" s="5" t="s">
        <v>13</v>
      </c>
      <c r="M80" s="5" t="s">
        <v>59</v>
      </c>
      <c r="N80" s="6" t="str">
        <f t="shared" si="0"/>
        <v>No</v>
      </c>
      <c r="O80" t="str">
        <f t="shared" si="22"/>
        <v>Sí</v>
      </c>
      <c r="P80" t="str">
        <f t="shared" si="23"/>
        <v>No</v>
      </c>
      <c r="Q80" t="str">
        <f t="shared" si="24"/>
        <v>No</v>
      </c>
      <c r="R80" t="str">
        <f t="shared" si="25"/>
        <v>No</v>
      </c>
      <c r="S80" t="str">
        <f t="shared" si="26"/>
        <v>No</v>
      </c>
      <c r="T80" t="str">
        <f t="shared" si="27"/>
        <v>No</v>
      </c>
      <c r="U80" t="str">
        <f t="shared" si="28"/>
        <v>No</v>
      </c>
      <c r="AO80" s="19" t="s">
        <v>259</v>
      </c>
      <c r="AP80" s="21">
        <v>10</v>
      </c>
      <c r="AQ80" s="21">
        <f>AP80/AP82*100</f>
        <v>100</v>
      </c>
      <c r="AS80" s="31"/>
      <c r="AT80" s="32" t="s">
        <v>271</v>
      </c>
      <c r="AU80" s="36">
        <v>18</v>
      </c>
      <c r="AV80" s="36">
        <v>11</v>
      </c>
      <c r="AW80" s="36">
        <v>4</v>
      </c>
      <c r="AX80" s="36">
        <v>0</v>
      </c>
      <c r="AY80" s="39">
        <v>3</v>
      </c>
      <c r="AZ80" s="28">
        <v>10</v>
      </c>
      <c r="BA80" s="46">
        <f>AU80+AV80+AW80+AX80+AY80+AZ80</f>
        <v>46</v>
      </c>
      <c r="BB80" s="43">
        <f>BA80/BA83*100</f>
        <v>42.201834862385326</v>
      </c>
    </row>
    <row r="81" spans="1:54" ht="13.8" x14ac:dyDescent="0.25">
      <c r="A81" s="8">
        <v>45786.723904131941</v>
      </c>
      <c r="B81" s="9" t="s">
        <v>42</v>
      </c>
      <c r="C81" s="9" t="s">
        <v>8</v>
      </c>
      <c r="D81" s="9" t="s">
        <v>15</v>
      </c>
      <c r="E81" s="9" t="s">
        <v>10</v>
      </c>
      <c r="F81" t="s">
        <v>129</v>
      </c>
      <c r="G81" t="s">
        <v>129</v>
      </c>
      <c r="H81" t="s">
        <v>129</v>
      </c>
      <c r="I81" s="9" t="s">
        <v>11</v>
      </c>
      <c r="J81" s="9" t="s">
        <v>132</v>
      </c>
      <c r="K81" s="9" t="s">
        <v>12</v>
      </c>
      <c r="L81" s="9" t="s">
        <v>13</v>
      </c>
      <c r="M81" s="9" t="s">
        <v>87</v>
      </c>
      <c r="N81" s="10" t="str">
        <f t="shared" si="0"/>
        <v>No</v>
      </c>
      <c r="O81" t="str">
        <f t="shared" si="22"/>
        <v>Sí</v>
      </c>
      <c r="P81" t="str">
        <f t="shared" si="23"/>
        <v>No</v>
      </c>
      <c r="Q81" t="str">
        <f t="shared" si="24"/>
        <v>No</v>
      </c>
      <c r="R81" t="str">
        <f t="shared" si="25"/>
        <v>No</v>
      </c>
      <c r="S81" t="str">
        <f t="shared" si="26"/>
        <v>No</v>
      </c>
      <c r="T81" t="str">
        <f t="shared" si="27"/>
        <v>No</v>
      </c>
      <c r="U81" t="str">
        <f t="shared" si="28"/>
        <v>No</v>
      </c>
      <c r="AO81" s="19" t="s">
        <v>260</v>
      </c>
      <c r="AP81" s="21">
        <v>0</v>
      </c>
      <c r="AQ81" s="21">
        <f>AP81/AP82*100</f>
        <v>0</v>
      </c>
      <c r="AS81" s="31"/>
      <c r="AT81" s="33" t="s">
        <v>272</v>
      </c>
      <c r="AU81" s="37">
        <v>1</v>
      </c>
      <c r="AV81" s="37">
        <v>1</v>
      </c>
      <c r="AW81" s="37">
        <v>0</v>
      </c>
      <c r="AX81" s="37">
        <v>0</v>
      </c>
      <c r="AY81" s="40">
        <v>1</v>
      </c>
      <c r="AZ81" s="29">
        <v>0</v>
      </c>
      <c r="BA81" s="47">
        <f>AU81+AV81+AY81</f>
        <v>3</v>
      </c>
      <c r="BB81" s="44">
        <f>BA81/BA83*100</f>
        <v>2.7522935779816518</v>
      </c>
    </row>
    <row r="82" spans="1:54" ht="13.8" x14ac:dyDescent="0.25">
      <c r="A82" s="4">
        <v>45786.728738043981</v>
      </c>
      <c r="B82" s="5" t="s">
        <v>42</v>
      </c>
      <c r="C82" s="5" t="s">
        <v>23</v>
      </c>
      <c r="D82" s="5" t="s">
        <v>15</v>
      </c>
      <c r="E82" s="5" t="s">
        <v>16</v>
      </c>
      <c r="F82" s="5" t="s">
        <v>36</v>
      </c>
      <c r="G82" s="5" t="s">
        <v>61</v>
      </c>
      <c r="H82" s="5" t="s">
        <v>44</v>
      </c>
      <c r="I82" s="5" t="s">
        <v>21</v>
      </c>
      <c r="K82" s="5" t="s">
        <v>88</v>
      </c>
      <c r="L82" s="5" t="s">
        <v>32</v>
      </c>
      <c r="N82" s="6" t="str">
        <f t="shared" si="0"/>
        <v>Sí</v>
      </c>
      <c r="O82" t="str">
        <f t="shared" si="22"/>
        <v>Sí</v>
      </c>
      <c r="P82" t="str">
        <f t="shared" si="23"/>
        <v>Sí</v>
      </c>
      <c r="Q82" t="str">
        <f t="shared" si="24"/>
        <v>Sí</v>
      </c>
      <c r="R82" t="str">
        <f t="shared" si="25"/>
        <v>No</v>
      </c>
      <c r="S82" t="str">
        <f t="shared" si="26"/>
        <v>No</v>
      </c>
      <c r="T82" t="str">
        <f t="shared" si="27"/>
        <v>No</v>
      </c>
      <c r="U82" t="str">
        <f t="shared" si="28"/>
        <v>Sí</v>
      </c>
      <c r="AO82" s="19" t="s">
        <v>261</v>
      </c>
      <c r="AP82" s="21">
        <v>10</v>
      </c>
      <c r="AQ82" s="19"/>
      <c r="AS82" s="31"/>
      <c r="AT82" s="32" t="s">
        <v>279</v>
      </c>
      <c r="AU82" s="36">
        <v>19</v>
      </c>
      <c r="AV82" s="36">
        <v>12</v>
      </c>
      <c r="AW82" s="36">
        <v>4</v>
      </c>
      <c r="AX82" s="36">
        <v>0</v>
      </c>
      <c r="AY82" s="39">
        <v>4</v>
      </c>
      <c r="AZ82" s="28">
        <v>10</v>
      </c>
      <c r="BA82" s="46">
        <f>AU82+AV82+AW82+AX82+AY82+AZ82</f>
        <v>49</v>
      </c>
      <c r="BB82" s="49"/>
    </row>
    <row r="83" spans="1:54" ht="13.8" x14ac:dyDescent="0.25">
      <c r="A83" s="8">
        <v>45786.729094050927</v>
      </c>
      <c r="B83" s="9" t="s">
        <v>20</v>
      </c>
      <c r="C83" s="9" t="s">
        <v>23</v>
      </c>
      <c r="D83" s="9" t="s">
        <v>15</v>
      </c>
      <c r="E83" s="9" t="s">
        <v>10</v>
      </c>
      <c r="F83" t="s">
        <v>129</v>
      </c>
      <c r="G83" t="s">
        <v>129</v>
      </c>
      <c r="H83" t="s">
        <v>129</v>
      </c>
      <c r="I83" s="9" t="s">
        <v>11</v>
      </c>
      <c r="J83" s="9" t="s">
        <v>132</v>
      </c>
      <c r="K83" s="9" t="s">
        <v>74</v>
      </c>
      <c r="L83" s="9" t="s">
        <v>32</v>
      </c>
      <c r="M83" t="s">
        <v>133</v>
      </c>
      <c r="N83" s="10" t="str">
        <f t="shared" si="0"/>
        <v>No</v>
      </c>
      <c r="O83" t="str">
        <f t="shared" si="22"/>
        <v>No</v>
      </c>
      <c r="P83" t="str">
        <f t="shared" si="23"/>
        <v>Sí</v>
      </c>
      <c r="Q83" t="str">
        <f t="shared" si="24"/>
        <v>No</v>
      </c>
      <c r="R83" t="str">
        <f t="shared" si="25"/>
        <v>Sí</v>
      </c>
      <c r="S83" t="str">
        <f t="shared" si="26"/>
        <v>No</v>
      </c>
      <c r="T83" t="str">
        <f t="shared" si="27"/>
        <v>No</v>
      </c>
      <c r="U83" t="str">
        <f t="shared" si="28"/>
        <v>No</v>
      </c>
      <c r="AO83" s="19" t="s">
        <v>262</v>
      </c>
      <c r="AP83" s="21">
        <v>21</v>
      </c>
      <c r="AQ83" s="19"/>
      <c r="AS83" s="31"/>
      <c r="AT83" s="34" t="s">
        <v>262</v>
      </c>
      <c r="AU83" s="37">
        <v>35</v>
      </c>
      <c r="AV83" s="37">
        <v>26</v>
      </c>
      <c r="AW83" s="37">
        <v>13</v>
      </c>
      <c r="AX83" s="37">
        <v>4</v>
      </c>
      <c r="AY83" s="40">
        <v>10</v>
      </c>
      <c r="AZ83" s="29">
        <v>21</v>
      </c>
      <c r="BA83" s="47">
        <f>AU83+AV83+AW83+AX83+AY83+AZ83</f>
        <v>109</v>
      </c>
      <c r="BB83" s="50"/>
    </row>
    <row r="84" spans="1:54" ht="14.4" thickBot="1" x14ac:dyDescent="0.3">
      <c r="A84" s="4">
        <v>45786.730861006945</v>
      </c>
      <c r="B84" s="5" t="s">
        <v>57</v>
      </c>
      <c r="C84" s="5" t="s">
        <v>8</v>
      </c>
      <c r="D84" s="5" t="s">
        <v>9</v>
      </c>
      <c r="E84" s="5" t="s">
        <v>16</v>
      </c>
      <c r="F84" s="5" t="s">
        <v>166</v>
      </c>
      <c r="G84" s="5" t="s">
        <v>25</v>
      </c>
      <c r="H84" s="5" t="s">
        <v>26</v>
      </c>
      <c r="I84" s="5" t="s">
        <v>89</v>
      </c>
      <c r="J84" s="9" t="s">
        <v>132</v>
      </c>
      <c r="K84" s="5" t="s">
        <v>12</v>
      </c>
      <c r="L84" s="5" t="s">
        <v>13</v>
      </c>
      <c r="M84" s="5" t="s">
        <v>90</v>
      </c>
      <c r="N84" s="6" t="str">
        <f t="shared" si="0"/>
        <v>No</v>
      </c>
      <c r="O84" t="str">
        <f t="shared" si="22"/>
        <v>Sí</v>
      </c>
      <c r="P84" t="str">
        <f t="shared" si="23"/>
        <v>No</v>
      </c>
      <c r="Q84" t="str">
        <f t="shared" si="24"/>
        <v>No</v>
      </c>
      <c r="R84" t="str">
        <f t="shared" si="25"/>
        <v>No</v>
      </c>
      <c r="S84" t="str">
        <f t="shared" si="26"/>
        <v>No</v>
      </c>
      <c r="T84" t="str">
        <f t="shared" si="27"/>
        <v>No</v>
      </c>
      <c r="U84" t="str">
        <f t="shared" si="28"/>
        <v>No</v>
      </c>
      <c r="AO84" s="19" t="s">
        <v>263</v>
      </c>
      <c r="AP84" s="22">
        <f>AP82/AP83*100</f>
        <v>47.619047619047613</v>
      </c>
      <c r="AS84" s="31"/>
      <c r="AT84" s="35" t="s">
        <v>263</v>
      </c>
      <c r="AU84" s="38">
        <f>AU82/AU83*100</f>
        <v>54.285714285714285</v>
      </c>
      <c r="AV84" s="38">
        <f>AV82/AV83*100</f>
        <v>46.153846153846153</v>
      </c>
      <c r="AW84" s="38">
        <f>AW82/AW83*100</f>
        <v>30.76923076923077</v>
      </c>
      <c r="AX84" s="38">
        <f>AX82/AX83*100</f>
        <v>0</v>
      </c>
      <c r="AY84" s="41">
        <f>AY82/AY83*100</f>
        <v>40</v>
      </c>
      <c r="AZ84" s="30">
        <f>AZ82/AZ83*100</f>
        <v>47.619047619047613</v>
      </c>
      <c r="BA84" s="48">
        <f>BA82/BA83*100</f>
        <v>44.954128440366972</v>
      </c>
      <c r="BB84" s="51"/>
    </row>
    <row r="85" spans="1:54" ht="13.2" x14ac:dyDescent="0.25">
      <c r="A85" s="8">
        <v>45786.731648773144</v>
      </c>
      <c r="B85" s="9" t="s">
        <v>7</v>
      </c>
      <c r="C85" s="9" t="s">
        <v>8</v>
      </c>
      <c r="D85" s="9" t="s">
        <v>24</v>
      </c>
      <c r="E85" s="9" t="s">
        <v>16</v>
      </c>
      <c r="F85" s="9" t="s">
        <v>17</v>
      </c>
      <c r="G85" t="s">
        <v>130</v>
      </c>
      <c r="H85" t="s">
        <v>130</v>
      </c>
      <c r="I85" s="9" t="s">
        <v>29</v>
      </c>
      <c r="J85" s="9" t="s">
        <v>132</v>
      </c>
      <c r="K85" s="9" t="s">
        <v>12</v>
      </c>
      <c r="L85" s="9" t="s">
        <v>13</v>
      </c>
      <c r="M85" t="s">
        <v>133</v>
      </c>
      <c r="N85" s="10" t="str">
        <f t="shared" si="0"/>
        <v>No</v>
      </c>
      <c r="O85" t="str">
        <f t="shared" si="22"/>
        <v>Sí</v>
      </c>
      <c r="P85" t="str">
        <f t="shared" si="23"/>
        <v>No</v>
      </c>
      <c r="Q85" t="str">
        <f t="shared" si="24"/>
        <v>No</v>
      </c>
      <c r="R85" t="str">
        <f t="shared" si="25"/>
        <v>No</v>
      </c>
      <c r="S85" t="str">
        <f t="shared" si="26"/>
        <v>No</v>
      </c>
      <c r="T85" t="str">
        <f t="shared" si="27"/>
        <v>No</v>
      </c>
      <c r="U85" t="str">
        <f t="shared" si="28"/>
        <v>No</v>
      </c>
      <c r="BB85" s="52"/>
    </row>
    <row r="86" spans="1:54" ht="13.2" x14ac:dyDescent="0.25">
      <c r="A86" s="4">
        <v>45786.736247523149</v>
      </c>
      <c r="B86" s="5" t="s">
        <v>57</v>
      </c>
      <c r="C86" s="5" t="s">
        <v>8</v>
      </c>
      <c r="D86" s="5" t="s">
        <v>24</v>
      </c>
      <c r="E86" s="5" t="s">
        <v>10</v>
      </c>
      <c r="F86" t="s">
        <v>129</v>
      </c>
      <c r="G86" t="s">
        <v>129</v>
      </c>
      <c r="H86" t="s">
        <v>129</v>
      </c>
      <c r="I86" s="5" t="s">
        <v>11</v>
      </c>
      <c r="J86" s="9" t="s">
        <v>132</v>
      </c>
      <c r="K86" s="5" t="s">
        <v>12</v>
      </c>
      <c r="L86" s="5" t="s">
        <v>32</v>
      </c>
      <c r="M86" t="s">
        <v>133</v>
      </c>
      <c r="N86" s="6" t="str">
        <f t="shared" si="0"/>
        <v>No</v>
      </c>
      <c r="O86" t="str">
        <f t="shared" si="22"/>
        <v>Sí</v>
      </c>
      <c r="P86" t="str">
        <f t="shared" si="23"/>
        <v>No</v>
      </c>
      <c r="Q86" t="str">
        <f t="shared" si="24"/>
        <v>No</v>
      </c>
      <c r="R86" t="str">
        <f t="shared" si="25"/>
        <v>No</v>
      </c>
      <c r="S86" t="str">
        <f t="shared" si="26"/>
        <v>No</v>
      </c>
      <c r="T86" t="str">
        <f t="shared" si="27"/>
        <v>No</v>
      </c>
      <c r="U86" t="str">
        <f t="shared" si="28"/>
        <v>No</v>
      </c>
    </row>
    <row r="87" spans="1:54" ht="13.2" x14ac:dyDescent="0.25">
      <c r="A87" s="8">
        <v>45786.737415277777</v>
      </c>
      <c r="B87" s="9" t="s">
        <v>57</v>
      </c>
      <c r="C87" s="9" t="s">
        <v>23</v>
      </c>
      <c r="D87" s="9" t="s">
        <v>15</v>
      </c>
      <c r="E87" s="9" t="s">
        <v>16</v>
      </c>
      <c r="F87" s="9" t="s">
        <v>17</v>
      </c>
      <c r="G87" s="9" t="s">
        <v>61</v>
      </c>
      <c r="I87" s="9" t="s">
        <v>21</v>
      </c>
      <c r="J87" s="9" t="s">
        <v>132</v>
      </c>
      <c r="K87" s="9" t="s">
        <v>12</v>
      </c>
      <c r="L87" s="9" t="s">
        <v>32</v>
      </c>
      <c r="M87" s="9" t="s">
        <v>59</v>
      </c>
      <c r="N87" s="10" t="str">
        <f t="shared" si="0"/>
        <v>No</v>
      </c>
      <c r="O87" t="str">
        <f t="shared" si="22"/>
        <v>Sí</v>
      </c>
      <c r="P87" t="str">
        <f t="shared" si="23"/>
        <v>No</v>
      </c>
      <c r="Q87" t="str">
        <f t="shared" si="24"/>
        <v>No</v>
      </c>
      <c r="R87" t="str">
        <f t="shared" si="25"/>
        <v>No</v>
      </c>
      <c r="S87" t="str">
        <f t="shared" si="26"/>
        <v>No</v>
      </c>
      <c r="T87" t="str">
        <f t="shared" si="27"/>
        <v>No</v>
      </c>
      <c r="U87" t="str">
        <f t="shared" si="28"/>
        <v>No</v>
      </c>
    </row>
    <row r="88" spans="1:54" ht="13.2" x14ac:dyDescent="0.25">
      <c r="A88" s="4">
        <v>45786.739405416665</v>
      </c>
      <c r="B88" s="5" t="s">
        <v>7</v>
      </c>
      <c r="C88" s="5" t="s">
        <v>23</v>
      </c>
      <c r="D88" s="5" t="s">
        <v>9</v>
      </c>
      <c r="E88" s="5" t="s">
        <v>10</v>
      </c>
      <c r="F88" t="s">
        <v>129</v>
      </c>
      <c r="G88" t="s">
        <v>129</v>
      </c>
      <c r="H88" t="s">
        <v>129</v>
      </c>
      <c r="I88" s="5" t="s">
        <v>11</v>
      </c>
      <c r="J88" s="9" t="s">
        <v>132</v>
      </c>
      <c r="K88" s="5" t="s">
        <v>91</v>
      </c>
      <c r="L88" s="5" t="s">
        <v>32</v>
      </c>
      <c r="M88" s="5" t="s">
        <v>35</v>
      </c>
      <c r="N88" s="6" t="str">
        <f t="shared" si="0"/>
        <v>No</v>
      </c>
      <c r="O88" t="str">
        <f t="shared" si="22"/>
        <v>Sí</v>
      </c>
      <c r="P88" t="str">
        <f t="shared" si="23"/>
        <v>Sí</v>
      </c>
      <c r="Q88" t="str">
        <f t="shared" si="24"/>
        <v>No</v>
      </c>
      <c r="R88" t="str">
        <f t="shared" si="25"/>
        <v>No</v>
      </c>
      <c r="S88" t="str">
        <f t="shared" si="26"/>
        <v>No</v>
      </c>
      <c r="T88" t="str">
        <f t="shared" si="27"/>
        <v>Sí</v>
      </c>
      <c r="U88" t="str">
        <f t="shared" si="28"/>
        <v>No</v>
      </c>
    </row>
    <row r="89" spans="1:54" ht="13.2" x14ac:dyDescent="0.25">
      <c r="A89" s="8">
        <v>45786.743963043977</v>
      </c>
      <c r="B89" s="9" t="s">
        <v>57</v>
      </c>
      <c r="C89" s="9" t="s">
        <v>8</v>
      </c>
      <c r="D89" s="9" t="s">
        <v>15</v>
      </c>
      <c r="E89" s="9" t="s">
        <v>10</v>
      </c>
      <c r="F89" t="s">
        <v>129</v>
      </c>
      <c r="G89" t="s">
        <v>129</v>
      </c>
      <c r="H89" t="s">
        <v>129</v>
      </c>
      <c r="I89" s="9" t="s">
        <v>11</v>
      </c>
      <c r="J89" s="9" t="s">
        <v>132</v>
      </c>
      <c r="K89" s="9" t="s">
        <v>12</v>
      </c>
      <c r="L89" s="9" t="s">
        <v>32</v>
      </c>
      <c r="M89" t="s">
        <v>133</v>
      </c>
      <c r="N89" s="10" t="str">
        <f t="shared" si="0"/>
        <v>No</v>
      </c>
      <c r="O89" t="str">
        <f t="shared" si="22"/>
        <v>Sí</v>
      </c>
      <c r="P89" t="str">
        <f t="shared" si="23"/>
        <v>No</v>
      </c>
      <c r="Q89" t="str">
        <f t="shared" si="24"/>
        <v>No</v>
      </c>
      <c r="R89" t="str">
        <f t="shared" si="25"/>
        <v>No</v>
      </c>
      <c r="S89" t="str">
        <f t="shared" si="26"/>
        <v>No</v>
      </c>
      <c r="T89" t="str">
        <f t="shared" si="27"/>
        <v>No</v>
      </c>
      <c r="U89" t="str">
        <f t="shared" si="28"/>
        <v>No</v>
      </c>
    </row>
    <row r="90" spans="1:54" ht="13.2" x14ac:dyDescent="0.25">
      <c r="A90" s="4">
        <v>45786.747004490739</v>
      </c>
      <c r="B90" s="5" t="s">
        <v>20</v>
      </c>
      <c r="C90" s="5" t="s">
        <v>23</v>
      </c>
      <c r="D90" s="5" t="s">
        <v>15</v>
      </c>
      <c r="E90" s="5" t="s">
        <v>16</v>
      </c>
      <c r="F90" s="5" t="s">
        <v>17</v>
      </c>
      <c r="G90" s="5" t="s">
        <v>25</v>
      </c>
      <c r="H90" s="5" t="s">
        <v>44</v>
      </c>
      <c r="I90" s="5" t="s">
        <v>63</v>
      </c>
      <c r="J90" s="9" t="s">
        <v>132</v>
      </c>
      <c r="K90" s="5" t="s">
        <v>12</v>
      </c>
      <c r="L90" s="5" t="s">
        <v>32</v>
      </c>
      <c r="M90" t="s">
        <v>133</v>
      </c>
      <c r="N90" s="6" t="str">
        <f t="shared" si="0"/>
        <v>No</v>
      </c>
      <c r="O90" t="str">
        <f t="shared" si="22"/>
        <v>No</v>
      </c>
      <c r="P90" t="str">
        <f t="shared" si="23"/>
        <v>No</v>
      </c>
      <c r="Q90" t="str">
        <f t="shared" si="24"/>
        <v>No</v>
      </c>
      <c r="R90" t="str">
        <f t="shared" si="25"/>
        <v>No</v>
      </c>
      <c r="S90" t="str">
        <f t="shared" si="26"/>
        <v>No</v>
      </c>
      <c r="T90" t="str">
        <f t="shared" si="27"/>
        <v>No</v>
      </c>
      <c r="U90" t="str">
        <f t="shared" si="28"/>
        <v>No</v>
      </c>
    </row>
    <row r="91" spans="1:54" ht="13.2" x14ac:dyDescent="0.25">
      <c r="A91" s="8">
        <v>45786.755427164353</v>
      </c>
      <c r="B91" s="9" t="s">
        <v>7</v>
      </c>
      <c r="C91" s="9" t="s">
        <v>23</v>
      </c>
      <c r="D91" s="9" t="s">
        <v>9</v>
      </c>
      <c r="E91" s="9" t="s">
        <v>16</v>
      </c>
      <c r="F91" s="9" t="s">
        <v>17</v>
      </c>
      <c r="G91" s="9" t="s">
        <v>43</v>
      </c>
      <c r="H91" s="9" t="s">
        <v>44</v>
      </c>
      <c r="I91" s="9" t="s">
        <v>27</v>
      </c>
      <c r="J91" s="9" t="s">
        <v>132</v>
      </c>
      <c r="K91" s="9" t="s">
        <v>12</v>
      </c>
      <c r="L91" s="9" t="s">
        <v>13</v>
      </c>
      <c r="M91" s="9" t="s">
        <v>49</v>
      </c>
      <c r="N91" s="10" t="str">
        <f t="shared" si="0"/>
        <v>No</v>
      </c>
      <c r="O91" t="str">
        <f t="shared" si="22"/>
        <v>Sí</v>
      </c>
      <c r="P91" t="str">
        <f t="shared" si="23"/>
        <v>No</v>
      </c>
      <c r="Q91" t="str">
        <f t="shared" si="24"/>
        <v>No</v>
      </c>
      <c r="R91" t="str">
        <f t="shared" si="25"/>
        <v>No</v>
      </c>
      <c r="S91" t="str">
        <f t="shared" si="26"/>
        <v>No</v>
      </c>
      <c r="T91" t="str">
        <f t="shared" si="27"/>
        <v>No</v>
      </c>
      <c r="U91" t="str">
        <f t="shared" si="28"/>
        <v>No</v>
      </c>
    </row>
    <row r="92" spans="1:54" ht="13.2" x14ac:dyDescent="0.25">
      <c r="A92" s="4">
        <v>45786.755530671297</v>
      </c>
      <c r="B92" s="5" t="s">
        <v>42</v>
      </c>
      <c r="C92" s="5" t="s">
        <v>23</v>
      </c>
      <c r="D92" s="5" t="s">
        <v>15</v>
      </c>
      <c r="E92" s="9" t="s">
        <v>10</v>
      </c>
      <c r="F92" s="5" t="s">
        <v>17</v>
      </c>
      <c r="G92" t="s">
        <v>130</v>
      </c>
      <c r="H92" t="s">
        <v>130</v>
      </c>
      <c r="I92" s="5" t="s">
        <v>83</v>
      </c>
      <c r="J92" s="9" t="s">
        <v>132</v>
      </c>
      <c r="K92" s="5" t="s">
        <v>12</v>
      </c>
      <c r="L92" s="5" t="s">
        <v>32</v>
      </c>
      <c r="M92" t="s">
        <v>133</v>
      </c>
      <c r="N92" s="6" t="str">
        <f t="shared" si="0"/>
        <v>No</v>
      </c>
      <c r="O92" t="str">
        <f t="shared" si="22"/>
        <v>Sí</v>
      </c>
      <c r="P92" t="str">
        <f t="shared" si="23"/>
        <v>No</v>
      </c>
      <c r="Q92" t="str">
        <f t="shared" si="24"/>
        <v>No</v>
      </c>
      <c r="R92" t="str">
        <f t="shared" si="25"/>
        <v>No</v>
      </c>
      <c r="S92" t="str">
        <f t="shared" si="26"/>
        <v>No</v>
      </c>
      <c r="T92" t="str">
        <f t="shared" si="27"/>
        <v>No</v>
      </c>
      <c r="U92" t="str">
        <f t="shared" si="28"/>
        <v>No</v>
      </c>
    </row>
    <row r="93" spans="1:54" ht="13.2" x14ac:dyDescent="0.25">
      <c r="A93" s="8">
        <v>45786.757359594907</v>
      </c>
      <c r="B93" s="9" t="s">
        <v>57</v>
      </c>
      <c r="C93" s="9" t="s">
        <v>8</v>
      </c>
      <c r="D93" s="9" t="s">
        <v>24</v>
      </c>
      <c r="E93" s="9" t="s">
        <v>10</v>
      </c>
      <c r="F93" t="s">
        <v>129</v>
      </c>
      <c r="G93" t="s">
        <v>129</v>
      </c>
      <c r="H93" t="s">
        <v>129</v>
      </c>
      <c r="I93" s="9" t="s">
        <v>11</v>
      </c>
      <c r="J93" s="9" t="s">
        <v>132</v>
      </c>
      <c r="K93" s="9" t="s">
        <v>12</v>
      </c>
      <c r="L93" s="9" t="s">
        <v>13</v>
      </c>
      <c r="M93" s="9" t="s">
        <v>60</v>
      </c>
      <c r="N93" s="10" t="str">
        <f t="shared" si="0"/>
        <v>No</v>
      </c>
      <c r="O93" t="str">
        <f t="shared" si="22"/>
        <v>Sí</v>
      </c>
      <c r="P93" t="str">
        <f t="shared" si="23"/>
        <v>No</v>
      </c>
      <c r="Q93" t="str">
        <f t="shared" si="24"/>
        <v>No</v>
      </c>
      <c r="R93" t="str">
        <f t="shared" si="25"/>
        <v>No</v>
      </c>
      <c r="S93" t="str">
        <f t="shared" si="26"/>
        <v>No</v>
      </c>
      <c r="T93" t="str">
        <f t="shared" si="27"/>
        <v>No</v>
      </c>
      <c r="U93" t="str">
        <f t="shared" si="28"/>
        <v>No</v>
      </c>
    </row>
    <row r="94" spans="1:54" ht="13.2" x14ac:dyDescent="0.25">
      <c r="A94" s="4">
        <v>45786.757776655097</v>
      </c>
      <c r="B94" s="5" t="s">
        <v>7</v>
      </c>
      <c r="C94" s="5" t="s">
        <v>8</v>
      </c>
      <c r="D94" s="5" t="s">
        <v>15</v>
      </c>
      <c r="E94" s="5" t="s">
        <v>16</v>
      </c>
      <c r="F94" s="5" t="s">
        <v>17</v>
      </c>
      <c r="G94" t="s">
        <v>130</v>
      </c>
      <c r="H94" t="s">
        <v>130</v>
      </c>
      <c r="I94" s="5" t="s">
        <v>21</v>
      </c>
      <c r="J94" s="9" t="s">
        <v>132</v>
      </c>
      <c r="K94" s="5" t="s">
        <v>12</v>
      </c>
      <c r="L94" s="5" t="s">
        <v>32</v>
      </c>
      <c r="M94" s="5" t="s">
        <v>35</v>
      </c>
      <c r="N94" s="6" t="str">
        <f t="shared" si="0"/>
        <v>No</v>
      </c>
      <c r="O94" t="str">
        <f t="shared" si="22"/>
        <v>Sí</v>
      </c>
      <c r="P94" t="str">
        <f t="shared" si="23"/>
        <v>No</v>
      </c>
      <c r="Q94" t="str">
        <f t="shared" si="24"/>
        <v>No</v>
      </c>
      <c r="R94" t="str">
        <f t="shared" si="25"/>
        <v>No</v>
      </c>
      <c r="S94" t="str">
        <f t="shared" si="26"/>
        <v>No</v>
      </c>
      <c r="T94" t="str">
        <f t="shared" si="27"/>
        <v>No</v>
      </c>
      <c r="U94" t="str">
        <f t="shared" si="28"/>
        <v>No</v>
      </c>
    </row>
    <row r="95" spans="1:54" ht="13.2" x14ac:dyDescent="0.25">
      <c r="A95" s="8">
        <v>45786.759187465279</v>
      </c>
      <c r="B95" s="9" t="s">
        <v>7</v>
      </c>
      <c r="C95" s="9" t="s">
        <v>23</v>
      </c>
      <c r="D95" s="9" t="s">
        <v>15</v>
      </c>
      <c r="E95" s="9" t="s">
        <v>16</v>
      </c>
      <c r="F95" s="9" t="s">
        <v>166</v>
      </c>
      <c r="G95" t="s">
        <v>130</v>
      </c>
      <c r="H95" t="s">
        <v>130</v>
      </c>
      <c r="I95" s="9" t="s">
        <v>11</v>
      </c>
      <c r="J95" s="9" t="s">
        <v>132</v>
      </c>
      <c r="K95" s="9" t="s">
        <v>12</v>
      </c>
      <c r="L95" s="9" t="s">
        <v>32</v>
      </c>
      <c r="M95" s="9" t="s">
        <v>35</v>
      </c>
      <c r="N95" s="10" t="str">
        <f t="shared" si="0"/>
        <v>No</v>
      </c>
      <c r="O95" t="str">
        <f t="shared" si="22"/>
        <v>Sí</v>
      </c>
      <c r="P95" t="str">
        <f t="shared" si="23"/>
        <v>No</v>
      </c>
      <c r="Q95" t="str">
        <f t="shared" si="24"/>
        <v>No</v>
      </c>
      <c r="R95" t="str">
        <f t="shared" si="25"/>
        <v>No</v>
      </c>
      <c r="S95" t="str">
        <f t="shared" si="26"/>
        <v>No</v>
      </c>
      <c r="T95" t="str">
        <f t="shared" si="27"/>
        <v>No</v>
      </c>
      <c r="U95" t="str">
        <f t="shared" si="28"/>
        <v>No</v>
      </c>
    </row>
    <row r="96" spans="1:54" ht="13.2" x14ac:dyDescent="0.25">
      <c r="A96" s="4">
        <v>45786.767278576386</v>
      </c>
      <c r="B96" s="5" t="s">
        <v>7</v>
      </c>
      <c r="C96" s="5" t="s">
        <v>8</v>
      </c>
      <c r="D96" s="5" t="s">
        <v>15</v>
      </c>
      <c r="E96" s="5" t="s">
        <v>16</v>
      </c>
      <c r="F96" s="5" t="s">
        <v>17</v>
      </c>
      <c r="G96" t="s">
        <v>130</v>
      </c>
      <c r="H96" t="s">
        <v>130</v>
      </c>
      <c r="I96" s="5" t="s">
        <v>92</v>
      </c>
      <c r="J96" s="9" t="s">
        <v>132</v>
      </c>
      <c r="K96" s="5" t="s">
        <v>12</v>
      </c>
      <c r="L96" s="5" t="s">
        <v>13</v>
      </c>
      <c r="M96" t="s">
        <v>133</v>
      </c>
      <c r="N96" s="6" t="str">
        <f t="shared" si="0"/>
        <v>No</v>
      </c>
      <c r="O96" t="str">
        <f t="shared" si="22"/>
        <v>Sí</v>
      </c>
      <c r="P96" t="str">
        <f t="shared" si="23"/>
        <v>No</v>
      </c>
      <c r="Q96" t="str">
        <f t="shared" si="24"/>
        <v>No</v>
      </c>
      <c r="R96" t="str">
        <f t="shared" si="25"/>
        <v>No</v>
      </c>
      <c r="S96" t="str">
        <f t="shared" si="26"/>
        <v>No</v>
      </c>
      <c r="T96" t="str">
        <f t="shared" si="27"/>
        <v>No</v>
      </c>
      <c r="U96" t="str">
        <f t="shared" si="28"/>
        <v>No</v>
      </c>
    </row>
    <row r="97" spans="1:21" ht="13.2" x14ac:dyDescent="0.25">
      <c r="A97" s="8">
        <v>45786.768032361113</v>
      </c>
      <c r="B97" s="9" t="s">
        <v>42</v>
      </c>
      <c r="C97" s="9" t="s">
        <v>23</v>
      </c>
      <c r="D97" s="9" t="s">
        <v>24</v>
      </c>
      <c r="E97" s="9" t="s">
        <v>10</v>
      </c>
      <c r="F97" t="s">
        <v>129</v>
      </c>
      <c r="G97" t="s">
        <v>129</v>
      </c>
      <c r="H97" t="s">
        <v>131</v>
      </c>
      <c r="I97" s="9" t="s">
        <v>11</v>
      </c>
      <c r="J97" s="9" t="s">
        <v>132</v>
      </c>
      <c r="K97" s="9" t="s">
        <v>12</v>
      </c>
      <c r="L97" s="9" t="s">
        <v>13</v>
      </c>
      <c r="M97" s="9" t="s">
        <v>35</v>
      </c>
      <c r="N97" s="10" t="str">
        <f t="shared" si="0"/>
        <v>No</v>
      </c>
      <c r="O97" t="str">
        <f t="shared" si="22"/>
        <v>Sí</v>
      </c>
      <c r="P97" t="str">
        <f t="shared" si="23"/>
        <v>No</v>
      </c>
      <c r="Q97" t="str">
        <f t="shared" si="24"/>
        <v>No</v>
      </c>
      <c r="R97" t="str">
        <f t="shared" si="25"/>
        <v>No</v>
      </c>
      <c r="S97" t="str">
        <f t="shared" si="26"/>
        <v>No</v>
      </c>
      <c r="T97" t="str">
        <f t="shared" si="27"/>
        <v>No</v>
      </c>
      <c r="U97" t="str">
        <f t="shared" si="28"/>
        <v>No</v>
      </c>
    </row>
    <row r="98" spans="1:21" ht="13.2" x14ac:dyDescent="0.25">
      <c r="A98" s="4">
        <v>45786.770217187499</v>
      </c>
      <c r="B98" s="5" t="s">
        <v>42</v>
      </c>
      <c r="C98" s="5" t="s">
        <v>23</v>
      </c>
      <c r="D98" s="5" t="s">
        <v>15</v>
      </c>
      <c r="E98" s="5" t="s">
        <v>16</v>
      </c>
      <c r="F98" s="5" t="s">
        <v>17</v>
      </c>
      <c r="G98" t="s">
        <v>130</v>
      </c>
      <c r="H98" t="s">
        <v>130</v>
      </c>
      <c r="I98" s="5" t="s">
        <v>29</v>
      </c>
      <c r="J98" s="9" t="s">
        <v>132</v>
      </c>
      <c r="K98" s="5" t="s">
        <v>12</v>
      </c>
      <c r="L98" s="5" t="s">
        <v>13</v>
      </c>
      <c r="M98" s="5" t="s">
        <v>59</v>
      </c>
      <c r="N98" s="6" t="str">
        <f t="shared" si="0"/>
        <v>No</v>
      </c>
      <c r="O98" t="str">
        <f t="shared" si="22"/>
        <v>Sí</v>
      </c>
      <c r="P98" t="str">
        <f t="shared" si="23"/>
        <v>No</v>
      </c>
      <c r="Q98" t="str">
        <f t="shared" si="24"/>
        <v>No</v>
      </c>
      <c r="R98" t="str">
        <f t="shared" si="25"/>
        <v>No</v>
      </c>
      <c r="S98" t="str">
        <f t="shared" si="26"/>
        <v>No</v>
      </c>
      <c r="T98" t="str">
        <f t="shared" si="27"/>
        <v>No</v>
      </c>
      <c r="U98" t="str">
        <f t="shared" si="28"/>
        <v>No</v>
      </c>
    </row>
    <row r="99" spans="1:21" ht="13.2" x14ac:dyDescent="0.25">
      <c r="A99" s="8">
        <v>45786.773627685187</v>
      </c>
      <c r="B99" s="9" t="s">
        <v>7</v>
      </c>
      <c r="C99" s="9" t="s">
        <v>8</v>
      </c>
      <c r="D99" s="9" t="s">
        <v>15</v>
      </c>
      <c r="E99" s="9" t="s">
        <v>16</v>
      </c>
      <c r="F99" s="9" t="s">
        <v>17</v>
      </c>
      <c r="G99" s="9" t="s">
        <v>130</v>
      </c>
      <c r="H99" s="9" t="s">
        <v>26</v>
      </c>
      <c r="I99" s="9" t="s">
        <v>45</v>
      </c>
      <c r="J99" s="9" t="s">
        <v>54</v>
      </c>
      <c r="K99" s="9" t="s">
        <v>12</v>
      </c>
      <c r="L99" s="9" t="s">
        <v>13</v>
      </c>
      <c r="M99" s="9" t="s">
        <v>93</v>
      </c>
      <c r="N99" s="10" t="str">
        <f t="shared" si="0"/>
        <v>No</v>
      </c>
      <c r="O99" t="str">
        <f t="shared" si="22"/>
        <v>Sí</v>
      </c>
      <c r="P99" t="str">
        <f t="shared" si="23"/>
        <v>No</v>
      </c>
      <c r="Q99" t="str">
        <f t="shared" si="24"/>
        <v>No</v>
      </c>
      <c r="R99" t="str">
        <f t="shared" si="25"/>
        <v>No</v>
      </c>
      <c r="S99" t="str">
        <f t="shared" si="26"/>
        <v>No</v>
      </c>
      <c r="T99" t="str">
        <f t="shared" si="27"/>
        <v>No</v>
      </c>
      <c r="U99" t="str">
        <f t="shared" si="28"/>
        <v>No</v>
      </c>
    </row>
    <row r="100" spans="1:21" ht="13.2" x14ac:dyDescent="0.25">
      <c r="A100" s="4">
        <v>45786.774130590275</v>
      </c>
      <c r="B100" s="5" t="s">
        <v>57</v>
      </c>
      <c r="C100" s="5" t="s">
        <v>8</v>
      </c>
      <c r="D100" s="5" t="s">
        <v>15</v>
      </c>
      <c r="E100" s="5" t="s">
        <v>16</v>
      </c>
      <c r="F100" s="5" t="s">
        <v>166</v>
      </c>
      <c r="G100" s="5" t="s">
        <v>25</v>
      </c>
      <c r="I100" s="5" t="s">
        <v>45</v>
      </c>
      <c r="J100" s="9" t="s">
        <v>132</v>
      </c>
      <c r="K100" s="5" t="s">
        <v>12</v>
      </c>
      <c r="L100" s="5" t="s">
        <v>13</v>
      </c>
      <c r="M100" t="s">
        <v>133</v>
      </c>
      <c r="N100" s="6" t="str">
        <f t="shared" si="0"/>
        <v>No</v>
      </c>
      <c r="O100" t="str">
        <f t="shared" si="22"/>
        <v>Sí</v>
      </c>
      <c r="P100" t="str">
        <f t="shared" si="23"/>
        <v>No</v>
      </c>
      <c r="Q100" t="str">
        <f t="shared" si="24"/>
        <v>No</v>
      </c>
      <c r="R100" t="str">
        <f t="shared" si="25"/>
        <v>No</v>
      </c>
      <c r="S100" t="str">
        <f t="shared" si="26"/>
        <v>No</v>
      </c>
      <c r="T100" t="str">
        <f t="shared" si="27"/>
        <v>No</v>
      </c>
      <c r="U100" t="str">
        <f t="shared" si="28"/>
        <v>No</v>
      </c>
    </row>
    <row r="101" spans="1:21" ht="13.2" x14ac:dyDescent="0.25">
      <c r="A101" s="8">
        <v>45786.774987037032</v>
      </c>
      <c r="B101" s="9" t="s">
        <v>42</v>
      </c>
      <c r="C101" s="9" t="s">
        <v>8</v>
      </c>
      <c r="D101" s="9" t="s">
        <v>15</v>
      </c>
      <c r="E101" s="9" t="s">
        <v>10</v>
      </c>
      <c r="F101" t="s">
        <v>129</v>
      </c>
      <c r="G101" t="s">
        <v>129</v>
      </c>
      <c r="H101" t="s">
        <v>129</v>
      </c>
      <c r="I101" s="9" t="s">
        <v>11</v>
      </c>
      <c r="J101" s="9" t="s">
        <v>132</v>
      </c>
      <c r="K101" s="9" t="s">
        <v>47</v>
      </c>
      <c r="L101" s="9" t="s">
        <v>13</v>
      </c>
      <c r="M101" s="9" t="s">
        <v>87</v>
      </c>
      <c r="N101" s="10" t="str">
        <f t="shared" si="0"/>
        <v>No</v>
      </c>
      <c r="O101" t="str">
        <f t="shared" si="22"/>
        <v>Sí</v>
      </c>
      <c r="P101" t="str">
        <f t="shared" si="23"/>
        <v>Sí</v>
      </c>
      <c r="Q101" t="str">
        <f t="shared" si="24"/>
        <v>No</v>
      </c>
      <c r="R101" t="str">
        <f t="shared" si="25"/>
        <v>No</v>
      </c>
      <c r="S101" t="str">
        <f t="shared" si="26"/>
        <v>No</v>
      </c>
      <c r="T101" t="str">
        <f t="shared" si="27"/>
        <v>No</v>
      </c>
      <c r="U101" t="str">
        <f t="shared" si="28"/>
        <v>Sí</v>
      </c>
    </row>
    <row r="102" spans="1:21" ht="13.2" x14ac:dyDescent="0.25">
      <c r="A102" s="4">
        <v>45786.775248217593</v>
      </c>
      <c r="B102" s="5" t="s">
        <v>57</v>
      </c>
      <c r="C102" s="5" t="s">
        <v>23</v>
      </c>
      <c r="D102" s="5" t="s">
        <v>15</v>
      </c>
      <c r="E102" s="5" t="s">
        <v>10</v>
      </c>
      <c r="F102" t="s">
        <v>129</v>
      </c>
      <c r="G102" t="s">
        <v>129</v>
      </c>
      <c r="H102" t="s">
        <v>129</v>
      </c>
      <c r="I102" s="5" t="s">
        <v>11</v>
      </c>
      <c r="J102" s="9" t="s">
        <v>132</v>
      </c>
      <c r="K102" s="5" t="s">
        <v>12</v>
      </c>
      <c r="L102" s="5" t="s">
        <v>13</v>
      </c>
      <c r="M102" s="5" t="s">
        <v>35</v>
      </c>
      <c r="N102" s="6" t="str">
        <f t="shared" si="0"/>
        <v>No</v>
      </c>
      <c r="O102" t="str">
        <f t="shared" si="22"/>
        <v>Sí</v>
      </c>
      <c r="P102" t="str">
        <f t="shared" si="23"/>
        <v>No</v>
      </c>
      <c r="Q102" t="str">
        <f t="shared" si="24"/>
        <v>No</v>
      </c>
      <c r="R102" t="str">
        <f t="shared" si="25"/>
        <v>No</v>
      </c>
      <c r="S102" t="str">
        <f t="shared" si="26"/>
        <v>No</v>
      </c>
      <c r="T102" t="str">
        <f t="shared" si="27"/>
        <v>No</v>
      </c>
      <c r="U102" t="str">
        <f t="shared" si="28"/>
        <v>No</v>
      </c>
    </row>
    <row r="103" spans="1:21" ht="13.2" x14ac:dyDescent="0.25">
      <c r="A103" s="8">
        <v>45786.776201886576</v>
      </c>
      <c r="B103" s="9" t="s">
        <v>20</v>
      </c>
      <c r="C103" s="9" t="s">
        <v>23</v>
      </c>
      <c r="D103" s="9" t="s">
        <v>15</v>
      </c>
      <c r="E103" s="9" t="s">
        <v>16</v>
      </c>
      <c r="F103" s="9" t="s">
        <v>17</v>
      </c>
      <c r="G103" s="9" t="s">
        <v>43</v>
      </c>
      <c r="H103" s="9" t="s">
        <v>44</v>
      </c>
      <c r="I103" s="9" t="s">
        <v>21</v>
      </c>
      <c r="J103" s="9" t="s">
        <v>132</v>
      </c>
      <c r="K103" s="9" t="s">
        <v>12</v>
      </c>
      <c r="L103" s="9" t="s">
        <v>16</v>
      </c>
      <c r="M103" t="s">
        <v>134</v>
      </c>
      <c r="N103" s="10" t="str">
        <f t="shared" si="0"/>
        <v>No</v>
      </c>
      <c r="O103" t="str">
        <f t="shared" si="22"/>
        <v>No</v>
      </c>
      <c r="P103" t="str">
        <f t="shared" si="23"/>
        <v>No</v>
      </c>
      <c r="Q103" t="str">
        <f t="shared" si="24"/>
        <v>No</v>
      </c>
      <c r="R103" t="str">
        <f t="shared" si="25"/>
        <v>No</v>
      </c>
      <c r="S103" t="str">
        <f t="shared" si="26"/>
        <v>No</v>
      </c>
      <c r="T103" t="str">
        <f t="shared" si="27"/>
        <v>No</v>
      </c>
      <c r="U103" t="str">
        <f t="shared" si="28"/>
        <v>No</v>
      </c>
    </row>
    <row r="104" spans="1:21" ht="13.2" x14ac:dyDescent="0.25">
      <c r="A104" s="4">
        <v>45786.779956990737</v>
      </c>
      <c r="B104" s="5" t="s">
        <v>42</v>
      </c>
      <c r="C104" s="5" t="s">
        <v>8</v>
      </c>
      <c r="D104" s="5" t="s">
        <v>15</v>
      </c>
      <c r="E104" s="5" t="s">
        <v>10</v>
      </c>
      <c r="F104" s="5" t="s">
        <v>17</v>
      </c>
      <c r="G104" t="s">
        <v>130</v>
      </c>
      <c r="H104" t="s">
        <v>130</v>
      </c>
      <c r="I104" s="5" t="s">
        <v>58</v>
      </c>
      <c r="J104" s="9" t="s">
        <v>132</v>
      </c>
      <c r="K104" s="5" t="s">
        <v>94</v>
      </c>
      <c r="L104" s="5" t="s">
        <v>13</v>
      </c>
      <c r="M104" s="5" t="s">
        <v>35</v>
      </c>
      <c r="N104" s="6" t="str">
        <f t="shared" si="0"/>
        <v>Sí</v>
      </c>
      <c r="O104" t="str">
        <f t="shared" si="22"/>
        <v>Sí</v>
      </c>
      <c r="P104" t="str">
        <f t="shared" si="23"/>
        <v>Sí</v>
      </c>
      <c r="Q104" t="str">
        <f t="shared" si="24"/>
        <v>Sí</v>
      </c>
      <c r="R104" t="str">
        <f t="shared" si="25"/>
        <v>No</v>
      </c>
      <c r="S104" t="str">
        <f t="shared" si="26"/>
        <v>No</v>
      </c>
      <c r="T104" t="str">
        <f t="shared" si="27"/>
        <v>Sí</v>
      </c>
      <c r="U104" t="str">
        <f t="shared" si="28"/>
        <v>No</v>
      </c>
    </row>
    <row r="105" spans="1:21" ht="13.2" x14ac:dyDescent="0.25">
      <c r="A105" s="8">
        <v>45786.781077245367</v>
      </c>
      <c r="B105" s="9" t="s">
        <v>42</v>
      </c>
      <c r="C105" s="9" t="s">
        <v>23</v>
      </c>
      <c r="D105" s="9" t="s">
        <v>15</v>
      </c>
      <c r="E105" s="9" t="s">
        <v>16</v>
      </c>
      <c r="F105" s="9" t="s">
        <v>17</v>
      </c>
      <c r="G105" s="9" t="s">
        <v>43</v>
      </c>
      <c r="H105" s="9" t="s">
        <v>44</v>
      </c>
      <c r="I105" s="9" t="s">
        <v>95</v>
      </c>
      <c r="J105" s="9" t="s">
        <v>132</v>
      </c>
      <c r="K105" s="9" t="s">
        <v>74</v>
      </c>
      <c r="L105" s="9" t="s">
        <v>16</v>
      </c>
      <c r="M105" t="s">
        <v>134</v>
      </c>
      <c r="N105" s="10" t="str">
        <f t="shared" si="0"/>
        <v>No</v>
      </c>
      <c r="O105" t="str">
        <f t="shared" si="22"/>
        <v>Sí</v>
      </c>
      <c r="P105" t="str">
        <f t="shared" si="23"/>
        <v>Sí</v>
      </c>
      <c r="Q105" t="str">
        <f t="shared" si="24"/>
        <v>No</v>
      </c>
      <c r="R105" t="str">
        <f t="shared" si="25"/>
        <v>Sí</v>
      </c>
      <c r="S105" t="str">
        <f t="shared" si="26"/>
        <v>No</v>
      </c>
      <c r="T105" t="str">
        <f t="shared" si="27"/>
        <v>No</v>
      </c>
      <c r="U105" t="str">
        <f t="shared" si="28"/>
        <v>No</v>
      </c>
    </row>
    <row r="106" spans="1:21" ht="13.2" x14ac:dyDescent="0.25">
      <c r="A106" s="4">
        <v>45786.781843460645</v>
      </c>
      <c r="B106" s="5" t="s">
        <v>7</v>
      </c>
      <c r="C106" s="5" t="s">
        <v>8</v>
      </c>
      <c r="D106" s="5" t="s">
        <v>15</v>
      </c>
      <c r="E106" s="5" t="s">
        <v>16</v>
      </c>
      <c r="F106" s="5" t="s">
        <v>17</v>
      </c>
      <c r="G106" s="5" t="s">
        <v>25</v>
      </c>
      <c r="I106" s="5" t="s">
        <v>75</v>
      </c>
      <c r="J106" s="9" t="s">
        <v>132</v>
      </c>
      <c r="K106" s="5" t="s">
        <v>12</v>
      </c>
      <c r="L106" s="5" t="s">
        <v>13</v>
      </c>
      <c r="M106" s="5" t="s">
        <v>59</v>
      </c>
      <c r="N106" s="6" t="str">
        <f t="shared" si="0"/>
        <v>No</v>
      </c>
      <c r="O106" t="str">
        <f t="shared" si="22"/>
        <v>Sí</v>
      </c>
      <c r="P106" t="str">
        <f t="shared" si="23"/>
        <v>No</v>
      </c>
      <c r="Q106" t="str">
        <f t="shared" si="24"/>
        <v>No</v>
      </c>
      <c r="R106" t="str">
        <f t="shared" si="25"/>
        <v>No</v>
      </c>
      <c r="S106" t="str">
        <f t="shared" si="26"/>
        <v>No</v>
      </c>
      <c r="T106" t="str">
        <f t="shared" si="27"/>
        <v>No</v>
      </c>
      <c r="U106" t="str">
        <f t="shared" si="28"/>
        <v>No</v>
      </c>
    </row>
    <row r="107" spans="1:21" ht="13.2" x14ac:dyDescent="0.25">
      <c r="A107" s="8">
        <v>45786.787838101853</v>
      </c>
      <c r="B107" s="9" t="s">
        <v>57</v>
      </c>
      <c r="C107" s="9" t="s">
        <v>8</v>
      </c>
      <c r="D107" s="9" t="s">
        <v>24</v>
      </c>
      <c r="E107" s="9" t="s">
        <v>16</v>
      </c>
      <c r="F107" s="9" t="s">
        <v>17</v>
      </c>
      <c r="G107" s="9" t="s">
        <v>43</v>
      </c>
      <c r="H107" s="9" t="s">
        <v>26</v>
      </c>
      <c r="I107" s="9" t="s">
        <v>96</v>
      </c>
      <c r="J107" s="9" t="s">
        <v>46</v>
      </c>
      <c r="K107" s="9" t="s">
        <v>12</v>
      </c>
      <c r="L107" s="9" t="s">
        <v>32</v>
      </c>
      <c r="M107" t="s">
        <v>133</v>
      </c>
      <c r="N107" s="10" t="str">
        <f t="shared" si="0"/>
        <v>No</v>
      </c>
      <c r="O107" t="str">
        <f t="shared" si="22"/>
        <v>Sí</v>
      </c>
      <c r="P107" t="str">
        <f t="shared" si="23"/>
        <v>No</v>
      </c>
      <c r="Q107" t="str">
        <f t="shared" si="24"/>
        <v>No</v>
      </c>
      <c r="R107" t="str">
        <f t="shared" si="25"/>
        <v>No</v>
      </c>
      <c r="S107" t="str">
        <f t="shared" si="26"/>
        <v>No</v>
      </c>
      <c r="T107" t="str">
        <f t="shared" si="27"/>
        <v>No</v>
      </c>
      <c r="U107" t="str">
        <f t="shared" si="28"/>
        <v>No</v>
      </c>
    </row>
    <row r="108" spans="1:21" ht="13.2" x14ac:dyDescent="0.25">
      <c r="A108" s="4">
        <v>45786.788235358792</v>
      </c>
      <c r="B108" s="5" t="s">
        <v>57</v>
      </c>
      <c r="C108" s="5" t="s">
        <v>8</v>
      </c>
      <c r="D108" s="5" t="s">
        <v>15</v>
      </c>
      <c r="E108" s="5" t="s">
        <v>10</v>
      </c>
      <c r="F108" t="s">
        <v>129</v>
      </c>
      <c r="G108" t="s">
        <v>129</v>
      </c>
      <c r="H108" t="s">
        <v>129</v>
      </c>
      <c r="I108" s="5" t="s">
        <v>11</v>
      </c>
      <c r="J108" s="9" t="s">
        <v>132</v>
      </c>
      <c r="K108" s="5" t="s">
        <v>12</v>
      </c>
      <c r="L108" s="5" t="s">
        <v>13</v>
      </c>
      <c r="M108" s="5" t="s">
        <v>35</v>
      </c>
      <c r="N108" s="6" t="str">
        <f t="shared" si="0"/>
        <v>No</v>
      </c>
      <c r="O108" t="str">
        <f t="shared" si="22"/>
        <v>Sí</v>
      </c>
      <c r="P108" t="str">
        <f t="shared" si="23"/>
        <v>No</v>
      </c>
      <c r="Q108" t="str">
        <f t="shared" si="24"/>
        <v>No</v>
      </c>
      <c r="R108" t="str">
        <f t="shared" si="25"/>
        <v>No</v>
      </c>
      <c r="S108" t="str">
        <f t="shared" si="26"/>
        <v>No</v>
      </c>
      <c r="T108" t="str">
        <f t="shared" si="27"/>
        <v>No</v>
      </c>
      <c r="U108" t="str">
        <f t="shared" si="28"/>
        <v>No</v>
      </c>
    </row>
    <row r="109" spans="1:21" ht="13.2" x14ac:dyDescent="0.25">
      <c r="A109" s="8">
        <v>45786.790937696758</v>
      </c>
      <c r="B109" s="9" t="s">
        <v>20</v>
      </c>
      <c r="C109" s="9" t="s">
        <v>8</v>
      </c>
      <c r="D109" s="9" t="s">
        <v>15</v>
      </c>
      <c r="E109" s="9" t="s">
        <v>16</v>
      </c>
      <c r="F109" s="9" t="s">
        <v>17</v>
      </c>
      <c r="G109" s="9" t="s">
        <v>43</v>
      </c>
      <c r="H109" s="9" t="s">
        <v>44</v>
      </c>
      <c r="I109" s="9" t="s">
        <v>92</v>
      </c>
      <c r="J109" s="9" t="s">
        <v>132</v>
      </c>
      <c r="K109" s="9" t="s">
        <v>97</v>
      </c>
      <c r="L109" s="9" t="s">
        <v>16</v>
      </c>
      <c r="M109" t="s">
        <v>134</v>
      </c>
      <c r="N109" s="10" t="str">
        <f t="shared" si="0"/>
        <v>No</v>
      </c>
      <c r="O109" t="str">
        <f t="shared" si="22"/>
        <v>No</v>
      </c>
      <c r="P109" t="str">
        <f t="shared" si="23"/>
        <v>Sí</v>
      </c>
      <c r="Q109" t="str">
        <f t="shared" si="24"/>
        <v>No</v>
      </c>
      <c r="R109" t="str">
        <f t="shared" si="25"/>
        <v>No</v>
      </c>
      <c r="S109" t="str">
        <f t="shared" si="26"/>
        <v>No</v>
      </c>
      <c r="T109" t="str">
        <f t="shared" si="27"/>
        <v>No</v>
      </c>
      <c r="U109" t="str">
        <f t="shared" si="28"/>
        <v>Sí</v>
      </c>
    </row>
    <row r="110" spans="1:21" ht="13.2" x14ac:dyDescent="0.25">
      <c r="A110" s="4">
        <v>45786.791013969909</v>
      </c>
      <c r="B110" s="5" t="s">
        <v>7</v>
      </c>
      <c r="C110" s="5" t="s">
        <v>8</v>
      </c>
      <c r="D110" s="5" t="s">
        <v>15</v>
      </c>
      <c r="E110" s="5" t="s">
        <v>16</v>
      </c>
      <c r="F110" s="5" t="s">
        <v>166</v>
      </c>
      <c r="G110" s="5" t="s">
        <v>25</v>
      </c>
      <c r="I110" s="5" t="s">
        <v>98</v>
      </c>
      <c r="J110" s="9" t="s">
        <v>132</v>
      </c>
      <c r="K110" s="5" t="s">
        <v>12</v>
      </c>
      <c r="L110" s="5" t="s">
        <v>13</v>
      </c>
      <c r="M110" s="5" t="s">
        <v>35</v>
      </c>
      <c r="N110" s="6" t="str">
        <f t="shared" si="0"/>
        <v>No</v>
      </c>
      <c r="O110" t="str">
        <f t="shared" si="22"/>
        <v>Sí</v>
      </c>
      <c r="P110" t="str">
        <f t="shared" si="23"/>
        <v>No</v>
      </c>
      <c r="Q110" t="str">
        <f t="shared" si="24"/>
        <v>No</v>
      </c>
      <c r="R110" t="str">
        <f t="shared" si="25"/>
        <v>No</v>
      </c>
      <c r="S110" t="str">
        <f t="shared" si="26"/>
        <v>No</v>
      </c>
      <c r="T110" t="str">
        <f t="shared" si="27"/>
        <v>No</v>
      </c>
      <c r="U110" t="str">
        <f t="shared" si="28"/>
        <v>No</v>
      </c>
    </row>
    <row r="111" spans="1:21" ht="13.2" x14ac:dyDescent="0.25">
      <c r="A111" s="8">
        <v>45786.793583680555</v>
      </c>
      <c r="B111" s="9" t="s">
        <v>20</v>
      </c>
      <c r="C111" s="9" t="s">
        <v>23</v>
      </c>
      <c r="D111" s="9" t="s">
        <v>15</v>
      </c>
      <c r="E111" s="9" t="s">
        <v>16</v>
      </c>
      <c r="F111" s="9" t="s">
        <v>17</v>
      </c>
      <c r="G111" s="9" t="s">
        <v>43</v>
      </c>
      <c r="H111" s="9" t="s">
        <v>44</v>
      </c>
      <c r="I111" s="9" t="s">
        <v>29</v>
      </c>
      <c r="J111" s="9" t="s">
        <v>132</v>
      </c>
      <c r="K111" s="9" t="s">
        <v>99</v>
      </c>
      <c r="L111" s="9" t="s">
        <v>13</v>
      </c>
      <c r="M111" s="9" t="s">
        <v>35</v>
      </c>
      <c r="N111" s="10" t="str">
        <f t="shared" si="0"/>
        <v>No</v>
      </c>
      <c r="O111" t="str">
        <f t="shared" si="22"/>
        <v>No</v>
      </c>
      <c r="P111" t="str">
        <f t="shared" si="23"/>
        <v>Sí</v>
      </c>
      <c r="Q111" t="str">
        <f t="shared" si="24"/>
        <v>No</v>
      </c>
      <c r="R111" t="str">
        <f t="shared" si="25"/>
        <v>No</v>
      </c>
      <c r="S111" t="str">
        <f t="shared" si="26"/>
        <v>No</v>
      </c>
      <c r="T111" t="str">
        <f t="shared" si="27"/>
        <v>No</v>
      </c>
      <c r="U111" t="str">
        <f t="shared" si="28"/>
        <v>Sí</v>
      </c>
    </row>
    <row r="112" spans="1:21" ht="13.2" x14ac:dyDescent="0.25">
      <c r="A112" s="4">
        <v>45786.794542291667</v>
      </c>
      <c r="B112" s="5" t="s">
        <v>42</v>
      </c>
      <c r="C112" s="5" t="s">
        <v>8</v>
      </c>
      <c r="D112" s="5" t="s">
        <v>24</v>
      </c>
      <c r="E112" s="5" t="s">
        <v>16</v>
      </c>
      <c r="F112" s="5" t="s">
        <v>17</v>
      </c>
      <c r="G112" s="5" t="s">
        <v>43</v>
      </c>
      <c r="H112" s="5" t="s">
        <v>44</v>
      </c>
      <c r="I112" s="5" t="s">
        <v>29</v>
      </c>
      <c r="J112" s="5" t="s">
        <v>40</v>
      </c>
      <c r="K112" s="5" t="s">
        <v>74</v>
      </c>
      <c r="L112" s="5" t="s">
        <v>32</v>
      </c>
      <c r="M112" t="s">
        <v>133</v>
      </c>
      <c r="N112" s="6" t="str">
        <f t="shared" si="0"/>
        <v>No</v>
      </c>
      <c r="O112" t="str">
        <f t="shared" si="22"/>
        <v>Sí</v>
      </c>
      <c r="P112" t="str">
        <f t="shared" si="23"/>
        <v>Sí</v>
      </c>
      <c r="Q112" t="str">
        <f t="shared" si="24"/>
        <v>No</v>
      </c>
      <c r="R112" t="str">
        <f t="shared" si="25"/>
        <v>Sí</v>
      </c>
      <c r="S112" t="str">
        <f t="shared" si="26"/>
        <v>No</v>
      </c>
      <c r="T112" t="str">
        <f t="shared" si="27"/>
        <v>No</v>
      </c>
      <c r="U112" t="str">
        <f t="shared" si="28"/>
        <v>No</v>
      </c>
    </row>
    <row r="113" spans="1:21" ht="13.2" x14ac:dyDescent="0.25">
      <c r="A113" s="8">
        <v>45786.795284224536</v>
      </c>
      <c r="B113" s="9" t="s">
        <v>57</v>
      </c>
      <c r="C113" s="9" t="s">
        <v>23</v>
      </c>
      <c r="D113" s="9" t="s">
        <v>15</v>
      </c>
      <c r="E113" s="9" t="s">
        <v>16</v>
      </c>
      <c r="F113" s="9" t="s">
        <v>166</v>
      </c>
      <c r="G113" s="9" t="s">
        <v>25</v>
      </c>
      <c r="I113" s="9" t="s">
        <v>100</v>
      </c>
      <c r="J113" s="9" t="s">
        <v>132</v>
      </c>
      <c r="K113" s="9" t="s">
        <v>12</v>
      </c>
      <c r="L113" s="9" t="s">
        <v>32</v>
      </c>
      <c r="M113" t="s">
        <v>133</v>
      </c>
      <c r="N113" s="10" t="str">
        <f t="shared" si="0"/>
        <v>No</v>
      </c>
      <c r="O113" t="str">
        <f t="shared" si="22"/>
        <v>Sí</v>
      </c>
      <c r="P113" t="str">
        <f t="shared" si="23"/>
        <v>No</v>
      </c>
      <c r="Q113" t="str">
        <f t="shared" si="24"/>
        <v>No</v>
      </c>
      <c r="R113" t="str">
        <f t="shared" si="25"/>
        <v>No</v>
      </c>
      <c r="S113" t="str">
        <f t="shared" si="26"/>
        <v>No</v>
      </c>
      <c r="T113" t="str">
        <f t="shared" si="27"/>
        <v>No</v>
      </c>
      <c r="U113" t="str">
        <f t="shared" si="28"/>
        <v>No</v>
      </c>
    </row>
    <row r="114" spans="1:21" ht="13.2" x14ac:dyDescent="0.25">
      <c r="A114" s="4">
        <v>45786.795867881941</v>
      </c>
      <c r="B114" s="5" t="s">
        <v>20</v>
      </c>
      <c r="C114" s="5" t="s">
        <v>8</v>
      </c>
      <c r="D114" s="5" t="s">
        <v>15</v>
      </c>
      <c r="E114" s="5" t="s">
        <v>16</v>
      </c>
      <c r="F114" s="5" t="s">
        <v>166</v>
      </c>
      <c r="G114" s="5" t="s">
        <v>43</v>
      </c>
      <c r="H114" s="5" t="s">
        <v>44</v>
      </c>
      <c r="I114" s="5" t="s">
        <v>101</v>
      </c>
      <c r="J114" s="9" t="s">
        <v>132</v>
      </c>
      <c r="K114" s="5" t="s">
        <v>12</v>
      </c>
      <c r="L114" s="5" t="s">
        <v>16</v>
      </c>
      <c r="M114" t="s">
        <v>134</v>
      </c>
      <c r="N114" s="6" t="str">
        <f t="shared" si="0"/>
        <v>No</v>
      </c>
      <c r="O114" t="str">
        <f t="shared" si="22"/>
        <v>No</v>
      </c>
      <c r="P114" t="str">
        <f t="shared" si="23"/>
        <v>No</v>
      </c>
      <c r="Q114" t="str">
        <f t="shared" si="24"/>
        <v>No</v>
      </c>
      <c r="R114" t="str">
        <f t="shared" si="25"/>
        <v>No</v>
      </c>
      <c r="S114" t="str">
        <f t="shared" si="26"/>
        <v>No</v>
      </c>
      <c r="T114" t="str">
        <f t="shared" si="27"/>
        <v>No</v>
      </c>
      <c r="U114" t="str">
        <f t="shared" si="28"/>
        <v>No</v>
      </c>
    </row>
    <row r="115" spans="1:21" ht="13.2" x14ac:dyDescent="0.25">
      <c r="A115" s="8">
        <v>45786.799359583332</v>
      </c>
      <c r="B115" s="9" t="s">
        <v>20</v>
      </c>
      <c r="C115" s="9" t="s">
        <v>23</v>
      </c>
      <c r="D115" s="9" t="s">
        <v>15</v>
      </c>
      <c r="E115" s="9" t="s">
        <v>16</v>
      </c>
      <c r="F115" s="9" t="s">
        <v>17</v>
      </c>
      <c r="G115" s="9" t="s">
        <v>61</v>
      </c>
      <c r="H115" s="9" t="s">
        <v>44</v>
      </c>
      <c r="I115" s="9" t="s">
        <v>100</v>
      </c>
      <c r="J115" s="9" t="s">
        <v>132</v>
      </c>
      <c r="K115" s="9" t="s">
        <v>12</v>
      </c>
      <c r="L115" s="9" t="s">
        <v>13</v>
      </c>
      <c r="M115" t="s">
        <v>133</v>
      </c>
      <c r="N115" s="10" t="str">
        <f t="shared" si="0"/>
        <v>No</v>
      </c>
      <c r="O115" t="str">
        <f t="shared" si="22"/>
        <v>No</v>
      </c>
      <c r="P115" t="str">
        <f t="shared" si="23"/>
        <v>No</v>
      </c>
      <c r="Q115" t="str">
        <f t="shared" si="24"/>
        <v>No</v>
      </c>
      <c r="R115" t="str">
        <f t="shared" si="25"/>
        <v>No</v>
      </c>
      <c r="S115" t="str">
        <f t="shared" si="26"/>
        <v>No</v>
      </c>
      <c r="T115" t="str">
        <f t="shared" si="27"/>
        <v>No</v>
      </c>
      <c r="U115" t="str">
        <f t="shared" si="28"/>
        <v>No</v>
      </c>
    </row>
    <row r="116" spans="1:21" ht="13.2" x14ac:dyDescent="0.25">
      <c r="A116" s="4">
        <v>45786.799857905091</v>
      </c>
      <c r="B116" s="5" t="s">
        <v>42</v>
      </c>
      <c r="C116" s="5" t="s">
        <v>8</v>
      </c>
      <c r="D116" s="5" t="s">
        <v>24</v>
      </c>
      <c r="E116" s="5" t="s">
        <v>16</v>
      </c>
      <c r="F116" s="5" t="s">
        <v>17</v>
      </c>
      <c r="G116" s="5" t="s">
        <v>25</v>
      </c>
      <c r="I116" s="5" t="s">
        <v>45</v>
      </c>
      <c r="J116" s="9" t="s">
        <v>132</v>
      </c>
      <c r="K116" s="5" t="s">
        <v>12</v>
      </c>
      <c r="L116" s="5" t="s">
        <v>13</v>
      </c>
      <c r="M116" s="5" t="s">
        <v>102</v>
      </c>
      <c r="N116" s="6" t="str">
        <f t="shared" si="0"/>
        <v>No</v>
      </c>
      <c r="O116" t="str">
        <f t="shared" si="22"/>
        <v>Sí</v>
      </c>
      <c r="P116" t="str">
        <f t="shared" si="23"/>
        <v>No</v>
      </c>
      <c r="Q116" t="str">
        <f t="shared" si="24"/>
        <v>No</v>
      </c>
      <c r="R116" t="str">
        <f t="shared" si="25"/>
        <v>No</v>
      </c>
      <c r="S116" t="str">
        <f t="shared" si="26"/>
        <v>No</v>
      </c>
      <c r="T116" t="str">
        <f t="shared" si="27"/>
        <v>No</v>
      </c>
      <c r="U116" t="str">
        <f t="shared" si="28"/>
        <v>No</v>
      </c>
    </row>
    <row r="117" spans="1:21" ht="13.2" x14ac:dyDescent="0.25">
      <c r="A117" s="8">
        <v>45786.801028553236</v>
      </c>
      <c r="B117" s="9" t="s">
        <v>57</v>
      </c>
      <c r="C117" s="9" t="s">
        <v>8</v>
      </c>
      <c r="D117" s="9" t="s">
        <v>24</v>
      </c>
      <c r="E117" s="9" t="s">
        <v>16</v>
      </c>
      <c r="F117" s="5" t="s">
        <v>166</v>
      </c>
      <c r="G117" s="9" t="s">
        <v>25</v>
      </c>
      <c r="I117" s="9" t="s">
        <v>100</v>
      </c>
      <c r="J117" s="9" t="s">
        <v>132</v>
      </c>
      <c r="K117" s="9" t="s">
        <v>12</v>
      </c>
      <c r="L117" s="9" t="s">
        <v>13</v>
      </c>
      <c r="M117" s="9" t="s">
        <v>49</v>
      </c>
      <c r="N117" s="10" t="str">
        <f t="shared" si="0"/>
        <v>No</v>
      </c>
      <c r="O117" t="str">
        <f t="shared" si="22"/>
        <v>Sí</v>
      </c>
      <c r="P117" t="str">
        <f t="shared" si="23"/>
        <v>No</v>
      </c>
      <c r="Q117" t="str">
        <f t="shared" si="24"/>
        <v>No</v>
      </c>
      <c r="R117" t="str">
        <f t="shared" si="25"/>
        <v>No</v>
      </c>
      <c r="S117" t="str">
        <f t="shared" si="26"/>
        <v>No</v>
      </c>
      <c r="T117" t="str">
        <f t="shared" si="27"/>
        <v>No</v>
      </c>
      <c r="U117" t="str">
        <f t="shared" si="28"/>
        <v>No</v>
      </c>
    </row>
    <row r="118" spans="1:21" ht="13.2" x14ac:dyDescent="0.25">
      <c r="A118" s="4">
        <v>45786.813459525467</v>
      </c>
      <c r="B118" s="5" t="s">
        <v>7</v>
      </c>
      <c r="C118" s="5" t="s">
        <v>8</v>
      </c>
      <c r="D118" s="5" t="s">
        <v>24</v>
      </c>
      <c r="E118" s="5" t="s">
        <v>16</v>
      </c>
      <c r="F118" s="5" t="s">
        <v>17</v>
      </c>
      <c r="G118" s="5" t="s">
        <v>25</v>
      </c>
      <c r="H118" s="5" t="s">
        <v>26</v>
      </c>
      <c r="I118" s="5" t="s">
        <v>103</v>
      </c>
      <c r="J118" s="9" t="s">
        <v>132</v>
      </c>
      <c r="K118" s="5" t="s">
        <v>12</v>
      </c>
      <c r="L118" s="5" t="s">
        <v>13</v>
      </c>
      <c r="M118" s="5" t="s">
        <v>59</v>
      </c>
      <c r="N118" s="6" t="str">
        <f t="shared" si="0"/>
        <v>No</v>
      </c>
      <c r="O118" t="str">
        <f t="shared" si="22"/>
        <v>Sí</v>
      </c>
      <c r="P118" t="str">
        <f t="shared" si="23"/>
        <v>No</v>
      </c>
      <c r="Q118" t="str">
        <f t="shared" si="24"/>
        <v>No</v>
      </c>
      <c r="R118" t="str">
        <f t="shared" si="25"/>
        <v>No</v>
      </c>
      <c r="S118" t="str">
        <f t="shared" si="26"/>
        <v>No</v>
      </c>
      <c r="T118" t="str">
        <f t="shared" si="27"/>
        <v>No</v>
      </c>
      <c r="U118" t="str">
        <f t="shared" si="28"/>
        <v>No</v>
      </c>
    </row>
    <row r="119" spans="1:21" ht="13.2" x14ac:dyDescent="0.25">
      <c r="A119" s="8">
        <v>45786.814238136576</v>
      </c>
      <c r="B119" s="9" t="s">
        <v>7</v>
      </c>
      <c r="C119" s="9" t="s">
        <v>8</v>
      </c>
      <c r="D119" s="9" t="s">
        <v>15</v>
      </c>
      <c r="E119" s="5" t="s">
        <v>10</v>
      </c>
      <c r="F119" s="5" t="s">
        <v>166</v>
      </c>
      <c r="G119" s="9" t="s">
        <v>25</v>
      </c>
      <c r="H119" s="9" t="s">
        <v>26</v>
      </c>
      <c r="I119" s="9" t="s">
        <v>48</v>
      </c>
      <c r="J119" s="9" t="s">
        <v>132</v>
      </c>
      <c r="K119" s="9" t="s">
        <v>94</v>
      </c>
      <c r="L119" s="9" t="s">
        <v>32</v>
      </c>
      <c r="M119" s="9" t="s">
        <v>104</v>
      </c>
      <c r="N119" s="10" t="str">
        <f t="shared" si="0"/>
        <v>Sí</v>
      </c>
      <c r="O119" t="str">
        <f t="shared" si="22"/>
        <v>Sí</v>
      </c>
      <c r="P119" t="str">
        <f t="shared" si="23"/>
        <v>Sí</v>
      </c>
      <c r="Q119" t="str">
        <f t="shared" si="24"/>
        <v>Sí</v>
      </c>
      <c r="R119" t="str">
        <f t="shared" si="25"/>
        <v>No</v>
      </c>
      <c r="S119" t="str">
        <f t="shared" si="26"/>
        <v>No</v>
      </c>
      <c r="T119" t="str">
        <f t="shared" si="27"/>
        <v>Sí</v>
      </c>
      <c r="U119" t="str">
        <f t="shared" si="28"/>
        <v>No</v>
      </c>
    </row>
    <row r="120" spans="1:21" ht="13.2" x14ac:dyDescent="0.25">
      <c r="A120" s="4">
        <v>45786.814755543979</v>
      </c>
      <c r="B120" s="5" t="s">
        <v>42</v>
      </c>
      <c r="C120" s="5" t="s">
        <v>8</v>
      </c>
      <c r="D120" s="5" t="s">
        <v>24</v>
      </c>
      <c r="E120" s="5" t="s">
        <v>10</v>
      </c>
      <c r="F120" s="5" t="s">
        <v>17</v>
      </c>
      <c r="G120" s="5" t="s">
        <v>51</v>
      </c>
      <c r="H120" s="5" t="s">
        <v>26</v>
      </c>
      <c r="I120" s="5" t="s">
        <v>45</v>
      </c>
      <c r="J120" s="5" t="s">
        <v>54</v>
      </c>
      <c r="K120" s="5" t="s">
        <v>74</v>
      </c>
      <c r="L120" s="5" t="s">
        <v>16</v>
      </c>
      <c r="M120" s="5" t="s">
        <v>35</v>
      </c>
      <c r="N120" s="6" t="str">
        <f t="shared" si="0"/>
        <v>No</v>
      </c>
      <c r="O120" t="str">
        <f t="shared" si="22"/>
        <v>Sí</v>
      </c>
      <c r="P120" t="str">
        <f t="shared" si="23"/>
        <v>Sí</v>
      </c>
      <c r="Q120" t="str">
        <f t="shared" si="24"/>
        <v>No</v>
      </c>
      <c r="R120" t="str">
        <f t="shared" si="25"/>
        <v>Sí</v>
      </c>
      <c r="S120" t="str">
        <f t="shared" si="26"/>
        <v>No</v>
      </c>
      <c r="T120" t="str">
        <f t="shared" si="27"/>
        <v>No</v>
      </c>
      <c r="U120" t="str">
        <f t="shared" si="28"/>
        <v>No</v>
      </c>
    </row>
    <row r="121" spans="1:21" ht="13.2" x14ac:dyDescent="0.25">
      <c r="A121" s="8">
        <v>45786.815581157411</v>
      </c>
      <c r="B121" s="9" t="s">
        <v>57</v>
      </c>
      <c r="C121" s="9" t="s">
        <v>8</v>
      </c>
      <c r="D121" s="9" t="s">
        <v>15</v>
      </c>
      <c r="E121" s="9" t="s">
        <v>10</v>
      </c>
      <c r="F121" t="s">
        <v>129</v>
      </c>
      <c r="G121" t="s">
        <v>129</v>
      </c>
      <c r="H121" t="s">
        <v>129</v>
      </c>
      <c r="I121" s="9" t="s">
        <v>11</v>
      </c>
      <c r="J121" s="9" t="s">
        <v>132</v>
      </c>
      <c r="K121" s="9" t="s">
        <v>12</v>
      </c>
      <c r="L121" s="9" t="s">
        <v>32</v>
      </c>
      <c r="M121" s="9" t="s">
        <v>35</v>
      </c>
      <c r="N121" s="10" t="str">
        <f t="shared" si="0"/>
        <v>No</v>
      </c>
      <c r="O121" t="str">
        <f t="shared" si="22"/>
        <v>Sí</v>
      </c>
      <c r="P121" t="str">
        <f t="shared" si="23"/>
        <v>No</v>
      </c>
      <c r="Q121" t="str">
        <f t="shared" si="24"/>
        <v>No</v>
      </c>
      <c r="R121" t="str">
        <f t="shared" si="25"/>
        <v>No</v>
      </c>
      <c r="S121" t="str">
        <f t="shared" si="26"/>
        <v>No</v>
      </c>
      <c r="T121" t="str">
        <f t="shared" si="27"/>
        <v>No</v>
      </c>
      <c r="U121" t="str">
        <f t="shared" si="28"/>
        <v>No</v>
      </c>
    </row>
    <row r="122" spans="1:21" ht="13.2" x14ac:dyDescent="0.25">
      <c r="A122" s="4">
        <v>45786.816109583335</v>
      </c>
      <c r="B122" s="5" t="s">
        <v>7</v>
      </c>
      <c r="C122" s="5" t="s">
        <v>23</v>
      </c>
      <c r="D122" s="5" t="s">
        <v>24</v>
      </c>
      <c r="E122" s="5" t="s">
        <v>16</v>
      </c>
      <c r="F122" s="5" t="s">
        <v>17</v>
      </c>
      <c r="G122" s="5" t="s">
        <v>43</v>
      </c>
      <c r="H122" s="5" t="s">
        <v>44</v>
      </c>
      <c r="I122" s="5" t="s">
        <v>45</v>
      </c>
      <c r="J122" s="9" t="s">
        <v>132</v>
      </c>
      <c r="K122" s="5" t="s">
        <v>12</v>
      </c>
      <c r="L122" s="5" t="s">
        <v>13</v>
      </c>
      <c r="M122" s="5" t="s">
        <v>49</v>
      </c>
      <c r="N122" s="6" t="str">
        <f t="shared" si="0"/>
        <v>No</v>
      </c>
      <c r="O122" t="str">
        <f t="shared" si="22"/>
        <v>Sí</v>
      </c>
      <c r="P122" t="str">
        <f t="shared" si="23"/>
        <v>No</v>
      </c>
      <c r="Q122" t="str">
        <f t="shared" si="24"/>
        <v>No</v>
      </c>
      <c r="R122" t="str">
        <f t="shared" si="25"/>
        <v>No</v>
      </c>
      <c r="S122" t="str">
        <f t="shared" si="26"/>
        <v>No</v>
      </c>
      <c r="T122" t="str">
        <f t="shared" si="27"/>
        <v>No</v>
      </c>
      <c r="U122" t="str">
        <f t="shared" si="28"/>
        <v>No</v>
      </c>
    </row>
    <row r="123" spans="1:21" ht="13.2" x14ac:dyDescent="0.25">
      <c r="A123" s="8">
        <v>45786.816779456014</v>
      </c>
      <c r="B123" s="9" t="s">
        <v>42</v>
      </c>
      <c r="C123" s="9" t="s">
        <v>8</v>
      </c>
      <c r="D123" s="9" t="s">
        <v>15</v>
      </c>
      <c r="E123" s="9" t="s">
        <v>16</v>
      </c>
      <c r="F123" s="9" t="s">
        <v>17</v>
      </c>
      <c r="G123" s="9" t="s">
        <v>25</v>
      </c>
      <c r="I123" s="9" t="s">
        <v>21</v>
      </c>
      <c r="J123" s="9" t="s">
        <v>132</v>
      </c>
      <c r="K123" s="9" t="s">
        <v>12</v>
      </c>
      <c r="L123" s="9" t="s">
        <v>32</v>
      </c>
      <c r="M123" t="s">
        <v>133</v>
      </c>
      <c r="N123" s="10" t="str">
        <f t="shared" si="0"/>
        <v>No</v>
      </c>
      <c r="O123" t="str">
        <f t="shared" si="22"/>
        <v>Sí</v>
      </c>
      <c r="P123" t="str">
        <f t="shared" si="23"/>
        <v>No</v>
      </c>
      <c r="Q123" t="str">
        <f t="shared" si="24"/>
        <v>No</v>
      </c>
      <c r="R123" t="str">
        <f t="shared" si="25"/>
        <v>No</v>
      </c>
      <c r="S123" t="str">
        <f t="shared" si="26"/>
        <v>No</v>
      </c>
      <c r="T123" t="str">
        <f t="shared" si="27"/>
        <v>No</v>
      </c>
      <c r="U123" t="str">
        <f t="shared" si="28"/>
        <v>No</v>
      </c>
    </row>
    <row r="124" spans="1:21" ht="13.2" x14ac:dyDescent="0.25">
      <c r="A124" s="4">
        <v>45786.822115266201</v>
      </c>
      <c r="B124" s="5" t="s">
        <v>7</v>
      </c>
      <c r="C124" s="5" t="s">
        <v>23</v>
      </c>
      <c r="D124" s="5" t="s">
        <v>24</v>
      </c>
      <c r="E124" s="5" t="s">
        <v>16</v>
      </c>
      <c r="F124" s="5" t="s">
        <v>17</v>
      </c>
      <c r="G124" s="5" t="s">
        <v>51</v>
      </c>
      <c r="H124" s="5" t="s">
        <v>26</v>
      </c>
      <c r="I124" s="5" t="s">
        <v>82</v>
      </c>
      <c r="J124" s="5" t="s">
        <v>40</v>
      </c>
      <c r="K124" s="5" t="s">
        <v>12</v>
      </c>
      <c r="L124" s="5" t="s">
        <v>13</v>
      </c>
      <c r="M124" t="s">
        <v>133</v>
      </c>
      <c r="N124" s="6" t="str">
        <f t="shared" si="0"/>
        <v>No</v>
      </c>
      <c r="O124" t="str">
        <f t="shared" si="22"/>
        <v>Sí</v>
      </c>
      <c r="P124" t="str">
        <f t="shared" si="23"/>
        <v>No</v>
      </c>
      <c r="Q124" t="str">
        <f t="shared" si="24"/>
        <v>No</v>
      </c>
      <c r="R124" t="str">
        <f t="shared" si="25"/>
        <v>No</v>
      </c>
      <c r="S124" t="str">
        <f t="shared" si="26"/>
        <v>No</v>
      </c>
      <c r="T124" t="str">
        <f t="shared" si="27"/>
        <v>No</v>
      </c>
      <c r="U124" t="str">
        <f t="shared" si="28"/>
        <v>No</v>
      </c>
    </row>
    <row r="125" spans="1:21" ht="13.2" x14ac:dyDescent="0.25">
      <c r="A125" s="8">
        <v>45786.830051296296</v>
      </c>
      <c r="B125" s="9" t="s">
        <v>20</v>
      </c>
      <c r="C125" s="9" t="s">
        <v>8</v>
      </c>
      <c r="D125" s="9" t="s">
        <v>9</v>
      </c>
      <c r="E125" s="9" t="s">
        <v>16</v>
      </c>
      <c r="F125" s="9" t="s">
        <v>17</v>
      </c>
      <c r="G125" s="9" t="s">
        <v>43</v>
      </c>
      <c r="H125" s="9" t="s">
        <v>44</v>
      </c>
      <c r="I125" s="9" t="s">
        <v>21</v>
      </c>
      <c r="J125" s="9" t="s">
        <v>46</v>
      </c>
      <c r="K125" s="9" t="s">
        <v>38</v>
      </c>
      <c r="L125" s="9" t="s">
        <v>32</v>
      </c>
      <c r="M125" t="s">
        <v>133</v>
      </c>
      <c r="N125" s="10" t="str">
        <f t="shared" si="0"/>
        <v>No</v>
      </c>
      <c r="O125" t="str">
        <f t="shared" si="22"/>
        <v>No</v>
      </c>
      <c r="P125" t="str">
        <f t="shared" si="23"/>
        <v>Sí</v>
      </c>
      <c r="Q125" t="str">
        <f t="shared" si="24"/>
        <v>Sí</v>
      </c>
      <c r="R125" t="str">
        <f t="shared" si="25"/>
        <v>No</v>
      </c>
      <c r="S125" t="str">
        <f t="shared" si="26"/>
        <v>No</v>
      </c>
      <c r="T125" t="str">
        <f t="shared" si="27"/>
        <v>No</v>
      </c>
      <c r="U125" t="str">
        <f t="shared" si="28"/>
        <v>No</v>
      </c>
    </row>
    <row r="126" spans="1:21" ht="13.2" x14ac:dyDescent="0.25">
      <c r="A126" s="4">
        <v>45786.833323148152</v>
      </c>
      <c r="B126" s="5" t="s">
        <v>42</v>
      </c>
      <c r="C126" s="5" t="s">
        <v>23</v>
      </c>
      <c r="D126" s="5" t="s">
        <v>15</v>
      </c>
      <c r="E126" s="5" t="s">
        <v>16</v>
      </c>
      <c r="F126" s="5" t="s">
        <v>17</v>
      </c>
      <c r="G126" s="5" t="s">
        <v>25</v>
      </c>
      <c r="H126" s="5" t="s">
        <v>44</v>
      </c>
      <c r="I126" s="5" t="s">
        <v>82</v>
      </c>
      <c r="J126" s="9" t="s">
        <v>132</v>
      </c>
      <c r="K126" s="5" t="s">
        <v>12</v>
      </c>
      <c r="L126" s="5" t="s">
        <v>13</v>
      </c>
      <c r="M126" t="s">
        <v>133</v>
      </c>
      <c r="N126" s="6" t="str">
        <f t="shared" si="0"/>
        <v>No</v>
      </c>
      <c r="O126" t="str">
        <f t="shared" si="22"/>
        <v>Sí</v>
      </c>
      <c r="P126" t="str">
        <f t="shared" si="23"/>
        <v>No</v>
      </c>
      <c r="Q126" t="str">
        <f t="shared" si="24"/>
        <v>No</v>
      </c>
      <c r="R126" t="str">
        <f t="shared" si="25"/>
        <v>No</v>
      </c>
      <c r="S126" t="str">
        <f t="shared" si="26"/>
        <v>No</v>
      </c>
      <c r="T126" t="str">
        <f t="shared" si="27"/>
        <v>No</v>
      </c>
      <c r="U126" t="str">
        <f t="shared" si="28"/>
        <v>No</v>
      </c>
    </row>
    <row r="127" spans="1:21" ht="13.2" x14ac:dyDescent="0.25">
      <c r="A127" s="8">
        <v>45786.834790416666</v>
      </c>
      <c r="B127" s="9" t="s">
        <v>20</v>
      </c>
      <c r="C127" s="9" t="s">
        <v>8</v>
      </c>
      <c r="D127" s="9" t="s">
        <v>15</v>
      </c>
      <c r="E127" s="9" t="s">
        <v>16</v>
      </c>
      <c r="F127" s="9" t="s">
        <v>17</v>
      </c>
      <c r="G127" s="9" t="s">
        <v>43</v>
      </c>
      <c r="H127" s="9" t="s">
        <v>44</v>
      </c>
      <c r="I127" s="9" t="s">
        <v>66</v>
      </c>
      <c r="J127" s="9" t="s">
        <v>46</v>
      </c>
      <c r="K127" s="9" t="s">
        <v>12</v>
      </c>
      <c r="L127" s="9" t="s">
        <v>32</v>
      </c>
      <c r="M127" t="s">
        <v>133</v>
      </c>
      <c r="N127" s="10" t="str">
        <f t="shared" si="0"/>
        <v>No</v>
      </c>
      <c r="O127" t="str">
        <f t="shared" si="22"/>
        <v>No</v>
      </c>
      <c r="P127" t="str">
        <f t="shared" si="23"/>
        <v>No</v>
      </c>
      <c r="Q127" t="str">
        <f t="shared" si="24"/>
        <v>No</v>
      </c>
      <c r="R127" t="str">
        <f t="shared" si="25"/>
        <v>No</v>
      </c>
      <c r="S127" t="str">
        <f t="shared" si="26"/>
        <v>No</v>
      </c>
      <c r="T127" t="str">
        <f t="shared" si="27"/>
        <v>No</v>
      </c>
      <c r="U127" t="str">
        <f t="shared" si="28"/>
        <v>No</v>
      </c>
    </row>
    <row r="128" spans="1:21" ht="13.2" x14ac:dyDescent="0.25">
      <c r="A128" s="4">
        <v>45786.835877835649</v>
      </c>
      <c r="B128" s="5" t="s">
        <v>42</v>
      </c>
      <c r="C128" s="5" t="s">
        <v>8</v>
      </c>
      <c r="D128" s="5" t="s">
        <v>15</v>
      </c>
      <c r="E128" s="5" t="s">
        <v>10</v>
      </c>
      <c r="F128" t="s">
        <v>129</v>
      </c>
      <c r="G128" t="s">
        <v>129</v>
      </c>
      <c r="H128" t="s">
        <v>129</v>
      </c>
      <c r="I128" s="5" t="s">
        <v>11</v>
      </c>
      <c r="J128" s="9" t="s">
        <v>132</v>
      </c>
      <c r="K128" s="5" t="s">
        <v>12</v>
      </c>
      <c r="L128" s="5" t="s">
        <v>32</v>
      </c>
      <c r="M128" s="5" t="s">
        <v>35</v>
      </c>
      <c r="N128" s="6" t="str">
        <f t="shared" si="0"/>
        <v>No</v>
      </c>
      <c r="O128" t="str">
        <f t="shared" si="22"/>
        <v>Sí</v>
      </c>
      <c r="P128" t="str">
        <f t="shared" si="23"/>
        <v>No</v>
      </c>
      <c r="Q128" t="str">
        <f t="shared" si="24"/>
        <v>No</v>
      </c>
      <c r="R128" t="str">
        <f t="shared" si="25"/>
        <v>No</v>
      </c>
      <c r="S128" t="str">
        <f t="shared" si="26"/>
        <v>No</v>
      </c>
      <c r="T128" t="str">
        <f t="shared" si="27"/>
        <v>No</v>
      </c>
      <c r="U128" t="str">
        <f t="shared" si="28"/>
        <v>No</v>
      </c>
    </row>
    <row r="129" spans="1:21" ht="13.2" x14ac:dyDescent="0.25">
      <c r="A129" s="8">
        <v>45786.83956143519</v>
      </c>
      <c r="B129" s="9" t="s">
        <v>7</v>
      </c>
      <c r="C129" s="9" t="s">
        <v>23</v>
      </c>
      <c r="D129" s="9" t="s">
        <v>15</v>
      </c>
      <c r="E129" s="9" t="s">
        <v>16</v>
      </c>
      <c r="F129" s="9" t="s">
        <v>17</v>
      </c>
      <c r="G129" s="9" t="s">
        <v>25</v>
      </c>
      <c r="I129" s="9" t="s">
        <v>48</v>
      </c>
      <c r="J129" s="9" t="s">
        <v>132</v>
      </c>
      <c r="K129" s="9" t="s">
        <v>12</v>
      </c>
      <c r="L129" s="9" t="s">
        <v>32</v>
      </c>
      <c r="M129" s="9" t="s">
        <v>35</v>
      </c>
      <c r="N129" s="10" t="str">
        <f t="shared" si="0"/>
        <v>No</v>
      </c>
      <c r="O129" t="str">
        <f t="shared" si="22"/>
        <v>Sí</v>
      </c>
      <c r="P129" t="str">
        <f t="shared" si="23"/>
        <v>No</v>
      </c>
      <c r="Q129" t="str">
        <f t="shared" si="24"/>
        <v>No</v>
      </c>
      <c r="R129" t="str">
        <f t="shared" si="25"/>
        <v>No</v>
      </c>
      <c r="S129" t="str">
        <f t="shared" si="26"/>
        <v>No</v>
      </c>
      <c r="T129" t="str">
        <f t="shared" si="27"/>
        <v>No</v>
      </c>
      <c r="U129" t="str">
        <f t="shared" si="28"/>
        <v>No</v>
      </c>
    </row>
    <row r="130" spans="1:21" ht="13.2" x14ac:dyDescent="0.25">
      <c r="A130" s="4">
        <v>45786.840119618057</v>
      </c>
      <c r="B130" s="5" t="s">
        <v>20</v>
      </c>
      <c r="C130" s="5" t="s">
        <v>23</v>
      </c>
      <c r="D130" s="5" t="s">
        <v>24</v>
      </c>
      <c r="E130" s="5" t="s">
        <v>16</v>
      </c>
      <c r="F130" s="5" t="s">
        <v>17</v>
      </c>
      <c r="G130" s="5" t="s">
        <v>43</v>
      </c>
      <c r="H130" s="5" t="s">
        <v>44</v>
      </c>
      <c r="I130" s="5" t="s">
        <v>48</v>
      </c>
      <c r="J130" s="9" t="s">
        <v>132</v>
      </c>
      <c r="K130" s="5" t="s">
        <v>38</v>
      </c>
      <c r="L130" s="5" t="s">
        <v>32</v>
      </c>
      <c r="M130" t="s">
        <v>133</v>
      </c>
      <c r="N130" s="6" t="str">
        <f t="shared" si="0"/>
        <v>No</v>
      </c>
      <c r="O130" t="str">
        <f t="shared" ref="O130:O193" si="29">IF(OR(COUNTIF(B130,"*25-44 años*")&gt;0, COUNTIF(B130,"*45-64 años*")&gt;0, COUNTIF(B130,"*Menos de 25 años*")&gt;0),"Sí","No")</f>
        <v>No</v>
      </c>
      <c r="P130" t="str">
        <f t="shared" ref="P130:P193" si="30">IF(K130="No tomo ninguno de estos medicamentos","No","Sí")</f>
        <v>Sí</v>
      </c>
      <c r="Q130" t="str">
        <f t="shared" ref="Q130:Q193" si="31">IF(ISNUMBER(SEARCH("Antiinflamatorios: Ibuprofeno / Enantyum / Dexketoprofeno / Espidifen / Espididol",K130)),"Sí","No")</f>
        <v>Sí</v>
      </c>
      <c r="R130" t="str">
        <f t="shared" ref="R130:R193" si="32">IF(ISNUMBER(SEARCH("Antiagregantes: Aspirina / Adiro / Ácido acetilsalicílico / Clopidogrel / Prasugrel / Plavix / Iscover",K130)),"Sí","No")</f>
        <v>No</v>
      </c>
      <c r="S130" t="str">
        <f t="shared" ref="S130:S193" si="33">IF(ISNUMBER(SEARCH("Anticoagulantes: Heparina / Warfarina / Sintrom / Dabigatrán / Pradaxa / Rivaroxabán / Xarelto / Apixabán / Eliquis / Edoxabán / Lixiana",K130)),"Sí","No")</f>
        <v>No</v>
      </c>
      <c r="T130" t="str">
        <f t="shared" ref="T130:T193" si="34">IF(OR(ISNUMBER(SEARCH("corticoides en pastilla: prednisona / hidrocortisona / metilprednisolona / urbason / dacortín / dexametasona / deflazacort / fortecortín",LOWER(TRIM(K130)))), ISNUMBER(SEARCH("corticoides en crema: lexema / betnovate / diproderm / suniderma / elocom / clovate / locoid",LOWER(TRIM(K130))))),"Sí","No")</f>
        <v>No</v>
      </c>
      <c r="U130" t="str">
        <f t="shared" ref="U130:U193" si="35">IF(OR(ISNUMBER(SEARCH("citalopram: celexa / prisdal / seropram",LOWER(TRIM(K130)))), ISNUMBER(SEARCH("escitalopram: lexapro / esertia / cipralex",LOWER(TRIM(K130)))), ISNUMBER(SEARCH("fluoxetina: prozac / adofen / reneuron",LOWER(TRIM(K130)))), ISNUMBER(SEARCH("paroxetina: paxil / seroxat / motivan / daparox",LOWER(TRIM(K130)))), ISNUMBER(SEARCH("sertralina: zoloft / aremis / besitran / serlain",LOWER(TRIM(K130))))), "Sí", "No")</f>
        <v>No</v>
      </c>
    </row>
    <row r="131" spans="1:21" ht="13.2" x14ac:dyDescent="0.25">
      <c r="A131" s="8">
        <v>45786.84036858796</v>
      </c>
      <c r="B131" s="9" t="s">
        <v>7</v>
      </c>
      <c r="C131" s="9" t="s">
        <v>8</v>
      </c>
      <c r="D131" s="9" t="s">
        <v>15</v>
      </c>
      <c r="E131" s="9" t="s">
        <v>16</v>
      </c>
      <c r="F131" s="9" t="s">
        <v>17</v>
      </c>
      <c r="G131" s="9" t="s">
        <v>25</v>
      </c>
      <c r="H131" s="9" t="s">
        <v>44</v>
      </c>
      <c r="I131" s="9" t="s">
        <v>39</v>
      </c>
      <c r="J131" s="9" t="s">
        <v>132</v>
      </c>
      <c r="K131" s="9" t="s">
        <v>12</v>
      </c>
      <c r="L131" s="9" t="s">
        <v>32</v>
      </c>
      <c r="M131" s="9" t="s">
        <v>35</v>
      </c>
      <c r="N131" s="10" t="str">
        <f t="shared" si="0"/>
        <v>No</v>
      </c>
      <c r="O131" t="str">
        <f t="shared" si="29"/>
        <v>Sí</v>
      </c>
      <c r="P131" t="str">
        <f t="shared" si="30"/>
        <v>No</v>
      </c>
      <c r="Q131" t="str">
        <f t="shared" si="31"/>
        <v>No</v>
      </c>
      <c r="R131" t="str">
        <f t="shared" si="32"/>
        <v>No</v>
      </c>
      <c r="S131" t="str">
        <f t="shared" si="33"/>
        <v>No</v>
      </c>
      <c r="T131" t="str">
        <f t="shared" si="34"/>
        <v>No</v>
      </c>
      <c r="U131" t="str">
        <f t="shared" si="35"/>
        <v>No</v>
      </c>
    </row>
    <row r="132" spans="1:21" ht="13.2" x14ac:dyDescent="0.25">
      <c r="A132" s="4">
        <v>45786.841758807874</v>
      </c>
      <c r="B132" s="5" t="s">
        <v>20</v>
      </c>
      <c r="C132" s="5" t="s">
        <v>23</v>
      </c>
      <c r="D132" s="5" t="s">
        <v>24</v>
      </c>
      <c r="E132" s="9" t="s">
        <v>10</v>
      </c>
      <c r="F132" s="5" t="s">
        <v>17</v>
      </c>
      <c r="G132" s="5" t="s">
        <v>43</v>
      </c>
      <c r="H132" s="5" t="s">
        <v>44</v>
      </c>
      <c r="I132" s="5" t="s">
        <v>21</v>
      </c>
      <c r="J132" s="9" t="s">
        <v>132</v>
      </c>
      <c r="K132" s="5" t="s">
        <v>12</v>
      </c>
      <c r="L132" s="5" t="s">
        <v>32</v>
      </c>
      <c r="M132" s="5" t="s">
        <v>87</v>
      </c>
      <c r="N132" s="6" t="str">
        <f t="shared" si="0"/>
        <v>No</v>
      </c>
      <c r="O132" t="str">
        <f t="shared" si="29"/>
        <v>No</v>
      </c>
      <c r="P132" t="str">
        <f t="shared" si="30"/>
        <v>No</v>
      </c>
      <c r="Q132" t="str">
        <f t="shared" si="31"/>
        <v>No</v>
      </c>
      <c r="R132" t="str">
        <f t="shared" si="32"/>
        <v>No</v>
      </c>
      <c r="S132" t="str">
        <f t="shared" si="33"/>
        <v>No</v>
      </c>
      <c r="T132" t="str">
        <f t="shared" si="34"/>
        <v>No</v>
      </c>
      <c r="U132" t="str">
        <f t="shared" si="35"/>
        <v>No</v>
      </c>
    </row>
    <row r="133" spans="1:21" ht="13.2" x14ac:dyDescent="0.25">
      <c r="A133" s="8">
        <v>45786.841924432869</v>
      </c>
      <c r="B133" s="9" t="s">
        <v>20</v>
      </c>
      <c r="C133" s="9" t="s">
        <v>23</v>
      </c>
      <c r="D133" s="9" t="s">
        <v>24</v>
      </c>
      <c r="E133" s="9" t="s">
        <v>10</v>
      </c>
      <c r="F133" s="9" t="s">
        <v>17</v>
      </c>
      <c r="G133" s="9" t="s">
        <v>43</v>
      </c>
      <c r="H133" s="9" t="s">
        <v>44</v>
      </c>
      <c r="I133" s="9" t="s">
        <v>21</v>
      </c>
      <c r="J133" s="9" t="s">
        <v>132</v>
      </c>
      <c r="K133" s="9" t="s">
        <v>12</v>
      </c>
      <c r="L133" s="9" t="s">
        <v>32</v>
      </c>
      <c r="M133" s="9" t="s">
        <v>87</v>
      </c>
      <c r="N133" s="10" t="str">
        <f t="shared" si="0"/>
        <v>No</v>
      </c>
      <c r="O133" t="str">
        <f t="shared" si="29"/>
        <v>No</v>
      </c>
      <c r="P133" t="str">
        <f t="shared" si="30"/>
        <v>No</v>
      </c>
      <c r="Q133" t="str">
        <f t="shared" si="31"/>
        <v>No</v>
      </c>
      <c r="R133" t="str">
        <f t="shared" si="32"/>
        <v>No</v>
      </c>
      <c r="S133" t="str">
        <f t="shared" si="33"/>
        <v>No</v>
      </c>
      <c r="T133" t="str">
        <f t="shared" si="34"/>
        <v>No</v>
      </c>
      <c r="U133" t="str">
        <f t="shared" si="35"/>
        <v>No</v>
      </c>
    </row>
    <row r="134" spans="1:21" ht="13.2" x14ac:dyDescent="0.25">
      <c r="A134" s="4">
        <v>45786.842511377312</v>
      </c>
      <c r="B134" s="5" t="s">
        <v>7</v>
      </c>
      <c r="C134" s="5" t="s">
        <v>8</v>
      </c>
      <c r="D134" s="5" t="s">
        <v>15</v>
      </c>
      <c r="E134" s="5" t="s">
        <v>16</v>
      </c>
      <c r="F134" s="5" t="s">
        <v>17</v>
      </c>
      <c r="G134" s="5" t="s">
        <v>61</v>
      </c>
      <c r="H134" s="5" t="s">
        <v>44</v>
      </c>
      <c r="I134" s="5" t="s">
        <v>105</v>
      </c>
      <c r="J134" s="9" t="s">
        <v>132</v>
      </c>
      <c r="K134" s="5" t="s">
        <v>12</v>
      </c>
      <c r="L134" s="5" t="s">
        <v>13</v>
      </c>
      <c r="M134" s="5" t="s">
        <v>59</v>
      </c>
      <c r="N134" s="6" t="str">
        <f t="shared" si="0"/>
        <v>No</v>
      </c>
      <c r="O134" t="str">
        <f t="shared" si="29"/>
        <v>Sí</v>
      </c>
      <c r="P134" t="str">
        <f t="shared" si="30"/>
        <v>No</v>
      </c>
      <c r="Q134" t="str">
        <f t="shared" si="31"/>
        <v>No</v>
      </c>
      <c r="R134" t="str">
        <f t="shared" si="32"/>
        <v>No</v>
      </c>
      <c r="S134" t="str">
        <f t="shared" si="33"/>
        <v>No</v>
      </c>
      <c r="T134" t="str">
        <f t="shared" si="34"/>
        <v>No</v>
      </c>
      <c r="U134" t="str">
        <f t="shared" si="35"/>
        <v>No</v>
      </c>
    </row>
    <row r="135" spans="1:21" ht="13.2" x14ac:dyDescent="0.25">
      <c r="A135" s="8">
        <v>45786.84899481482</v>
      </c>
      <c r="B135" s="9" t="s">
        <v>20</v>
      </c>
      <c r="C135" s="9" t="s">
        <v>23</v>
      </c>
      <c r="D135" s="9" t="s">
        <v>15</v>
      </c>
      <c r="E135" s="9" t="s">
        <v>16</v>
      </c>
      <c r="F135" s="9" t="s">
        <v>17</v>
      </c>
      <c r="G135" s="9" t="s">
        <v>43</v>
      </c>
      <c r="H135" s="9" t="s">
        <v>44</v>
      </c>
      <c r="I135" s="9" t="s">
        <v>64</v>
      </c>
      <c r="J135" s="9" t="s">
        <v>132</v>
      </c>
      <c r="K135" s="9" t="s">
        <v>12</v>
      </c>
      <c r="L135" s="9" t="s">
        <v>32</v>
      </c>
      <c r="M135" s="9" t="s">
        <v>49</v>
      </c>
      <c r="N135" s="10" t="str">
        <f t="shared" si="0"/>
        <v>No</v>
      </c>
      <c r="O135" t="str">
        <f t="shared" si="29"/>
        <v>No</v>
      </c>
      <c r="P135" t="str">
        <f t="shared" si="30"/>
        <v>No</v>
      </c>
      <c r="Q135" t="str">
        <f t="shared" si="31"/>
        <v>No</v>
      </c>
      <c r="R135" t="str">
        <f t="shared" si="32"/>
        <v>No</v>
      </c>
      <c r="S135" t="str">
        <f t="shared" si="33"/>
        <v>No</v>
      </c>
      <c r="T135" t="str">
        <f t="shared" si="34"/>
        <v>No</v>
      </c>
      <c r="U135" t="str">
        <f t="shared" si="35"/>
        <v>No</v>
      </c>
    </row>
    <row r="136" spans="1:21" ht="13.2" x14ac:dyDescent="0.25">
      <c r="A136" s="4">
        <v>45786.84970658565</v>
      </c>
      <c r="B136" s="5" t="s">
        <v>7</v>
      </c>
      <c r="C136" s="5" t="s">
        <v>8</v>
      </c>
      <c r="D136" s="5" t="s">
        <v>28</v>
      </c>
      <c r="E136" s="5" t="s">
        <v>16</v>
      </c>
      <c r="F136" s="5" t="s">
        <v>17</v>
      </c>
      <c r="G136" t="s">
        <v>130</v>
      </c>
      <c r="H136" t="s">
        <v>130</v>
      </c>
      <c r="I136" s="5" t="s">
        <v>21</v>
      </c>
      <c r="J136" s="9" t="s">
        <v>132</v>
      </c>
      <c r="K136" s="5" t="s">
        <v>12</v>
      </c>
      <c r="L136" s="5" t="s">
        <v>13</v>
      </c>
      <c r="M136" s="5" t="s">
        <v>37</v>
      </c>
      <c r="N136" s="6" t="str">
        <f t="shared" si="0"/>
        <v>No</v>
      </c>
      <c r="O136" t="str">
        <f t="shared" si="29"/>
        <v>Sí</v>
      </c>
      <c r="P136" t="str">
        <f t="shared" si="30"/>
        <v>No</v>
      </c>
      <c r="Q136" t="str">
        <f t="shared" si="31"/>
        <v>No</v>
      </c>
      <c r="R136" t="str">
        <f t="shared" si="32"/>
        <v>No</v>
      </c>
      <c r="S136" t="str">
        <f t="shared" si="33"/>
        <v>No</v>
      </c>
      <c r="T136" t="str">
        <f t="shared" si="34"/>
        <v>No</v>
      </c>
      <c r="U136" t="str">
        <f t="shared" si="35"/>
        <v>No</v>
      </c>
    </row>
    <row r="137" spans="1:21" ht="13.2" x14ac:dyDescent="0.25">
      <c r="A137" s="8">
        <v>45786.849736898148</v>
      </c>
      <c r="B137" s="9" t="s">
        <v>7</v>
      </c>
      <c r="C137" s="9" t="s">
        <v>23</v>
      </c>
      <c r="D137" s="9" t="s">
        <v>24</v>
      </c>
      <c r="E137" s="9" t="s">
        <v>16</v>
      </c>
      <c r="F137" s="9" t="s">
        <v>166</v>
      </c>
      <c r="G137" s="9" t="s">
        <v>25</v>
      </c>
      <c r="H137" s="9" t="s">
        <v>26</v>
      </c>
      <c r="I137" s="9" t="s">
        <v>11</v>
      </c>
      <c r="J137" s="9" t="s">
        <v>132</v>
      </c>
      <c r="K137" s="9" t="s">
        <v>12</v>
      </c>
      <c r="L137" s="9" t="s">
        <v>13</v>
      </c>
      <c r="M137" s="9" t="s">
        <v>59</v>
      </c>
      <c r="N137" s="10" t="str">
        <f t="shared" si="0"/>
        <v>No</v>
      </c>
      <c r="O137" t="str">
        <f t="shared" si="29"/>
        <v>Sí</v>
      </c>
      <c r="P137" t="str">
        <f t="shared" si="30"/>
        <v>No</v>
      </c>
      <c r="Q137" t="str">
        <f t="shared" si="31"/>
        <v>No</v>
      </c>
      <c r="R137" t="str">
        <f t="shared" si="32"/>
        <v>No</v>
      </c>
      <c r="S137" t="str">
        <f t="shared" si="33"/>
        <v>No</v>
      </c>
      <c r="T137" t="str">
        <f t="shared" si="34"/>
        <v>No</v>
      </c>
      <c r="U137" t="str">
        <f t="shared" si="35"/>
        <v>No</v>
      </c>
    </row>
    <row r="138" spans="1:21" ht="13.2" x14ac:dyDescent="0.25">
      <c r="A138" s="4">
        <v>45786.854545486116</v>
      </c>
      <c r="B138" s="5" t="s">
        <v>7</v>
      </c>
      <c r="C138" s="5" t="s">
        <v>23</v>
      </c>
      <c r="D138" s="5" t="s">
        <v>15</v>
      </c>
      <c r="E138" s="5" t="s">
        <v>16</v>
      </c>
      <c r="F138" s="5" t="s">
        <v>17</v>
      </c>
      <c r="G138" s="5" t="s">
        <v>61</v>
      </c>
      <c r="H138" s="5" t="s">
        <v>44</v>
      </c>
      <c r="I138" s="5" t="s">
        <v>106</v>
      </c>
      <c r="J138" s="5" t="s">
        <v>54</v>
      </c>
      <c r="K138" s="5" t="s">
        <v>12</v>
      </c>
      <c r="L138" s="5" t="s">
        <v>32</v>
      </c>
      <c r="M138" t="s">
        <v>133</v>
      </c>
      <c r="N138" s="6" t="str">
        <f t="shared" si="0"/>
        <v>No</v>
      </c>
      <c r="O138" t="str">
        <f t="shared" si="29"/>
        <v>Sí</v>
      </c>
      <c r="P138" t="str">
        <f t="shared" si="30"/>
        <v>No</v>
      </c>
      <c r="Q138" t="str">
        <f t="shared" si="31"/>
        <v>No</v>
      </c>
      <c r="R138" t="str">
        <f t="shared" si="32"/>
        <v>No</v>
      </c>
      <c r="S138" t="str">
        <f t="shared" si="33"/>
        <v>No</v>
      </c>
      <c r="T138" t="str">
        <f t="shared" si="34"/>
        <v>No</v>
      </c>
      <c r="U138" t="str">
        <f t="shared" si="35"/>
        <v>No</v>
      </c>
    </row>
    <row r="139" spans="1:21" ht="13.2" x14ac:dyDescent="0.25">
      <c r="A139" s="8">
        <v>45786.858935277778</v>
      </c>
      <c r="B139" s="9" t="s">
        <v>7</v>
      </c>
      <c r="C139" s="9" t="s">
        <v>23</v>
      </c>
      <c r="D139" s="9" t="s">
        <v>15</v>
      </c>
      <c r="E139" s="9" t="s">
        <v>16</v>
      </c>
      <c r="F139" s="9" t="s">
        <v>17</v>
      </c>
      <c r="G139" s="9" t="s">
        <v>61</v>
      </c>
      <c r="H139" s="9" t="s">
        <v>26</v>
      </c>
      <c r="I139" s="9" t="s">
        <v>107</v>
      </c>
      <c r="J139" s="9" t="s">
        <v>132</v>
      </c>
      <c r="K139" s="9" t="s">
        <v>12</v>
      </c>
      <c r="L139" s="9" t="s">
        <v>13</v>
      </c>
      <c r="M139" s="9" t="s">
        <v>59</v>
      </c>
      <c r="N139" s="10" t="str">
        <f t="shared" si="0"/>
        <v>No</v>
      </c>
      <c r="O139" t="str">
        <f t="shared" si="29"/>
        <v>Sí</v>
      </c>
      <c r="P139" t="str">
        <f t="shared" si="30"/>
        <v>No</v>
      </c>
      <c r="Q139" t="str">
        <f t="shared" si="31"/>
        <v>No</v>
      </c>
      <c r="R139" t="str">
        <f t="shared" si="32"/>
        <v>No</v>
      </c>
      <c r="S139" t="str">
        <f t="shared" si="33"/>
        <v>No</v>
      </c>
      <c r="T139" t="str">
        <f t="shared" si="34"/>
        <v>No</v>
      </c>
      <c r="U139" t="str">
        <f t="shared" si="35"/>
        <v>No</v>
      </c>
    </row>
    <row r="140" spans="1:21" ht="13.2" x14ac:dyDescent="0.25">
      <c r="A140" s="4">
        <v>45786.879556412037</v>
      </c>
      <c r="B140" s="5" t="s">
        <v>7</v>
      </c>
      <c r="C140" s="5" t="s">
        <v>23</v>
      </c>
      <c r="D140" s="5" t="s">
        <v>24</v>
      </c>
      <c r="E140" s="5" t="s">
        <v>10</v>
      </c>
      <c r="F140" t="s">
        <v>129</v>
      </c>
      <c r="G140" t="s">
        <v>129</v>
      </c>
      <c r="H140" t="s">
        <v>129</v>
      </c>
      <c r="I140" s="5" t="s">
        <v>108</v>
      </c>
      <c r="J140" s="9" t="s">
        <v>132</v>
      </c>
      <c r="K140" s="5" t="s">
        <v>34</v>
      </c>
      <c r="L140" s="5" t="s">
        <v>32</v>
      </c>
      <c r="M140" s="5" t="s">
        <v>109</v>
      </c>
      <c r="N140" s="6" t="str">
        <f t="shared" si="0"/>
        <v>Sí</v>
      </c>
      <c r="O140" t="str">
        <f t="shared" si="29"/>
        <v>Sí</v>
      </c>
      <c r="P140" t="str">
        <f t="shared" si="30"/>
        <v>Sí</v>
      </c>
      <c r="Q140" t="str">
        <f t="shared" si="31"/>
        <v>Sí</v>
      </c>
      <c r="R140" t="str">
        <f t="shared" si="32"/>
        <v>Sí</v>
      </c>
      <c r="S140" t="str">
        <f t="shared" si="33"/>
        <v>No</v>
      </c>
      <c r="T140" t="str">
        <f t="shared" si="34"/>
        <v>No</v>
      </c>
      <c r="U140" t="str">
        <f t="shared" si="35"/>
        <v>No</v>
      </c>
    </row>
    <row r="141" spans="1:21" ht="13.2" x14ac:dyDescent="0.25">
      <c r="A141" s="8">
        <v>45786.87995855324</v>
      </c>
      <c r="B141" s="9" t="s">
        <v>42</v>
      </c>
      <c r="C141" s="9" t="s">
        <v>23</v>
      </c>
      <c r="D141" s="9" t="s">
        <v>15</v>
      </c>
      <c r="E141" s="9" t="s">
        <v>16</v>
      </c>
      <c r="F141" s="9" t="s">
        <v>17</v>
      </c>
      <c r="G141" s="9" t="s">
        <v>25</v>
      </c>
      <c r="H141" s="9" t="s">
        <v>26</v>
      </c>
      <c r="I141" s="9" t="s">
        <v>21</v>
      </c>
      <c r="J141" s="9" t="s">
        <v>132</v>
      </c>
      <c r="K141" s="9" t="s">
        <v>110</v>
      </c>
      <c r="L141" s="9" t="s">
        <v>32</v>
      </c>
      <c r="M141" t="s">
        <v>133</v>
      </c>
      <c r="N141" s="10" t="str">
        <f t="shared" si="0"/>
        <v>Sí</v>
      </c>
      <c r="O141" t="str">
        <f t="shared" si="29"/>
        <v>Sí</v>
      </c>
      <c r="P141" t="str">
        <f t="shared" si="30"/>
        <v>Sí</v>
      </c>
      <c r="Q141" t="str">
        <f t="shared" si="31"/>
        <v>Sí</v>
      </c>
      <c r="R141" t="str">
        <f t="shared" si="32"/>
        <v>No</v>
      </c>
      <c r="S141" t="str">
        <f t="shared" si="33"/>
        <v>No</v>
      </c>
      <c r="T141" t="str">
        <f t="shared" si="34"/>
        <v>Sí</v>
      </c>
      <c r="U141" t="str">
        <f t="shared" si="35"/>
        <v>No</v>
      </c>
    </row>
    <row r="142" spans="1:21" ht="13.2" x14ac:dyDescent="0.25">
      <c r="A142" s="4">
        <v>45786.883028842596</v>
      </c>
      <c r="B142" s="5" t="s">
        <v>57</v>
      </c>
      <c r="C142" s="5" t="s">
        <v>8</v>
      </c>
      <c r="D142" s="5" t="s">
        <v>24</v>
      </c>
      <c r="E142" s="5" t="s">
        <v>16</v>
      </c>
      <c r="F142" s="5" t="s">
        <v>17</v>
      </c>
      <c r="G142" t="s">
        <v>130</v>
      </c>
      <c r="H142" t="s">
        <v>130</v>
      </c>
      <c r="I142" s="5" t="s">
        <v>29</v>
      </c>
      <c r="J142" s="5" t="s">
        <v>111</v>
      </c>
      <c r="K142" s="5" t="s">
        <v>12</v>
      </c>
      <c r="L142" s="5" t="s">
        <v>13</v>
      </c>
      <c r="M142" s="5" t="s">
        <v>30</v>
      </c>
      <c r="N142" s="6" t="str">
        <f t="shared" si="0"/>
        <v>No</v>
      </c>
      <c r="O142" t="str">
        <f t="shared" si="29"/>
        <v>Sí</v>
      </c>
      <c r="P142" t="str">
        <f t="shared" si="30"/>
        <v>No</v>
      </c>
      <c r="Q142" t="str">
        <f t="shared" si="31"/>
        <v>No</v>
      </c>
      <c r="R142" t="str">
        <f t="shared" si="32"/>
        <v>No</v>
      </c>
      <c r="S142" t="str">
        <f t="shared" si="33"/>
        <v>No</v>
      </c>
      <c r="T142" t="str">
        <f t="shared" si="34"/>
        <v>No</v>
      </c>
      <c r="U142" t="str">
        <f t="shared" si="35"/>
        <v>No</v>
      </c>
    </row>
    <row r="143" spans="1:21" ht="13.2" x14ac:dyDescent="0.25">
      <c r="A143" s="8">
        <v>45786.885064131944</v>
      </c>
      <c r="B143" s="9" t="s">
        <v>7</v>
      </c>
      <c r="C143" s="9" t="s">
        <v>23</v>
      </c>
      <c r="D143" s="9" t="s">
        <v>24</v>
      </c>
      <c r="E143" s="9" t="s">
        <v>16</v>
      </c>
      <c r="F143" s="9" t="s">
        <v>17</v>
      </c>
      <c r="G143" s="9" t="s">
        <v>25</v>
      </c>
      <c r="H143" s="9" t="s">
        <v>44</v>
      </c>
      <c r="I143" s="9" t="s">
        <v>63</v>
      </c>
      <c r="J143" s="9" t="s">
        <v>132</v>
      </c>
      <c r="K143" s="9" t="s">
        <v>12</v>
      </c>
      <c r="L143" s="9" t="s">
        <v>13</v>
      </c>
      <c r="M143" s="9" t="s">
        <v>112</v>
      </c>
      <c r="N143" s="10" t="str">
        <f t="shared" si="0"/>
        <v>No</v>
      </c>
      <c r="O143" t="str">
        <f t="shared" si="29"/>
        <v>Sí</v>
      </c>
      <c r="P143" t="str">
        <f t="shared" si="30"/>
        <v>No</v>
      </c>
      <c r="Q143" t="str">
        <f t="shared" si="31"/>
        <v>No</v>
      </c>
      <c r="R143" t="str">
        <f t="shared" si="32"/>
        <v>No</v>
      </c>
      <c r="S143" t="str">
        <f t="shared" si="33"/>
        <v>No</v>
      </c>
      <c r="T143" t="str">
        <f t="shared" si="34"/>
        <v>No</v>
      </c>
      <c r="U143" t="str">
        <f t="shared" si="35"/>
        <v>No</v>
      </c>
    </row>
    <row r="144" spans="1:21" ht="13.2" x14ac:dyDescent="0.25">
      <c r="A144" s="4">
        <v>45786.886542615743</v>
      </c>
      <c r="B144" s="5" t="s">
        <v>7</v>
      </c>
      <c r="C144" s="5" t="s">
        <v>23</v>
      </c>
      <c r="D144" s="5" t="s">
        <v>15</v>
      </c>
      <c r="E144" s="5" t="s">
        <v>16</v>
      </c>
      <c r="F144" s="9" t="s">
        <v>166</v>
      </c>
      <c r="G144" s="5" t="s">
        <v>61</v>
      </c>
      <c r="H144" s="5" t="s">
        <v>44</v>
      </c>
      <c r="I144" s="5" t="s">
        <v>21</v>
      </c>
      <c r="J144" s="9" t="s">
        <v>132</v>
      </c>
      <c r="K144" s="5" t="s">
        <v>12</v>
      </c>
      <c r="L144" s="5" t="s">
        <v>32</v>
      </c>
      <c r="M144" s="5" t="s">
        <v>35</v>
      </c>
      <c r="N144" s="6" t="str">
        <f t="shared" si="0"/>
        <v>No</v>
      </c>
      <c r="O144" t="str">
        <f t="shared" si="29"/>
        <v>Sí</v>
      </c>
      <c r="P144" t="str">
        <f t="shared" si="30"/>
        <v>No</v>
      </c>
      <c r="Q144" t="str">
        <f t="shared" si="31"/>
        <v>No</v>
      </c>
      <c r="R144" t="str">
        <f t="shared" si="32"/>
        <v>No</v>
      </c>
      <c r="S144" t="str">
        <f t="shared" si="33"/>
        <v>No</v>
      </c>
      <c r="T144" t="str">
        <f t="shared" si="34"/>
        <v>No</v>
      </c>
      <c r="U144" t="str">
        <f t="shared" si="35"/>
        <v>No</v>
      </c>
    </row>
    <row r="145" spans="1:21" ht="13.2" x14ac:dyDescent="0.25">
      <c r="A145" s="8">
        <v>45786.892630868053</v>
      </c>
      <c r="B145" s="9" t="s">
        <v>7</v>
      </c>
      <c r="C145" s="9" t="s">
        <v>23</v>
      </c>
      <c r="D145" s="9" t="s">
        <v>24</v>
      </c>
      <c r="E145" s="9" t="s">
        <v>16</v>
      </c>
      <c r="F145" s="9" t="s">
        <v>17</v>
      </c>
      <c r="G145" s="9" t="s">
        <v>43</v>
      </c>
      <c r="H145" s="9" t="s">
        <v>44</v>
      </c>
      <c r="I145" s="9" t="s">
        <v>113</v>
      </c>
      <c r="J145" s="9" t="s">
        <v>132</v>
      </c>
      <c r="K145" s="9" t="s">
        <v>47</v>
      </c>
      <c r="L145" s="9" t="s">
        <v>32</v>
      </c>
      <c r="M145" s="9" t="s">
        <v>68</v>
      </c>
      <c r="N145" s="10" t="str">
        <f t="shared" si="0"/>
        <v>No</v>
      </c>
      <c r="O145" t="str">
        <f t="shared" si="29"/>
        <v>Sí</v>
      </c>
      <c r="P145" t="str">
        <f t="shared" si="30"/>
        <v>Sí</v>
      </c>
      <c r="Q145" t="str">
        <f t="shared" si="31"/>
        <v>No</v>
      </c>
      <c r="R145" t="str">
        <f t="shared" si="32"/>
        <v>No</v>
      </c>
      <c r="S145" t="str">
        <f t="shared" si="33"/>
        <v>No</v>
      </c>
      <c r="T145" t="str">
        <f t="shared" si="34"/>
        <v>No</v>
      </c>
      <c r="U145" t="str">
        <f t="shared" si="35"/>
        <v>Sí</v>
      </c>
    </row>
    <row r="146" spans="1:21" ht="13.2" x14ac:dyDescent="0.25">
      <c r="A146" s="4">
        <v>45786.89279820602</v>
      </c>
      <c r="B146" s="5" t="s">
        <v>7</v>
      </c>
      <c r="C146" s="5" t="s">
        <v>8</v>
      </c>
      <c r="D146" s="5" t="s">
        <v>15</v>
      </c>
      <c r="E146" s="5" t="s">
        <v>16</v>
      </c>
      <c r="F146" s="5" t="s">
        <v>17</v>
      </c>
      <c r="G146" s="5" t="s">
        <v>25</v>
      </c>
      <c r="H146" s="5" t="s">
        <v>26</v>
      </c>
      <c r="I146" s="5" t="s">
        <v>78</v>
      </c>
      <c r="J146" s="9" t="s">
        <v>132</v>
      </c>
      <c r="K146" s="5" t="s">
        <v>12</v>
      </c>
      <c r="L146" s="5" t="s">
        <v>13</v>
      </c>
      <c r="M146" s="5" t="s">
        <v>76</v>
      </c>
      <c r="N146" s="6" t="str">
        <f t="shared" si="0"/>
        <v>No</v>
      </c>
      <c r="O146" t="str">
        <f t="shared" si="29"/>
        <v>Sí</v>
      </c>
      <c r="P146" t="str">
        <f t="shared" si="30"/>
        <v>No</v>
      </c>
      <c r="Q146" t="str">
        <f t="shared" si="31"/>
        <v>No</v>
      </c>
      <c r="R146" t="str">
        <f t="shared" si="32"/>
        <v>No</v>
      </c>
      <c r="S146" t="str">
        <f t="shared" si="33"/>
        <v>No</v>
      </c>
      <c r="T146" t="str">
        <f t="shared" si="34"/>
        <v>No</v>
      </c>
      <c r="U146" t="str">
        <f t="shared" si="35"/>
        <v>No</v>
      </c>
    </row>
    <row r="147" spans="1:21" ht="13.2" x14ac:dyDescent="0.25">
      <c r="A147" s="8">
        <v>45786.893125509261</v>
      </c>
      <c r="B147" s="9" t="s">
        <v>57</v>
      </c>
      <c r="C147" s="9" t="s">
        <v>8</v>
      </c>
      <c r="D147" s="9" t="s">
        <v>24</v>
      </c>
      <c r="E147" s="5" t="s">
        <v>10</v>
      </c>
      <c r="F147" s="9" t="s">
        <v>17</v>
      </c>
      <c r="G147" t="s">
        <v>130</v>
      </c>
      <c r="H147" t="s">
        <v>130</v>
      </c>
      <c r="I147" s="9" t="s">
        <v>114</v>
      </c>
      <c r="J147" s="9" t="s">
        <v>132</v>
      </c>
      <c r="K147" s="9" t="s">
        <v>12</v>
      </c>
      <c r="L147" s="9" t="s">
        <v>13</v>
      </c>
      <c r="M147" s="9" t="s">
        <v>115</v>
      </c>
      <c r="N147" s="10" t="str">
        <f t="shared" si="0"/>
        <v>No</v>
      </c>
      <c r="O147" t="str">
        <f t="shared" si="29"/>
        <v>Sí</v>
      </c>
      <c r="P147" t="str">
        <f t="shared" si="30"/>
        <v>No</v>
      </c>
      <c r="Q147" t="str">
        <f t="shared" si="31"/>
        <v>No</v>
      </c>
      <c r="R147" t="str">
        <f t="shared" si="32"/>
        <v>No</v>
      </c>
      <c r="S147" t="str">
        <f t="shared" si="33"/>
        <v>No</v>
      </c>
      <c r="T147" t="str">
        <f t="shared" si="34"/>
        <v>No</v>
      </c>
      <c r="U147" t="str">
        <f t="shared" si="35"/>
        <v>No</v>
      </c>
    </row>
    <row r="148" spans="1:21" ht="13.2" x14ac:dyDescent="0.25">
      <c r="A148" s="4">
        <v>45786.89340494213</v>
      </c>
      <c r="B148" s="5" t="s">
        <v>57</v>
      </c>
      <c r="C148" s="5" t="s">
        <v>8</v>
      </c>
      <c r="D148" s="5" t="s">
        <v>15</v>
      </c>
      <c r="E148" s="5" t="s">
        <v>10</v>
      </c>
      <c r="F148" t="s">
        <v>129</v>
      </c>
      <c r="G148" t="s">
        <v>129</v>
      </c>
      <c r="H148" t="s">
        <v>129</v>
      </c>
      <c r="I148" s="5" t="s">
        <v>11</v>
      </c>
      <c r="J148" s="9" t="s">
        <v>132</v>
      </c>
      <c r="K148" s="5" t="s">
        <v>12</v>
      </c>
      <c r="L148" s="5" t="s">
        <v>32</v>
      </c>
      <c r="M148" t="s">
        <v>133</v>
      </c>
      <c r="N148" s="6" t="str">
        <f t="shared" si="0"/>
        <v>No</v>
      </c>
      <c r="O148" t="str">
        <f t="shared" si="29"/>
        <v>Sí</v>
      </c>
      <c r="P148" t="str">
        <f t="shared" si="30"/>
        <v>No</v>
      </c>
      <c r="Q148" t="str">
        <f t="shared" si="31"/>
        <v>No</v>
      </c>
      <c r="R148" t="str">
        <f t="shared" si="32"/>
        <v>No</v>
      </c>
      <c r="S148" t="str">
        <f t="shared" si="33"/>
        <v>No</v>
      </c>
      <c r="T148" t="str">
        <f t="shared" si="34"/>
        <v>No</v>
      </c>
      <c r="U148" t="str">
        <f t="shared" si="35"/>
        <v>No</v>
      </c>
    </row>
    <row r="149" spans="1:21" ht="13.2" x14ac:dyDescent="0.25">
      <c r="A149" s="8">
        <v>45786.898538541667</v>
      </c>
      <c r="B149" s="9" t="s">
        <v>42</v>
      </c>
      <c r="C149" s="9" t="s">
        <v>8</v>
      </c>
      <c r="D149" s="9" t="s">
        <v>15</v>
      </c>
      <c r="E149" s="9" t="s">
        <v>16</v>
      </c>
      <c r="F149" s="9" t="s">
        <v>17</v>
      </c>
      <c r="G149" s="9" t="s">
        <v>25</v>
      </c>
      <c r="I149" s="9" t="s">
        <v>105</v>
      </c>
      <c r="J149" s="9" t="s">
        <v>132</v>
      </c>
      <c r="K149" s="9" t="s">
        <v>12</v>
      </c>
      <c r="L149" s="9" t="s">
        <v>13</v>
      </c>
      <c r="M149" s="9" t="s">
        <v>116</v>
      </c>
      <c r="N149" s="10" t="str">
        <f t="shared" si="0"/>
        <v>No</v>
      </c>
      <c r="O149" t="str">
        <f t="shared" si="29"/>
        <v>Sí</v>
      </c>
      <c r="P149" t="str">
        <f t="shared" si="30"/>
        <v>No</v>
      </c>
      <c r="Q149" t="str">
        <f t="shared" si="31"/>
        <v>No</v>
      </c>
      <c r="R149" t="str">
        <f t="shared" si="32"/>
        <v>No</v>
      </c>
      <c r="S149" t="str">
        <f t="shared" si="33"/>
        <v>No</v>
      </c>
      <c r="T149" t="str">
        <f t="shared" si="34"/>
        <v>No</v>
      </c>
      <c r="U149" t="str">
        <f t="shared" si="35"/>
        <v>No</v>
      </c>
    </row>
    <row r="150" spans="1:21" ht="13.2" x14ac:dyDescent="0.25">
      <c r="A150" s="4">
        <v>45786.902690601855</v>
      </c>
      <c r="B150" s="5" t="s">
        <v>7</v>
      </c>
      <c r="C150" s="5" t="s">
        <v>8</v>
      </c>
      <c r="D150" s="5" t="s">
        <v>24</v>
      </c>
      <c r="E150" s="5" t="s">
        <v>16</v>
      </c>
      <c r="F150" s="5" t="s">
        <v>17</v>
      </c>
      <c r="G150" s="5" t="s">
        <v>51</v>
      </c>
      <c r="H150" s="5" t="s">
        <v>44</v>
      </c>
      <c r="I150" s="5" t="s">
        <v>117</v>
      </c>
      <c r="J150" s="9" t="s">
        <v>132</v>
      </c>
      <c r="K150" s="5" t="s">
        <v>38</v>
      </c>
      <c r="L150" s="5" t="s">
        <v>13</v>
      </c>
      <c r="M150" s="5" t="s">
        <v>116</v>
      </c>
      <c r="N150" s="6" t="str">
        <f t="shared" si="0"/>
        <v>No</v>
      </c>
      <c r="O150" t="str">
        <f t="shared" si="29"/>
        <v>Sí</v>
      </c>
      <c r="P150" t="str">
        <f t="shared" si="30"/>
        <v>Sí</v>
      </c>
      <c r="Q150" t="str">
        <f t="shared" si="31"/>
        <v>Sí</v>
      </c>
      <c r="R150" t="str">
        <f t="shared" si="32"/>
        <v>No</v>
      </c>
      <c r="S150" t="str">
        <f t="shared" si="33"/>
        <v>No</v>
      </c>
      <c r="T150" t="str">
        <f t="shared" si="34"/>
        <v>No</v>
      </c>
      <c r="U150" t="str">
        <f t="shared" si="35"/>
        <v>No</v>
      </c>
    </row>
    <row r="151" spans="1:21" ht="13.2" x14ac:dyDescent="0.25">
      <c r="A151" s="8">
        <v>45786.911964432875</v>
      </c>
      <c r="B151" s="9" t="s">
        <v>7</v>
      </c>
      <c r="C151" s="9" t="s">
        <v>8</v>
      </c>
      <c r="D151" s="9" t="s">
        <v>15</v>
      </c>
      <c r="E151" s="9" t="s">
        <v>10</v>
      </c>
      <c r="F151" t="s">
        <v>129</v>
      </c>
      <c r="G151" t="s">
        <v>129</v>
      </c>
      <c r="H151" t="s">
        <v>129</v>
      </c>
      <c r="I151" s="9" t="s">
        <v>11</v>
      </c>
      <c r="J151" s="9" t="s">
        <v>132</v>
      </c>
      <c r="K151" s="9" t="s">
        <v>12</v>
      </c>
      <c r="L151" s="9" t="s">
        <v>13</v>
      </c>
      <c r="M151" s="9" t="s">
        <v>35</v>
      </c>
      <c r="N151" s="10" t="str">
        <f t="shared" si="0"/>
        <v>No</v>
      </c>
      <c r="O151" t="str">
        <f t="shared" si="29"/>
        <v>Sí</v>
      </c>
      <c r="P151" t="str">
        <f t="shared" si="30"/>
        <v>No</v>
      </c>
      <c r="Q151" t="str">
        <f t="shared" si="31"/>
        <v>No</v>
      </c>
      <c r="R151" t="str">
        <f t="shared" si="32"/>
        <v>No</v>
      </c>
      <c r="S151" t="str">
        <f t="shared" si="33"/>
        <v>No</v>
      </c>
      <c r="T151" t="str">
        <f t="shared" si="34"/>
        <v>No</v>
      </c>
      <c r="U151" t="str">
        <f t="shared" si="35"/>
        <v>No</v>
      </c>
    </row>
    <row r="152" spans="1:21" ht="13.2" x14ac:dyDescent="0.25">
      <c r="A152" s="4">
        <v>45786.92661412037</v>
      </c>
      <c r="B152" s="5" t="s">
        <v>7</v>
      </c>
      <c r="C152" s="5" t="s">
        <v>23</v>
      </c>
      <c r="D152" s="5" t="s">
        <v>15</v>
      </c>
      <c r="E152" s="5" t="s">
        <v>16</v>
      </c>
      <c r="F152" s="5" t="s">
        <v>166</v>
      </c>
      <c r="G152" s="5" t="s">
        <v>61</v>
      </c>
      <c r="I152" s="5" t="s">
        <v>82</v>
      </c>
      <c r="J152" s="9" t="s">
        <v>132</v>
      </c>
      <c r="K152" s="5" t="s">
        <v>12</v>
      </c>
      <c r="L152" s="5" t="s">
        <v>13</v>
      </c>
      <c r="M152" s="5" t="s">
        <v>59</v>
      </c>
      <c r="N152" s="6" t="str">
        <f t="shared" si="0"/>
        <v>No</v>
      </c>
      <c r="O152" t="str">
        <f t="shared" si="29"/>
        <v>Sí</v>
      </c>
      <c r="P152" t="str">
        <f t="shared" si="30"/>
        <v>No</v>
      </c>
      <c r="Q152" t="str">
        <f t="shared" si="31"/>
        <v>No</v>
      </c>
      <c r="R152" t="str">
        <f t="shared" si="32"/>
        <v>No</v>
      </c>
      <c r="S152" t="str">
        <f t="shared" si="33"/>
        <v>No</v>
      </c>
      <c r="T152" t="str">
        <f t="shared" si="34"/>
        <v>No</v>
      </c>
      <c r="U152" t="str">
        <f t="shared" si="35"/>
        <v>No</v>
      </c>
    </row>
    <row r="153" spans="1:21" ht="13.2" x14ac:dyDescent="0.25">
      <c r="A153" s="8">
        <v>45786.934947118054</v>
      </c>
      <c r="B153" s="9" t="s">
        <v>20</v>
      </c>
      <c r="C153" s="9" t="s">
        <v>8</v>
      </c>
      <c r="D153" s="9" t="s">
        <v>15</v>
      </c>
      <c r="E153" s="9" t="s">
        <v>16</v>
      </c>
      <c r="F153" s="9" t="s">
        <v>17</v>
      </c>
      <c r="G153" s="9" t="s">
        <v>43</v>
      </c>
      <c r="H153" s="9" t="s">
        <v>44</v>
      </c>
      <c r="I153" s="9" t="s">
        <v>29</v>
      </c>
      <c r="J153" s="9" t="s">
        <v>132</v>
      </c>
      <c r="K153" s="9" t="s">
        <v>12</v>
      </c>
      <c r="L153" s="9" t="s">
        <v>32</v>
      </c>
      <c r="M153" t="s">
        <v>133</v>
      </c>
      <c r="N153" s="10" t="str">
        <f t="shared" si="0"/>
        <v>No</v>
      </c>
      <c r="O153" t="str">
        <f t="shared" si="29"/>
        <v>No</v>
      </c>
      <c r="P153" t="str">
        <f t="shared" si="30"/>
        <v>No</v>
      </c>
      <c r="Q153" t="str">
        <f t="shared" si="31"/>
        <v>No</v>
      </c>
      <c r="R153" t="str">
        <f t="shared" si="32"/>
        <v>No</v>
      </c>
      <c r="S153" t="str">
        <f t="shared" si="33"/>
        <v>No</v>
      </c>
      <c r="T153" t="str">
        <f t="shared" si="34"/>
        <v>No</v>
      </c>
      <c r="U153" t="str">
        <f t="shared" si="35"/>
        <v>No</v>
      </c>
    </row>
    <row r="154" spans="1:21" ht="13.2" x14ac:dyDescent="0.25">
      <c r="A154" s="4">
        <v>45786.939098587958</v>
      </c>
      <c r="B154" s="5" t="s">
        <v>42</v>
      </c>
      <c r="C154" s="5" t="s">
        <v>8</v>
      </c>
      <c r="D154" s="5" t="s">
        <v>24</v>
      </c>
      <c r="E154" s="5" t="s">
        <v>16</v>
      </c>
      <c r="F154" s="5" t="s">
        <v>17</v>
      </c>
      <c r="G154" s="5" t="s">
        <v>25</v>
      </c>
      <c r="H154" s="5" t="s">
        <v>26</v>
      </c>
      <c r="I154" s="5" t="s">
        <v>39</v>
      </c>
      <c r="J154" s="9" t="s">
        <v>132</v>
      </c>
      <c r="K154" s="5" t="s">
        <v>38</v>
      </c>
      <c r="L154" s="5" t="s">
        <v>13</v>
      </c>
      <c r="M154" t="s">
        <v>133</v>
      </c>
      <c r="N154" s="6" t="str">
        <f t="shared" si="0"/>
        <v>No</v>
      </c>
      <c r="O154" t="str">
        <f t="shared" si="29"/>
        <v>Sí</v>
      </c>
      <c r="P154" t="str">
        <f t="shared" si="30"/>
        <v>Sí</v>
      </c>
      <c r="Q154" t="str">
        <f t="shared" si="31"/>
        <v>Sí</v>
      </c>
      <c r="R154" t="str">
        <f t="shared" si="32"/>
        <v>No</v>
      </c>
      <c r="S154" t="str">
        <f t="shared" si="33"/>
        <v>No</v>
      </c>
      <c r="T154" t="str">
        <f t="shared" si="34"/>
        <v>No</v>
      </c>
      <c r="U154" t="str">
        <f t="shared" si="35"/>
        <v>No</v>
      </c>
    </row>
    <row r="155" spans="1:21" ht="13.2" x14ac:dyDescent="0.25">
      <c r="A155" s="8">
        <v>45786.970463159727</v>
      </c>
      <c r="B155" s="9" t="s">
        <v>57</v>
      </c>
      <c r="C155" s="9" t="s">
        <v>23</v>
      </c>
      <c r="D155" s="9" t="s">
        <v>24</v>
      </c>
      <c r="E155" s="9" t="s">
        <v>16</v>
      </c>
      <c r="F155" s="9" t="s">
        <v>17</v>
      </c>
      <c r="G155" s="9" t="s">
        <v>25</v>
      </c>
      <c r="I155" s="9" t="s">
        <v>27</v>
      </c>
      <c r="J155" s="9" t="s">
        <v>132</v>
      </c>
      <c r="K155" s="9" t="s">
        <v>12</v>
      </c>
      <c r="L155" s="9" t="s">
        <v>13</v>
      </c>
      <c r="M155" s="9" t="s">
        <v>41</v>
      </c>
      <c r="N155" s="10" t="str">
        <f t="shared" si="0"/>
        <v>No</v>
      </c>
      <c r="O155" t="str">
        <f t="shared" si="29"/>
        <v>Sí</v>
      </c>
      <c r="P155" t="str">
        <f t="shared" si="30"/>
        <v>No</v>
      </c>
      <c r="Q155" t="str">
        <f t="shared" si="31"/>
        <v>No</v>
      </c>
      <c r="R155" t="str">
        <f t="shared" si="32"/>
        <v>No</v>
      </c>
      <c r="S155" t="str">
        <f t="shared" si="33"/>
        <v>No</v>
      </c>
      <c r="T155" t="str">
        <f t="shared" si="34"/>
        <v>No</v>
      </c>
      <c r="U155" t="str">
        <f t="shared" si="35"/>
        <v>No</v>
      </c>
    </row>
    <row r="156" spans="1:21" ht="13.2" x14ac:dyDescent="0.25">
      <c r="A156" s="4">
        <v>45786.978524375001</v>
      </c>
      <c r="B156" s="5" t="s">
        <v>20</v>
      </c>
      <c r="C156" s="5" t="s">
        <v>8</v>
      </c>
      <c r="D156" s="5" t="s">
        <v>15</v>
      </c>
      <c r="E156" s="5" t="s">
        <v>16</v>
      </c>
      <c r="F156" s="5" t="s">
        <v>17</v>
      </c>
      <c r="G156" s="5" t="s">
        <v>43</v>
      </c>
      <c r="H156" s="5" t="s">
        <v>44</v>
      </c>
      <c r="I156" s="5" t="s">
        <v>58</v>
      </c>
      <c r="J156" s="9" t="s">
        <v>132</v>
      </c>
      <c r="K156" s="5" t="s">
        <v>169</v>
      </c>
      <c r="L156" s="5" t="s">
        <v>16</v>
      </c>
      <c r="M156" t="s">
        <v>134</v>
      </c>
      <c r="N156" s="6" t="str">
        <f t="shared" si="0"/>
        <v>Sí</v>
      </c>
      <c r="O156" t="str">
        <f t="shared" si="29"/>
        <v>No</v>
      </c>
      <c r="P156" t="str">
        <f t="shared" si="30"/>
        <v>Sí</v>
      </c>
      <c r="Q156" t="str">
        <f t="shared" si="31"/>
        <v>No</v>
      </c>
      <c r="R156" t="str">
        <f t="shared" si="32"/>
        <v>Sí</v>
      </c>
      <c r="S156" t="str">
        <f t="shared" si="33"/>
        <v>No</v>
      </c>
      <c r="T156" t="str">
        <f t="shared" si="34"/>
        <v>Sí</v>
      </c>
      <c r="U156" t="str">
        <f t="shared" si="35"/>
        <v>Sí</v>
      </c>
    </row>
    <row r="157" spans="1:21" ht="13.2" x14ac:dyDescent="0.25">
      <c r="A157" s="8">
        <v>45787.007410416671</v>
      </c>
      <c r="B157" s="9" t="s">
        <v>42</v>
      </c>
      <c r="C157" s="9" t="s">
        <v>8</v>
      </c>
      <c r="D157" s="9" t="s">
        <v>15</v>
      </c>
      <c r="E157" s="9" t="s">
        <v>16</v>
      </c>
      <c r="F157" s="9" t="s">
        <v>17</v>
      </c>
      <c r="G157" s="9" t="s">
        <v>61</v>
      </c>
      <c r="I157" s="9" t="s">
        <v>29</v>
      </c>
      <c r="J157" s="9" t="s">
        <v>132</v>
      </c>
      <c r="K157" s="9" t="s">
        <v>38</v>
      </c>
      <c r="L157" s="9" t="s">
        <v>32</v>
      </c>
      <c r="M157" t="s">
        <v>133</v>
      </c>
      <c r="N157" s="10" t="str">
        <f t="shared" si="0"/>
        <v>No</v>
      </c>
      <c r="O157" t="str">
        <f t="shared" si="29"/>
        <v>Sí</v>
      </c>
      <c r="P157" t="str">
        <f t="shared" si="30"/>
        <v>Sí</v>
      </c>
      <c r="Q157" t="str">
        <f t="shared" si="31"/>
        <v>Sí</v>
      </c>
      <c r="R157" t="str">
        <f t="shared" si="32"/>
        <v>No</v>
      </c>
      <c r="S157" t="str">
        <f t="shared" si="33"/>
        <v>No</v>
      </c>
      <c r="T157" t="str">
        <f t="shared" si="34"/>
        <v>No</v>
      </c>
      <c r="U157" t="str">
        <f t="shared" si="35"/>
        <v>No</v>
      </c>
    </row>
    <row r="158" spans="1:21" ht="13.2" x14ac:dyDescent="0.25">
      <c r="A158" s="4">
        <v>45787.037243680556</v>
      </c>
      <c r="B158" s="5" t="s">
        <v>42</v>
      </c>
      <c r="C158" s="5" t="s">
        <v>8</v>
      </c>
      <c r="D158" s="5" t="s">
        <v>15</v>
      </c>
      <c r="E158" s="5" t="s">
        <v>16</v>
      </c>
      <c r="F158" s="5" t="s">
        <v>166</v>
      </c>
      <c r="G158" s="5" t="s">
        <v>25</v>
      </c>
      <c r="I158" s="5" t="s">
        <v>100</v>
      </c>
      <c r="J158" s="9" t="s">
        <v>132</v>
      </c>
      <c r="K158" s="5" t="s">
        <v>12</v>
      </c>
      <c r="L158" s="5" t="s">
        <v>13</v>
      </c>
      <c r="M158" s="5" t="s">
        <v>49</v>
      </c>
      <c r="N158" s="6" t="str">
        <f t="shared" si="0"/>
        <v>No</v>
      </c>
      <c r="O158" t="str">
        <f t="shared" si="29"/>
        <v>Sí</v>
      </c>
      <c r="P158" t="str">
        <f t="shared" si="30"/>
        <v>No</v>
      </c>
      <c r="Q158" t="str">
        <f t="shared" si="31"/>
        <v>No</v>
      </c>
      <c r="R158" t="str">
        <f t="shared" si="32"/>
        <v>No</v>
      </c>
      <c r="S158" t="str">
        <f t="shared" si="33"/>
        <v>No</v>
      </c>
      <c r="T158" t="str">
        <f t="shared" si="34"/>
        <v>No</v>
      </c>
      <c r="U158" t="str">
        <f t="shared" si="35"/>
        <v>No</v>
      </c>
    </row>
    <row r="159" spans="1:21" ht="13.2" x14ac:dyDescent="0.25">
      <c r="A159" s="8">
        <v>45787.050505729167</v>
      </c>
      <c r="B159" s="9" t="s">
        <v>7</v>
      </c>
      <c r="C159" s="9" t="s">
        <v>8</v>
      </c>
      <c r="D159" s="9" t="s">
        <v>15</v>
      </c>
      <c r="E159" s="9" t="s">
        <v>10</v>
      </c>
      <c r="F159" t="s">
        <v>129</v>
      </c>
      <c r="G159" t="s">
        <v>129</v>
      </c>
      <c r="H159" t="s">
        <v>129</v>
      </c>
      <c r="I159" s="9" t="s">
        <v>11</v>
      </c>
      <c r="J159" s="9" t="s">
        <v>132</v>
      </c>
      <c r="K159" s="9" t="s">
        <v>168</v>
      </c>
      <c r="L159" s="9" t="s">
        <v>13</v>
      </c>
      <c r="M159" t="s">
        <v>133</v>
      </c>
      <c r="N159" s="10" t="str">
        <f t="shared" si="0"/>
        <v>No</v>
      </c>
      <c r="O159" t="str">
        <f t="shared" si="29"/>
        <v>Sí</v>
      </c>
      <c r="P159" t="str">
        <f t="shared" si="30"/>
        <v>Sí</v>
      </c>
      <c r="Q159" t="str">
        <f t="shared" si="31"/>
        <v>No</v>
      </c>
      <c r="R159" t="str">
        <f t="shared" si="32"/>
        <v>No</v>
      </c>
      <c r="S159" t="str">
        <f t="shared" si="33"/>
        <v>No</v>
      </c>
      <c r="T159" t="str">
        <f t="shared" si="34"/>
        <v>No</v>
      </c>
      <c r="U159" t="str">
        <f t="shared" si="35"/>
        <v>Sí</v>
      </c>
    </row>
    <row r="160" spans="1:21" ht="13.2" x14ac:dyDescent="0.25">
      <c r="A160" s="4">
        <v>45787.211518750002</v>
      </c>
      <c r="B160" s="5" t="s">
        <v>7</v>
      </c>
      <c r="C160" s="5" t="s">
        <v>23</v>
      </c>
      <c r="D160" s="5" t="s">
        <v>15</v>
      </c>
      <c r="E160" s="5" t="s">
        <v>10</v>
      </c>
      <c r="F160" t="s">
        <v>129</v>
      </c>
      <c r="G160" t="s">
        <v>129</v>
      </c>
      <c r="H160" t="s">
        <v>129</v>
      </c>
      <c r="I160" s="5" t="s">
        <v>11</v>
      </c>
      <c r="J160" s="9" t="s">
        <v>132</v>
      </c>
      <c r="K160" s="5" t="s">
        <v>38</v>
      </c>
      <c r="L160" s="5" t="s">
        <v>13</v>
      </c>
      <c r="M160" s="5" t="s">
        <v>60</v>
      </c>
      <c r="N160" s="6" t="str">
        <f t="shared" si="0"/>
        <v>No</v>
      </c>
      <c r="O160" t="str">
        <f t="shared" si="29"/>
        <v>Sí</v>
      </c>
      <c r="P160" t="str">
        <f t="shared" si="30"/>
        <v>Sí</v>
      </c>
      <c r="Q160" t="str">
        <f t="shared" si="31"/>
        <v>Sí</v>
      </c>
      <c r="R160" t="str">
        <f t="shared" si="32"/>
        <v>No</v>
      </c>
      <c r="S160" t="str">
        <f t="shared" si="33"/>
        <v>No</v>
      </c>
      <c r="T160" t="str">
        <f t="shared" si="34"/>
        <v>No</v>
      </c>
      <c r="U160" t="str">
        <f t="shared" si="35"/>
        <v>No</v>
      </c>
    </row>
    <row r="161" spans="1:21" ht="13.2" x14ac:dyDescent="0.25">
      <c r="A161" s="8">
        <v>45787.350937858791</v>
      </c>
      <c r="B161" s="9" t="s">
        <v>20</v>
      </c>
      <c r="C161" s="9" t="s">
        <v>23</v>
      </c>
      <c r="D161" s="9" t="s">
        <v>15</v>
      </c>
      <c r="E161" s="9" t="s">
        <v>16</v>
      </c>
      <c r="F161" s="9" t="s">
        <v>17</v>
      </c>
      <c r="G161" s="9" t="s">
        <v>43</v>
      </c>
      <c r="H161" s="9" t="s">
        <v>44</v>
      </c>
      <c r="I161" s="9" t="s">
        <v>118</v>
      </c>
      <c r="J161" s="9" t="s">
        <v>132</v>
      </c>
      <c r="K161" s="9" t="s">
        <v>12</v>
      </c>
      <c r="L161" s="9" t="s">
        <v>16</v>
      </c>
      <c r="M161" t="s">
        <v>134</v>
      </c>
      <c r="N161" s="10" t="str">
        <f t="shared" si="0"/>
        <v>No</v>
      </c>
      <c r="O161" t="str">
        <f t="shared" si="29"/>
        <v>No</v>
      </c>
      <c r="P161" t="str">
        <f t="shared" si="30"/>
        <v>No</v>
      </c>
      <c r="Q161" t="str">
        <f t="shared" si="31"/>
        <v>No</v>
      </c>
      <c r="R161" t="str">
        <f t="shared" si="32"/>
        <v>No</v>
      </c>
      <c r="S161" t="str">
        <f t="shared" si="33"/>
        <v>No</v>
      </c>
      <c r="T161" t="str">
        <f t="shared" si="34"/>
        <v>No</v>
      </c>
      <c r="U161" t="str">
        <f t="shared" si="35"/>
        <v>No</v>
      </c>
    </row>
    <row r="162" spans="1:21" ht="13.2" x14ac:dyDescent="0.25">
      <c r="A162" s="4">
        <v>45787.352136516201</v>
      </c>
      <c r="B162" s="5" t="s">
        <v>20</v>
      </c>
      <c r="C162" s="5" t="s">
        <v>23</v>
      </c>
      <c r="D162" s="5" t="s">
        <v>15</v>
      </c>
      <c r="E162" s="5" t="s">
        <v>16</v>
      </c>
      <c r="F162" s="5" t="s">
        <v>17</v>
      </c>
      <c r="G162" s="5" t="s">
        <v>51</v>
      </c>
      <c r="H162" s="5" t="s">
        <v>44</v>
      </c>
      <c r="I162" s="5" t="s">
        <v>52</v>
      </c>
      <c r="J162" s="9" t="s">
        <v>132</v>
      </c>
      <c r="K162" s="5" t="s">
        <v>12</v>
      </c>
      <c r="L162" s="5" t="s">
        <v>32</v>
      </c>
      <c r="M162" t="s">
        <v>133</v>
      </c>
      <c r="N162" s="6" t="str">
        <f t="shared" si="0"/>
        <v>No</v>
      </c>
      <c r="O162" t="str">
        <f t="shared" si="29"/>
        <v>No</v>
      </c>
      <c r="P162" t="str">
        <f t="shared" si="30"/>
        <v>No</v>
      </c>
      <c r="Q162" t="str">
        <f t="shared" si="31"/>
        <v>No</v>
      </c>
      <c r="R162" t="str">
        <f t="shared" si="32"/>
        <v>No</v>
      </c>
      <c r="S162" t="str">
        <f t="shared" si="33"/>
        <v>No</v>
      </c>
      <c r="T162" t="str">
        <f t="shared" si="34"/>
        <v>No</v>
      </c>
      <c r="U162" t="str">
        <f t="shared" si="35"/>
        <v>No</v>
      </c>
    </row>
    <row r="163" spans="1:21" ht="13.2" x14ac:dyDescent="0.25">
      <c r="A163" s="8">
        <v>45787.385065312497</v>
      </c>
      <c r="B163" s="9" t="s">
        <v>42</v>
      </c>
      <c r="C163" s="9" t="s">
        <v>8</v>
      </c>
      <c r="D163" s="9" t="s">
        <v>15</v>
      </c>
      <c r="E163" s="9" t="s">
        <v>16</v>
      </c>
      <c r="F163" s="9" t="s">
        <v>17</v>
      </c>
      <c r="G163" s="9" t="s">
        <v>25</v>
      </c>
      <c r="I163" s="9" t="s">
        <v>21</v>
      </c>
      <c r="J163" s="9" t="s">
        <v>132</v>
      </c>
      <c r="K163" s="9" t="s">
        <v>170</v>
      </c>
      <c r="L163" s="9" t="s">
        <v>32</v>
      </c>
      <c r="M163" t="s">
        <v>133</v>
      </c>
      <c r="N163" s="10" t="str">
        <f t="shared" si="0"/>
        <v>Sí</v>
      </c>
      <c r="O163" t="str">
        <f t="shared" si="29"/>
        <v>Sí</v>
      </c>
      <c r="P163" t="str">
        <f t="shared" si="30"/>
        <v>Sí</v>
      </c>
      <c r="Q163" t="str">
        <f t="shared" si="31"/>
        <v>Sí</v>
      </c>
      <c r="R163" t="str">
        <f t="shared" si="32"/>
        <v>No</v>
      </c>
      <c r="S163" t="str">
        <f t="shared" si="33"/>
        <v>No</v>
      </c>
      <c r="T163" t="str">
        <f t="shared" si="34"/>
        <v>No</v>
      </c>
      <c r="U163" t="str">
        <f t="shared" si="35"/>
        <v>Sí</v>
      </c>
    </row>
    <row r="164" spans="1:21" ht="13.2" x14ac:dyDescent="0.25">
      <c r="A164" s="4">
        <v>45787.401694097221</v>
      </c>
      <c r="B164" s="5" t="s">
        <v>57</v>
      </c>
      <c r="C164" s="5" t="s">
        <v>8</v>
      </c>
      <c r="D164" s="5" t="s">
        <v>24</v>
      </c>
      <c r="E164" s="5" t="s">
        <v>16</v>
      </c>
      <c r="F164" s="5" t="s">
        <v>166</v>
      </c>
      <c r="G164" s="5" t="s">
        <v>25</v>
      </c>
      <c r="H164" s="5" t="s">
        <v>44</v>
      </c>
      <c r="I164" s="5" t="s">
        <v>48</v>
      </c>
      <c r="J164" s="9" t="s">
        <v>132</v>
      </c>
      <c r="K164" s="5" t="s">
        <v>38</v>
      </c>
      <c r="L164" s="5" t="s">
        <v>13</v>
      </c>
      <c r="M164" s="5" t="s">
        <v>35</v>
      </c>
      <c r="N164" s="6" t="str">
        <f t="shared" si="0"/>
        <v>No</v>
      </c>
      <c r="O164" t="str">
        <f t="shared" si="29"/>
        <v>Sí</v>
      </c>
      <c r="P164" t="str">
        <f t="shared" si="30"/>
        <v>Sí</v>
      </c>
      <c r="Q164" t="str">
        <f t="shared" si="31"/>
        <v>Sí</v>
      </c>
      <c r="R164" t="str">
        <f t="shared" si="32"/>
        <v>No</v>
      </c>
      <c r="S164" t="str">
        <f t="shared" si="33"/>
        <v>No</v>
      </c>
      <c r="T164" t="str">
        <f t="shared" si="34"/>
        <v>No</v>
      </c>
      <c r="U164" t="str">
        <f t="shared" si="35"/>
        <v>No</v>
      </c>
    </row>
    <row r="165" spans="1:21" ht="13.2" x14ac:dyDescent="0.25">
      <c r="A165" s="8">
        <v>45787.416466331022</v>
      </c>
      <c r="B165" s="9" t="s">
        <v>42</v>
      </c>
      <c r="C165" s="9" t="s">
        <v>23</v>
      </c>
      <c r="D165" s="9" t="s">
        <v>15</v>
      </c>
      <c r="E165" s="9" t="s">
        <v>16</v>
      </c>
      <c r="F165" s="9" t="s">
        <v>17</v>
      </c>
      <c r="G165" s="9" t="s">
        <v>43</v>
      </c>
      <c r="H165" s="9" t="s">
        <v>26</v>
      </c>
      <c r="I165" s="9" t="s">
        <v>29</v>
      </c>
      <c r="J165" s="9" t="s">
        <v>132</v>
      </c>
      <c r="K165" s="9" t="s">
        <v>74</v>
      </c>
      <c r="L165" s="9" t="s">
        <v>13</v>
      </c>
      <c r="M165" t="s">
        <v>133</v>
      </c>
      <c r="N165" s="10" t="str">
        <f t="shared" si="0"/>
        <v>No</v>
      </c>
      <c r="O165" t="str">
        <f t="shared" si="29"/>
        <v>Sí</v>
      </c>
      <c r="P165" t="str">
        <f t="shared" si="30"/>
        <v>Sí</v>
      </c>
      <c r="Q165" t="str">
        <f t="shared" si="31"/>
        <v>No</v>
      </c>
      <c r="R165" t="str">
        <f t="shared" si="32"/>
        <v>Sí</v>
      </c>
      <c r="S165" t="str">
        <f t="shared" si="33"/>
        <v>No</v>
      </c>
      <c r="T165" t="str">
        <f t="shared" si="34"/>
        <v>No</v>
      </c>
      <c r="U165" t="str">
        <f t="shared" si="35"/>
        <v>No</v>
      </c>
    </row>
    <row r="166" spans="1:21" ht="13.2" x14ac:dyDescent="0.25">
      <c r="A166" s="4">
        <v>45787.45333556713</v>
      </c>
      <c r="B166" s="5" t="s">
        <v>42</v>
      </c>
      <c r="C166" s="5" t="s">
        <v>23</v>
      </c>
      <c r="D166" s="5" t="s">
        <v>15</v>
      </c>
      <c r="E166" s="5" t="s">
        <v>16</v>
      </c>
      <c r="F166" s="5" t="s">
        <v>17</v>
      </c>
      <c r="G166" s="5" t="s">
        <v>43</v>
      </c>
      <c r="H166" s="5" t="s">
        <v>44</v>
      </c>
      <c r="I166" s="5" t="s">
        <v>21</v>
      </c>
      <c r="J166" s="9" t="s">
        <v>132</v>
      </c>
      <c r="K166" s="5" t="s">
        <v>119</v>
      </c>
      <c r="L166" s="5" t="s">
        <v>13</v>
      </c>
      <c r="M166" t="s">
        <v>133</v>
      </c>
      <c r="N166" s="6" t="str">
        <f t="shared" si="0"/>
        <v>No</v>
      </c>
      <c r="O166" t="str">
        <f t="shared" si="29"/>
        <v>Sí</v>
      </c>
      <c r="P166" t="str">
        <f t="shared" si="30"/>
        <v>Sí</v>
      </c>
      <c r="Q166" t="str">
        <f t="shared" si="31"/>
        <v>No</v>
      </c>
      <c r="R166" t="str">
        <f t="shared" si="32"/>
        <v>No</v>
      </c>
      <c r="S166" t="str">
        <f t="shared" si="33"/>
        <v>No</v>
      </c>
      <c r="T166" t="str">
        <f t="shared" si="34"/>
        <v>Sí</v>
      </c>
      <c r="U166" t="str">
        <f t="shared" si="35"/>
        <v>No</v>
      </c>
    </row>
    <row r="167" spans="1:21" ht="13.2" x14ac:dyDescent="0.25">
      <c r="A167" s="8">
        <v>45787.462413807865</v>
      </c>
      <c r="B167" s="9" t="s">
        <v>57</v>
      </c>
      <c r="C167" s="9" t="s">
        <v>8</v>
      </c>
      <c r="D167" s="9" t="s">
        <v>24</v>
      </c>
      <c r="E167" s="9" t="s">
        <v>10</v>
      </c>
      <c r="F167" t="s">
        <v>129</v>
      </c>
      <c r="G167" t="s">
        <v>129</v>
      </c>
      <c r="H167" t="s">
        <v>129</v>
      </c>
      <c r="I167" s="9" t="s">
        <v>11</v>
      </c>
      <c r="J167" s="9" t="s">
        <v>132</v>
      </c>
      <c r="K167" s="9" t="s">
        <v>12</v>
      </c>
      <c r="L167" s="9" t="s">
        <v>13</v>
      </c>
      <c r="M167" s="9" t="s">
        <v>120</v>
      </c>
      <c r="N167" s="10" t="str">
        <f t="shared" si="0"/>
        <v>No</v>
      </c>
      <c r="O167" t="str">
        <f t="shared" si="29"/>
        <v>Sí</v>
      </c>
      <c r="P167" t="str">
        <f t="shared" si="30"/>
        <v>No</v>
      </c>
      <c r="Q167" t="str">
        <f t="shared" si="31"/>
        <v>No</v>
      </c>
      <c r="R167" t="str">
        <f t="shared" si="32"/>
        <v>No</v>
      </c>
      <c r="S167" t="str">
        <f t="shared" si="33"/>
        <v>No</v>
      </c>
      <c r="T167" t="str">
        <f t="shared" si="34"/>
        <v>No</v>
      </c>
      <c r="U167" t="str">
        <f t="shared" si="35"/>
        <v>No</v>
      </c>
    </row>
    <row r="168" spans="1:21" ht="13.2" x14ac:dyDescent="0.25">
      <c r="A168" s="4">
        <v>45787.477261817126</v>
      </c>
      <c r="B168" s="5" t="s">
        <v>57</v>
      </c>
      <c r="C168" s="5" t="s">
        <v>23</v>
      </c>
      <c r="D168" s="5" t="s">
        <v>24</v>
      </c>
      <c r="E168" s="5" t="s">
        <v>16</v>
      </c>
      <c r="F168" s="5" t="s">
        <v>17</v>
      </c>
      <c r="G168" s="5" t="s">
        <v>43</v>
      </c>
      <c r="H168" s="5" t="s">
        <v>26</v>
      </c>
      <c r="I168" s="5" t="s">
        <v>21</v>
      </c>
      <c r="J168" s="9" t="s">
        <v>132</v>
      </c>
      <c r="K168" s="5" t="s">
        <v>121</v>
      </c>
      <c r="L168" s="5" t="s">
        <v>16</v>
      </c>
      <c r="M168" s="5" t="s">
        <v>35</v>
      </c>
      <c r="N168" s="6" t="str">
        <f t="shared" si="0"/>
        <v>Sí</v>
      </c>
      <c r="O168" t="str">
        <f t="shared" si="29"/>
        <v>Sí</v>
      </c>
      <c r="P168" t="str">
        <f t="shared" si="30"/>
        <v>Sí</v>
      </c>
      <c r="Q168" t="str">
        <f t="shared" si="31"/>
        <v>Sí</v>
      </c>
      <c r="R168" t="str">
        <f t="shared" si="32"/>
        <v>No</v>
      </c>
      <c r="S168" t="str">
        <f t="shared" si="33"/>
        <v>No</v>
      </c>
      <c r="T168" t="str">
        <f t="shared" si="34"/>
        <v>Sí</v>
      </c>
      <c r="U168" t="str">
        <f t="shared" si="35"/>
        <v>Sí</v>
      </c>
    </row>
    <row r="169" spans="1:21" ht="13.2" x14ac:dyDescent="0.25">
      <c r="A169" s="8">
        <v>45787.487426111111</v>
      </c>
      <c r="B169" s="9" t="s">
        <v>42</v>
      </c>
      <c r="C169" s="9" t="s">
        <v>23</v>
      </c>
      <c r="D169" s="9" t="s">
        <v>15</v>
      </c>
      <c r="E169" s="9" t="s">
        <v>16</v>
      </c>
      <c r="F169" s="9" t="s">
        <v>166</v>
      </c>
      <c r="G169" s="9" t="s">
        <v>61</v>
      </c>
      <c r="I169" s="9" t="s">
        <v>21</v>
      </c>
      <c r="J169" s="9" t="s">
        <v>132</v>
      </c>
      <c r="K169" s="9" t="s">
        <v>38</v>
      </c>
      <c r="L169" s="9" t="s">
        <v>16</v>
      </c>
      <c r="M169" s="9" t="s">
        <v>134</v>
      </c>
      <c r="N169" s="10" t="str">
        <f t="shared" si="0"/>
        <v>No</v>
      </c>
      <c r="O169" t="str">
        <f t="shared" si="29"/>
        <v>Sí</v>
      </c>
      <c r="P169" t="str">
        <f t="shared" si="30"/>
        <v>Sí</v>
      </c>
      <c r="Q169" t="str">
        <f t="shared" si="31"/>
        <v>Sí</v>
      </c>
      <c r="R169" t="str">
        <f t="shared" si="32"/>
        <v>No</v>
      </c>
      <c r="S169" t="str">
        <f t="shared" si="33"/>
        <v>No</v>
      </c>
      <c r="T169" t="str">
        <f t="shared" si="34"/>
        <v>No</v>
      </c>
      <c r="U169" t="str">
        <f t="shared" si="35"/>
        <v>No</v>
      </c>
    </row>
    <row r="170" spans="1:21" ht="13.2" x14ac:dyDescent="0.25">
      <c r="A170" s="4">
        <v>45787.491666365742</v>
      </c>
      <c r="B170" s="5" t="s">
        <v>42</v>
      </c>
      <c r="C170" s="5" t="s">
        <v>8</v>
      </c>
      <c r="D170" s="5" t="s">
        <v>24</v>
      </c>
      <c r="E170" s="5" t="s">
        <v>10</v>
      </c>
      <c r="F170" t="s">
        <v>129</v>
      </c>
      <c r="G170" t="s">
        <v>129</v>
      </c>
      <c r="H170" t="s">
        <v>129</v>
      </c>
      <c r="I170" s="5" t="s">
        <v>11</v>
      </c>
      <c r="J170" s="9" t="s">
        <v>132</v>
      </c>
      <c r="K170" s="5" t="s">
        <v>38</v>
      </c>
      <c r="L170" s="5" t="s">
        <v>32</v>
      </c>
      <c r="M170" t="s">
        <v>133</v>
      </c>
      <c r="N170" s="6" t="str">
        <f t="shared" si="0"/>
        <v>No</v>
      </c>
      <c r="O170" t="str">
        <f t="shared" si="29"/>
        <v>Sí</v>
      </c>
      <c r="P170" t="str">
        <f t="shared" si="30"/>
        <v>Sí</v>
      </c>
      <c r="Q170" t="str">
        <f t="shared" si="31"/>
        <v>Sí</v>
      </c>
      <c r="R170" t="str">
        <f t="shared" si="32"/>
        <v>No</v>
      </c>
      <c r="S170" t="str">
        <f t="shared" si="33"/>
        <v>No</v>
      </c>
      <c r="T170" t="str">
        <f t="shared" si="34"/>
        <v>No</v>
      </c>
      <c r="U170" t="str">
        <f t="shared" si="35"/>
        <v>No</v>
      </c>
    </row>
    <row r="171" spans="1:21" ht="13.2" x14ac:dyDescent="0.25">
      <c r="A171" s="8">
        <v>45787.49479055556</v>
      </c>
      <c r="B171" s="9" t="s">
        <v>57</v>
      </c>
      <c r="C171" s="9" t="s">
        <v>23</v>
      </c>
      <c r="D171" s="9" t="s">
        <v>15</v>
      </c>
      <c r="E171" s="9" t="s">
        <v>16</v>
      </c>
      <c r="F171" s="9" t="s">
        <v>166</v>
      </c>
      <c r="G171" s="9" t="s">
        <v>61</v>
      </c>
      <c r="H171" s="9" t="s">
        <v>44</v>
      </c>
      <c r="I171" s="9" t="s">
        <v>58</v>
      </c>
      <c r="J171" s="9" t="s">
        <v>132</v>
      </c>
      <c r="K171" s="9" t="s">
        <v>38</v>
      </c>
      <c r="L171" s="9" t="s">
        <v>32</v>
      </c>
      <c r="M171" s="9" t="s">
        <v>122</v>
      </c>
      <c r="N171" s="10" t="str">
        <f t="shared" si="0"/>
        <v>No</v>
      </c>
      <c r="O171" t="str">
        <f t="shared" si="29"/>
        <v>Sí</v>
      </c>
      <c r="P171" t="str">
        <f t="shared" si="30"/>
        <v>Sí</v>
      </c>
      <c r="Q171" t="str">
        <f t="shared" si="31"/>
        <v>Sí</v>
      </c>
      <c r="R171" t="str">
        <f t="shared" si="32"/>
        <v>No</v>
      </c>
      <c r="S171" t="str">
        <f t="shared" si="33"/>
        <v>No</v>
      </c>
      <c r="T171" t="str">
        <f t="shared" si="34"/>
        <v>No</v>
      </c>
      <c r="U171" t="str">
        <f t="shared" si="35"/>
        <v>No</v>
      </c>
    </row>
    <row r="172" spans="1:21" ht="13.2" x14ac:dyDescent="0.25">
      <c r="A172" s="4">
        <v>45787.497126400463</v>
      </c>
      <c r="B172" s="5" t="s">
        <v>42</v>
      </c>
      <c r="C172" s="5" t="s">
        <v>23</v>
      </c>
      <c r="D172" s="5" t="s">
        <v>15</v>
      </c>
      <c r="E172" s="5" t="s">
        <v>16</v>
      </c>
      <c r="F172" s="5" t="s">
        <v>17</v>
      </c>
      <c r="G172" s="5" t="s">
        <v>25</v>
      </c>
      <c r="H172" s="5" t="s">
        <v>26</v>
      </c>
      <c r="I172" s="5" t="s">
        <v>82</v>
      </c>
      <c r="J172" s="9" t="s">
        <v>132</v>
      </c>
      <c r="K172" s="5" t="s">
        <v>12</v>
      </c>
      <c r="L172" s="5" t="s">
        <v>32</v>
      </c>
      <c r="M172" s="5" t="s">
        <v>35</v>
      </c>
      <c r="N172" s="6" t="str">
        <f t="shared" si="0"/>
        <v>No</v>
      </c>
      <c r="O172" t="str">
        <f t="shared" si="29"/>
        <v>Sí</v>
      </c>
      <c r="P172" t="str">
        <f t="shared" si="30"/>
        <v>No</v>
      </c>
      <c r="Q172" t="str">
        <f t="shared" si="31"/>
        <v>No</v>
      </c>
      <c r="R172" t="str">
        <f t="shared" si="32"/>
        <v>No</v>
      </c>
      <c r="S172" t="str">
        <f t="shared" si="33"/>
        <v>No</v>
      </c>
      <c r="T172" t="str">
        <f t="shared" si="34"/>
        <v>No</v>
      </c>
      <c r="U172" t="str">
        <f t="shared" si="35"/>
        <v>No</v>
      </c>
    </row>
    <row r="173" spans="1:21" ht="13.2" x14ac:dyDescent="0.25">
      <c r="A173" s="8">
        <v>45787.500870763892</v>
      </c>
      <c r="B173" s="9" t="s">
        <v>42</v>
      </c>
      <c r="C173" s="9" t="s">
        <v>8</v>
      </c>
      <c r="D173" s="9" t="s">
        <v>24</v>
      </c>
      <c r="E173" s="9" t="s">
        <v>16</v>
      </c>
      <c r="F173" s="9" t="s">
        <v>17</v>
      </c>
      <c r="G173" s="9" t="s">
        <v>25</v>
      </c>
      <c r="H173" s="9" t="s">
        <v>26</v>
      </c>
      <c r="I173" s="9" t="s">
        <v>27</v>
      </c>
      <c r="J173" s="9" t="s">
        <v>46</v>
      </c>
      <c r="K173" s="9" t="s">
        <v>12</v>
      </c>
      <c r="L173" s="9" t="s">
        <v>13</v>
      </c>
      <c r="M173" s="9" t="s">
        <v>35</v>
      </c>
      <c r="N173" s="10" t="str">
        <f t="shared" si="0"/>
        <v>No</v>
      </c>
      <c r="O173" t="str">
        <f t="shared" si="29"/>
        <v>Sí</v>
      </c>
      <c r="P173" t="str">
        <f t="shared" si="30"/>
        <v>No</v>
      </c>
      <c r="Q173" t="str">
        <f t="shared" si="31"/>
        <v>No</v>
      </c>
      <c r="R173" t="str">
        <f t="shared" si="32"/>
        <v>No</v>
      </c>
      <c r="S173" t="str">
        <f t="shared" si="33"/>
        <v>No</v>
      </c>
      <c r="T173" t="str">
        <f t="shared" si="34"/>
        <v>No</v>
      </c>
      <c r="U173" t="str">
        <f t="shared" si="35"/>
        <v>No</v>
      </c>
    </row>
    <row r="174" spans="1:21" ht="13.2" x14ac:dyDescent="0.25">
      <c r="A174" s="4">
        <v>45787.506259895832</v>
      </c>
      <c r="B174" s="5" t="s">
        <v>42</v>
      </c>
      <c r="C174" s="5" t="s">
        <v>8</v>
      </c>
      <c r="D174" s="5" t="s">
        <v>9</v>
      </c>
      <c r="E174" s="5" t="s">
        <v>16</v>
      </c>
      <c r="F174" s="5" t="s">
        <v>17</v>
      </c>
      <c r="G174" s="5" t="s">
        <v>25</v>
      </c>
      <c r="I174" s="5" t="s">
        <v>82</v>
      </c>
      <c r="J174" s="9" t="s">
        <v>132</v>
      </c>
      <c r="K174" s="5" t="s">
        <v>38</v>
      </c>
      <c r="L174" s="5" t="s">
        <v>16</v>
      </c>
      <c r="M174" t="s">
        <v>134</v>
      </c>
      <c r="N174" s="6" t="str">
        <f t="shared" si="0"/>
        <v>No</v>
      </c>
      <c r="O174" t="str">
        <f t="shared" si="29"/>
        <v>Sí</v>
      </c>
      <c r="P174" t="str">
        <f t="shared" si="30"/>
        <v>Sí</v>
      </c>
      <c r="Q174" t="str">
        <f t="shared" si="31"/>
        <v>Sí</v>
      </c>
      <c r="R174" t="str">
        <f t="shared" si="32"/>
        <v>No</v>
      </c>
      <c r="S174" t="str">
        <f t="shared" si="33"/>
        <v>No</v>
      </c>
      <c r="T174" t="str">
        <f t="shared" si="34"/>
        <v>No</v>
      </c>
      <c r="U174" t="str">
        <f t="shared" si="35"/>
        <v>No</v>
      </c>
    </row>
    <row r="175" spans="1:21" ht="13.2" x14ac:dyDescent="0.25">
      <c r="A175" s="8">
        <v>45787.517804780087</v>
      </c>
      <c r="B175" s="9" t="s">
        <v>57</v>
      </c>
      <c r="C175" s="9" t="s">
        <v>8</v>
      </c>
      <c r="D175" s="9" t="s">
        <v>15</v>
      </c>
      <c r="E175" s="9" t="s">
        <v>16</v>
      </c>
      <c r="F175" s="9" t="s">
        <v>17</v>
      </c>
      <c r="G175" t="s">
        <v>130</v>
      </c>
      <c r="H175" t="s">
        <v>130</v>
      </c>
      <c r="I175" s="9" t="s">
        <v>85</v>
      </c>
      <c r="J175" s="9" t="s">
        <v>132</v>
      </c>
      <c r="K175" s="9" t="s">
        <v>12</v>
      </c>
      <c r="L175" s="9" t="s">
        <v>32</v>
      </c>
      <c r="M175" t="s">
        <v>133</v>
      </c>
      <c r="N175" s="10" t="str">
        <f t="shared" si="0"/>
        <v>No</v>
      </c>
      <c r="O175" t="str">
        <f t="shared" si="29"/>
        <v>Sí</v>
      </c>
      <c r="P175" t="str">
        <f t="shared" si="30"/>
        <v>No</v>
      </c>
      <c r="Q175" t="str">
        <f t="shared" si="31"/>
        <v>No</v>
      </c>
      <c r="R175" t="str">
        <f t="shared" si="32"/>
        <v>No</v>
      </c>
      <c r="S175" t="str">
        <f t="shared" si="33"/>
        <v>No</v>
      </c>
      <c r="T175" t="str">
        <f t="shared" si="34"/>
        <v>No</v>
      </c>
      <c r="U175" t="str">
        <f t="shared" si="35"/>
        <v>No</v>
      </c>
    </row>
    <row r="176" spans="1:21" ht="13.2" x14ac:dyDescent="0.25">
      <c r="A176" s="4">
        <v>45787.525621168985</v>
      </c>
      <c r="B176" s="5" t="s">
        <v>20</v>
      </c>
      <c r="C176" s="5" t="s">
        <v>8</v>
      </c>
      <c r="D176" s="5" t="s">
        <v>15</v>
      </c>
      <c r="E176" s="5" t="s">
        <v>16</v>
      </c>
      <c r="F176" s="5" t="s">
        <v>17</v>
      </c>
      <c r="G176" s="5" t="s">
        <v>43</v>
      </c>
      <c r="H176" s="5" t="s">
        <v>44</v>
      </c>
      <c r="I176" s="5" t="s">
        <v>45</v>
      </c>
      <c r="J176" s="5" t="s">
        <v>40</v>
      </c>
      <c r="K176" s="5" t="s">
        <v>12</v>
      </c>
      <c r="L176" s="5" t="s">
        <v>32</v>
      </c>
      <c r="M176" s="5" t="s">
        <v>35</v>
      </c>
      <c r="N176" s="6" t="str">
        <f t="shared" si="0"/>
        <v>No</v>
      </c>
      <c r="O176" t="str">
        <f t="shared" si="29"/>
        <v>No</v>
      </c>
      <c r="P176" t="str">
        <f t="shared" si="30"/>
        <v>No</v>
      </c>
      <c r="Q176" t="str">
        <f t="shared" si="31"/>
        <v>No</v>
      </c>
      <c r="R176" t="str">
        <f t="shared" si="32"/>
        <v>No</v>
      </c>
      <c r="S176" t="str">
        <f t="shared" si="33"/>
        <v>No</v>
      </c>
      <c r="T176" t="str">
        <f t="shared" si="34"/>
        <v>No</v>
      </c>
      <c r="U176" t="str">
        <f t="shared" si="35"/>
        <v>No</v>
      </c>
    </row>
    <row r="177" spans="1:21" ht="13.2" x14ac:dyDescent="0.25">
      <c r="A177" s="8">
        <v>45787.530301192135</v>
      </c>
      <c r="B177" s="9" t="s">
        <v>57</v>
      </c>
      <c r="C177" s="9" t="s">
        <v>8</v>
      </c>
      <c r="D177" s="9" t="s">
        <v>9</v>
      </c>
      <c r="E177" s="9" t="s">
        <v>16</v>
      </c>
      <c r="F177" s="9" t="s">
        <v>17</v>
      </c>
      <c r="G177" s="9" t="s">
        <v>25</v>
      </c>
      <c r="I177" s="9" t="s">
        <v>29</v>
      </c>
      <c r="J177" s="9" t="s">
        <v>132</v>
      </c>
      <c r="K177" s="9" t="s">
        <v>12</v>
      </c>
      <c r="L177" s="9" t="s">
        <v>13</v>
      </c>
      <c r="M177" s="9" t="s">
        <v>35</v>
      </c>
      <c r="N177" s="10" t="str">
        <f t="shared" si="0"/>
        <v>No</v>
      </c>
      <c r="O177" t="str">
        <f t="shared" si="29"/>
        <v>Sí</v>
      </c>
      <c r="P177" t="str">
        <f t="shared" si="30"/>
        <v>No</v>
      </c>
      <c r="Q177" t="str">
        <f t="shared" si="31"/>
        <v>No</v>
      </c>
      <c r="R177" t="str">
        <f t="shared" si="32"/>
        <v>No</v>
      </c>
      <c r="S177" t="str">
        <f t="shared" si="33"/>
        <v>No</v>
      </c>
      <c r="T177" t="str">
        <f t="shared" si="34"/>
        <v>No</v>
      </c>
      <c r="U177" t="str">
        <f t="shared" si="35"/>
        <v>No</v>
      </c>
    </row>
    <row r="178" spans="1:21" ht="13.2" x14ac:dyDescent="0.25">
      <c r="A178" s="4">
        <v>45787.542399212965</v>
      </c>
      <c r="B178" s="5" t="s">
        <v>20</v>
      </c>
      <c r="C178" s="5" t="s">
        <v>8</v>
      </c>
      <c r="D178" s="5" t="s">
        <v>9</v>
      </c>
      <c r="E178" s="5" t="s">
        <v>16</v>
      </c>
      <c r="F178" s="5" t="s">
        <v>17</v>
      </c>
      <c r="G178" s="5" t="s">
        <v>43</v>
      </c>
      <c r="H178" s="5" t="s">
        <v>44</v>
      </c>
      <c r="I178" s="5" t="s">
        <v>45</v>
      </c>
      <c r="J178" s="5" t="s">
        <v>40</v>
      </c>
      <c r="K178" s="5" t="s">
        <v>12</v>
      </c>
      <c r="L178" s="5" t="s">
        <v>13</v>
      </c>
      <c r="M178" s="5" t="s">
        <v>35</v>
      </c>
      <c r="N178" s="6" t="str">
        <f t="shared" si="0"/>
        <v>No</v>
      </c>
      <c r="O178" t="str">
        <f t="shared" si="29"/>
        <v>No</v>
      </c>
      <c r="P178" t="str">
        <f t="shared" si="30"/>
        <v>No</v>
      </c>
      <c r="Q178" t="str">
        <f t="shared" si="31"/>
        <v>No</v>
      </c>
      <c r="R178" t="str">
        <f t="shared" si="32"/>
        <v>No</v>
      </c>
      <c r="S178" t="str">
        <f t="shared" si="33"/>
        <v>No</v>
      </c>
      <c r="T178" t="str">
        <f t="shared" si="34"/>
        <v>No</v>
      </c>
      <c r="U178" t="str">
        <f t="shared" si="35"/>
        <v>No</v>
      </c>
    </row>
    <row r="179" spans="1:21" ht="13.2" x14ac:dyDescent="0.25">
      <c r="A179" s="8">
        <v>45787.5461530787</v>
      </c>
      <c r="B179" s="9" t="s">
        <v>7</v>
      </c>
      <c r="C179" s="9" t="s">
        <v>8</v>
      </c>
      <c r="D179" s="9" t="s">
        <v>15</v>
      </c>
      <c r="E179" s="9" t="s">
        <v>16</v>
      </c>
      <c r="F179" s="9" t="s">
        <v>17</v>
      </c>
      <c r="G179" t="s">
        <v>130</v>
      </c>
      <c r="H179" t="s">
        <v>130</v>
      </c>
      <c r="I179" s="9" t="s">
        <v>82</v>
      </c>
      <c r="J179" s="9" t="s">
        <v>132</v>
      </c>
      <c r="K179" s="9" t="s">
        <v>12</v>
      </c>
      <c r="L179" s="9" t="s">
        <v>13</v>
      </c>
      <c r="M179" s="9" t="s">
        <v>35</v>
      </c>
      <c r="N179" s="10" t="str">
        <f t="shared" si="0"/>
        <v>No</v>
      </c>
      <c r="O179" t="str">
        <f t="shared" si="29"/>
        <v>Sí</v>
      </c>
      <c r="P179" t="str">
        <f t="shared" si="30"/>
        <v>No</v>
      </c>
      <c r="Q179" t="str">
        <f t="shared" si="31"/>
        <v>No</v>
      </c>
      <c r="R179" t="str">
        <f t="shared" si="32"/>
        <v>No</v>
      </c>
      <c r="S179" t="str">
        <f t="shared" si="33"/>
        <v>No</v>
      </c>
      <c r="T179" t="str">
        <f t="shared" si="34"/>
        <v>No</v>
      </c>
      <c r="U179" t="str">
        <f t="shared" si="35"/>
        <v>No</v>
      </c>
    </row>
    <row r="180" spans="1:21" ht="13.2" x14ac:dyDescent="0.25">
      <c r="A180" s="4">
        <v>45787.576197604169</v>
      </c>
      <c r="B180" s="5" t="s">
        <v>57</v>
      </c>
      <c r="C180" s="5" t="s">
        <v>8</v>
      </c>
      <c r="D180" s="5" t="s">
        <v>24</v>
      </c>
      <c r="E180" s="5" t="s">
        <v>10</v>
      </c>
      <c r="F180" t="s">
        <v>129</v>
      </c>
      <c r="G180" t="s">
        <v>129</v>
      </c>
      <c r="H180" t="s">
        <v>129</v>
      </c>
      <c r="I180" s="5" t="s">
        <v>11</v>
      </c>
      <c r="J180" s="9" t="s">
        <v>132</v>
      </c>
      <c r="K180" s="5" t="s">
        <v>12</v>
      </c>
      <c r="L180" s="5" t="s">
        <v>13</v>
      </c>
      <c r="M180" s="5" t="s">
        <v>123</v>
      </c>
      <c r="N180" s="6" t="str">
        <f t="shared" si="0"/>
        <v>No</v>
      </c>
      <c r="O180" t="str">
        <f t="shared" si="29"/>
        <v>Sí</v>
      </c>
      <c r="P180" t="str">
        <f t="shared" si="30"/>
        <v>No</v>
      </c>
      <c r="Q180" t="str">
        <f t="shared" si="31"/>
        <v>No</v>
      </c>
      <c r="R180" t="str">
        <f t="shared" si="32"/>
        <v>No</v>
      </c>
      <c r="S180" t="str">
        <f t="shared" si="33"/>
        <v>No</v>
      </c>
      <c r="T180" t="str">
        <f t="shared" si="34"/>
        <v>No</v>
      </c>
      <c r="U180" t="str">
        <f t="shared" si="35"/>
        <v>No</v>
      </c>
    </row>
    <row r="181" spans="1:21" ht="13.2" x14ac:dyDescent="0.25">
      <c r="A181" s="8">
        <v>45787.583487638884</v>
      </c>
      <c r="B181" s="9" t="s">
        <v>57</v>
      </c>
      <c r="C181" s="9" t="s">
        <v>8</v>
      </c>
      <c r="D181" s="9" t="s">
        <v>15</v>
      </c>
      <c r="E181" s="9" t="s">
        <v>16</v>
      </c>
      <c r="F181" s="9" t="s">
        <v>17</v>
      </c>
      <c r="G181" s="9" t="s">
        <v>43</v>
      </c>
      <c r="H181" s="9" t="s">
        <v>44</v>
      </c>
      <c r="I181" s="9" t="s">
        <v>117</v>
      </c>
      <c r="J181" s="9" t="s">
        <v>132</v>
      </c>
      <c r="K181" s="9" t="s">
        <v>171</v>
      </c>
      <c r="L181" s="9" t="s">
        <v>32</v>
      </c>
      <c r="M181" t="s">
        <v>133</v>
      </c>
      <c r="N181" s="10" t="str">
        <f t="shared" si="0"/>
        <v>No</v>
      </c>
      <c r="O181" t="str">
        <f t="shared" si="29"/>
        <v>Sí</v>
      </c>
      <c r="P181" t="str">
        <f t="shared" si="30"/>
        <v>Sí</v>
      </c>
      <c r="Q181" t="str">
        <f t="shared" si="31"/>
        <v>No</v>
      </c>
      <c r="R181" t="str">
        <f t="shared" si="32"/>
        <v>No</v>
      </c>
      <c r="S181" t="str">
        <f t="shared" si="33"/>
        <v>No</v>
      </c>
      <c r="T181" t="str">
        <f t="shared" si="34"/>
        <v>No</v>
      </c>
      <c r="U181" t="str">
        <f t="shared" si="35"/>
        <v>Sí</v>
      </c>
    </row>
    <row r="182" spans="1:21" ht="13.2" x14ac:dyDescent="0.25">
      <c r="A182" s="4">
        <v>45787.623272037032</v>
      </c>
      <c r="B182" s="5" t="s">
        <v>20</v>
      </c>
      <c r="C182" s="5" t="s">
        <v>8</v>
      </c>
      <c r="D182" s="5" t="s">
        <v>15</v>
      </c>
      <c r="E182" s="5" t="s">
        <v>16</v>
      </c>
      <c r="F182" s="5" t="s">
        <v>17</v>
      </c>
      <c r="G182" s="5" t="s">
        <v>43</v>
      </c>
      <c r="H182" s="5" t="s">
        <v>44</v>
      </c>
      <c r="I182" s="5" t="s">
        <v>48</v>
      </c>
      <c r="J182" s="9" t="s">
        <v>132</v>
      </c>
      <c r="K182" s="5" t="s">
        <v>72</v>
      </c>
      <c r="L182" s="5" t="s">
        <v>32</v>
      </c>
      <c r="M182" t="s">
        <v>133</v>
      </c>
      <c r="N182" s="6" t="str">
        <f t="shared" si="0"/>
        <v>No</v>
      </c>
      <c r="O182" t="str">
        <f t="shared" si="29"/>
        <v>No</v>
      </c>
      <c r="P182" t="str">
        <f t="shared" si="30"/>
        <v>Sí</v>
      </c>
      <c r="Q182" t="str">
        <f t="shared" si="31"/>
        <v>No</v>
      </c>
      <c r="R182" t="str">
        <f t="shared" si="32"/>
        <v>No</v>
      </c>
      <c r="S182" t="str">
        <f t="shared" si="33"/>
        <v>Sí</v>
      </c>
      <c r="T182" t="str">
        <f t="shared" si="34"/>
        <v>No</v>
      </c>
      <c r="U182" t="str">
        <f t="shared" si="35"/>
        <v>No</v>
      </c>
    </row>
    <row r="183" spans="1:21" ht="13.2" x14ac:dyDescent="0.25">
      <c r="A183" s="8">
        <v>45787.657917280092</v>
      </c>
      <c r="B183" s="9" t="s">
        <v>7</v>
      </c>
      <c r="C183" s="9" t="s">
        <v>23</v>
      </c>
      <c r="D183" s="9" t="s">
        <v>15</v>
      </c>
      <c r="E183" s="9" t="s">
        <v>10</v>
      </c>
      <c r="F183" s="9" t="s">
        <v>17</v>
      </c>
      <c r="G183" t="s">
        <v>130</v>
      </c>
      <c r="H183" t="s">
        <v>130</v>
      </c>
      <c r="I183" s="9" t="s">
        <v>11</v>
      </c>
      <c r="J183" s="9" t="s">
        <v>132</v>
      </c>
      <c r="K183" s="9" t="s">
        <v>12</v>
      </c>
      <c r="L183" s="9" t="s">
        <v>13</v>
      </c>
      <c r="M183" s="9" t="s">
        <v>35</v>
      </c>
      <c r="N183" s="10" t="str">
        <f t="shared" si="0"/>
        <v>No</v>
      </c>
      <c r="O183" t="str">
        <f t="shared" si="29"/>
        <v>Sí</v>
      </c>
      <c r="P183" t="str">
        <f t="shared" si="30"/>
        <v>No</v>
      </c>
      <c r="Q183" t="str">
        <f t="shared" si="31"/>
        <v>No</v>
      </c>
      <c r="R183" t="str">
        <f t="shared" si="32"/>
        <v>No</v>
      </c>
      <c r="S183" t="str">
        <f t="shared" si="33"/>
        <v>No</v>
      </c>
      <c r="T183" t="str">
        <f t="shared" si="34"/>
        <v>No</v>
      </c>
      <c r="U183" t="str">
        <f t="shared" si="35"/>
        <v>No</v>
      </c>
    </row>
    <row r="184" spans="1:21" ht="13.2" x14ac:dyDescent="0.25">
      <c r="A184" s="4">
        <v>45787.717907291662</v>
      </c>
      <c r="B184" s="5" t="s">
        <v>20</v>
      </c>
      <c r="C184" s="5" t="s">
        <v>8</v>
      </c>
      <c r="D184" s="5" t="s">
        <v>15</v>
      </c>
      <c r="E184" s="5" t="s">
        <v>16</v>
      </c>
      <c r="F184" s="5" t="s">
        <v>17</v>
      </c>
      <c r="G184" s="5" t="s">
        <v>43</v>
      </c>
      <c r="H184" s="5" t="s">
        <v>44</v>
      </c>
      <c r="I184" s="5" t="s">
        <v>92</v>
      </c>
      <c r="J184" s="9" t="s">
        <v>132</v>
      </c>
      <c r="K184" s="5" t="s">
        <v>12</v>
      </c>
      <c r="L184" s="5" t="s">
        <v>16</v>
      </c>
      <c r="M184" t="s">
        <v>134</v>
      </c>
      <c r="N184" s="6" t="str">
        <f t="shared" si="0"/>
        <v>No</v>
      </c>
      <c r="O184" t="str">
        <f t="shared" si="29"/>
        <v>No</v>
      </c>
      <c r="P184" t="str">
        <f t="shared" si="30"/>
        <v>No</v>
      </c>
      <c r="Q184" t="str">
        <f t="shared" si="31"/>
        <v>No</v>
      </c>
      <c r="R184" t="str">
        <f t="shared" si="32"/>
        <v>No</v>
      </c>
      <c r="S184" t="str">
        <f t="shared" si="33"/>
        <v>No</v>
      </c>
      <c r="T184" t="str">
        <f t="shared" si="34"/>
        <v>No</v>
      </c>
      <c r="U184" t="str">
        <f t="shared" si="35"/>
        <v>No</v>
      </c>
    </row>
    <row r="185" spans="1:21" ht="13.2" x14ac:dyDescent="0.25">
      <c r="A185" s="8">
        <v>45787.734042696757</v>
      </c>
      <c r="B185" s="9" t="s">
        <v>20</v>
      </c>
      <c r="C185" s="9" t="s">
        <v>8</v>
      </c>
      <c r="D185" s="9" t="s">
        <v>15</v>
      </c>
      <c r="E185" s="9" t="s">
        <v>16</v>
      </c>
      <c r="F185" s="9" t="s">
        <v>17</v>
      </c>
      <c r="G185" s="9" t="s">
        <v>43</v>
      </c>
      <c r="H185" s="9" t="s">
        <v>44</v>
      </c>
      <c r="I185" s="9" t="s">
        <v>52</v>
      </c>
      <c r="J185" s="9" t="s">
        <v>132</v>
      </c>
      <c r="K185" s="9" t="s">
        <v>124</v>
      </c>
      <c r="L185" s="9" t="s">
        <v>32</v>
      </c>
      <c r="M185" t="s">
        <v>133</v>
      </c>
      <c r="N185" s="10" t="str">
        <f t="shared" si="0"/>
        <v>Sí</v>
      </c>
      <c r="O185" t="str">
        <f t="shared" si="29"/>
        <v>No</v>
      </c>
      <c r="P185" t="str">
        <f t="shared" si="30"/>
        <v>Sí</v>
      </c>
      <c r="Q185" t="str">
        <f t="shared" si="31"/>
        <v>No</v>
      </c>
      <c r="R185" t="str">
        <f t="shared" si="32"/>
        <v>Sí</v>
      </c>
      <c r="S185" t="str">
        <f t="shared" si="33"/>
        <v>No</v>
      </c>
      <c r="T185" t="str">
        <f t="shared" si="34"/>
        <v>Sí</v>
      </c>
      <c r="U185" t="str">
        <f t="shared" si="35"/>
        <v>No</v>
      </c>
    </row>
    <row r="186" spans="1:21" ht="13.2" x14ac:dyDescent="0.25">
      <c r="A186" s="4">
        <v>45787.753857997683</v>
      </c>
      <c r="B186" s="5" t="s">
        <v>20</v>
      </c>
      <c r="C186" s="5" t="s">
        <v>8</v>
      </c>
      <c r="D186" s="5" t="s">
        <v>15</v>
      </c>
      <c r="E186" s="5" t="s">
        <v>16</v>
      </c>
      <c r="F186" s="5" t="s">
        <v>17</v>
      </c>
      <c r="G186" s="5" t="s">
        <v>25</v>
      </c>
      <c r="H186" s="5" t="s">
        <v>26</v>
      </c>
      <c r="I186" s="5" t="s">
        <v>45</v>
      </c>
      <c r="J186" s="9" t="s">
        <v>132</v>
      </c>
      <c r="K186" s="5" t="s">
        <v>12</v>
      </c>
      <c r="L186" s="5" t="s">
        <v>32</v>
      </c>
      <c r="M186" t="s">
        <v>133</v>
      </c>
      <c r="N186" s="6" t="str">
        <f t="shared" si="0"/>
        <v>No</v>
      </c>
      <c r="O186" t="str">
        <f t="shared" si="29"/>
        <v>No</v>
      </c>
      <c r="P186" t="str">
        <f t="shared" si="30"/>
        <v>No</v>
      </c>
      <c r="Q186" t="str">
        <f t="shared" si="31"/>
        <v>No</v>
      </c>
      <c r="R186" t="str">
        <f t="shared" si="32"/>
        <v>No</v>
      </c>
      <c r="S186" t="str">
        <f t="shared" si="33"/>
        <v>No</v>
      </c>
      <c r="T186" t="str">
        <f t="shared" si="34"/>
        <v>No</v>
      </c>
      <c r="U186" t="str">
        <f t="shared" si="35"/>
        <v>No</v>
      </c>
    </row>
    <row r="187" spans="1:21" ht="13.2" x14ac:dyDescent="0.25">
      <c r="A187" s="8">
        <v>45787.808533425923</v>
      </c>
      <c r="B187" s="9" t="s">
        <v>42</v>
      </c>
      <c r="C187" s="9" t="s">
        <v>8</v>
      </c>
      <c r="D187" s="9" t="s">
        <v>15</v>
      </c>
      <c r="E187" s="9" t="s">
        <v>10</v>
      </c>
      <c r="F187" t="s">
        <v>129</v>
      </c>
      <c r="G187" t="s">
        <v>129</v>
      </c>
      <c r="H187" t="s">
        <v>129</v>
      </c>
      <c r="I187" s="9" t="s">
        <v>21</v>
      </c>
      <c r="J187" s="9" t="s">
        <v>132</v>
      </c>
      <c r="K187" s="9" t="s">
        <v>12</v>
      </c>
      <c r="L187" s="9" t="s">
        <v>13</v>
      </c>
      <c r="M187" s="9" t="s">
        <v>35</v>
      </c>
      <c r="N187" s="10" t="str">
        <f t="shared" si="0"/>
        <v>No</v>
      </c>
      <c r="O187" t="str">
        <f t="shared" si="29"/>
        <v>Sí</v>
      </c>
      <c r="P187" t="str">
        <f t="shared" si="30"/>
        <v>No</v>
      </c>
      <c r="Q187" t="str">
        <f t="shared" si="31"/>
        <v>No</v>
      </c>
      <c r="R187" t="str">
        <f t="shared" si="32"/>
        <v>No</v>
      </c>
      <c r="S187" t="str">
        <f t="shared" si="33"/>
        <v>No</v>
      </c>
      <c r="T187" t="str">
        <f t="shared" si="34"/>
        <v>No</v>
      </c>
      <c r="U187" t="str">
        <f t="shared" si="35"/>
        <v>No</v>
      </c>
    </row>
    <row r="188" spans="1:21" ht="13.2" x14ac:dyDescent="0.25">
      <c r="A188" s="4">
        <v>45787.843901087967</v>
      </c>
      <c r="B188" s="5" t="s">
        <v>42</v>
      </c>
      <c r="C188" s="5" t="s">
        <v>8</v>
      </c>
      <c r="D188" s="5" t="s">
        <v>15</v>
      </c>
      <c r="E188" s="5" t="s">
        <v>16</v>
      </c>
      <c r="F188" s="5" t="s">
        <v>17</v>
      </c>
      <c r="G188" s="5" t="s">
        <v>43</v>
      </c>
      <c r="H188" s="5" t="s">
        <v>44</v>
      </c>
      <c r="I188" s="5" t="s">
        <v>71</v>
      </c>
      <c r="J188" s="9" t="s">
        <v>132</v>
      </c>
      <c r="K188" s="5" t="s">
        <v>172</v>
      </c>
      <c r="L188" s="5" t="s">
        <v>16</v>
      </c>
      <c r="M188" t="s">
        <v>134</v>
      </c>
      <c r="N188" s="6" t="str">
        <f t="shared" si="0"/>
        <v>Sí</v>
      </c>
      <c r="O188" t="str">
        <f t="shared" si="29"/>
        <v>Sí</v>
      </c>
      <c r="P188" t="str">
        <f t="shared" si="30"/>
        <v>Sí</v>
      </c>
      <c r="Q188" t="str">
        <f t="shared" si="31"/>
        <v>No</v>
      </c>
      <c r="R188" t="str">
        <f t="shared" si="32"/>
        <v>No</v>
      </c>
      <c r="S188" t="str">
        <f t="shared" si="33"/>
        <v>Sí</v>
      </c>
      <c r="T188" t="str">
        <f t="shared" si="34"/>
        <v>No</v>
      </c>
      <c r="U188" t="str">
        <f t="shared" si="35"/>
        <v>Sí</v>
      </c>
    </row>
    <row r="189" spans="1:21" ht="13.2" x14ac:dyDescent="0.25">
      <c r="A189" s="8">
        <v>45787.931585312501</v>
      </c>
      <c r="B189" s="9" t="s">
        <v>42</v>
      </c>
      <c r="C189" s="9" t="s">
        <v>23</v>
      </c>
      <c r="D189" s="9" t="s">
        <v>15</v>
      </c>
      <c r="E189" s="9" t="s">
        <v>16</v>
      </c>
      <c r="F189" s="9" t="s">
        <v>166</v>
      </c>
      <c r="G189" s="9" t="s">
        <v>25</v>
      </c>
      <c r="I189" s="9" t="s">
        <v>125</v>
      </c>
      <c r="J189" s="9" t="s">
        <v>132</v>
      </c>
      <c r="K189" s="9" t="s">
        <v>12</v>
      </c>
      <c r="L189" s="9" t="s">
        <v>13</v>
      </c>
      <c r="M189" s="9" t="s">
        <v>35</v>
      </c>
      <c r="N189" s="10" t="str">
        <f t="shared" si="0"/>
        <v>No</v>
      </c>
      <c r="O189" t="str">
        <f t="shared" si="29"/>
        <v>Sí</v>
      </c>
      <c r="P189" t="str">
        <f t="shared" si="30"/>
        <v>No</v>
      </c>
      <c r="Q189" t="str">
        <f t="shared" si="31"/>
        <v>No</v>
      </c>
      <c r="R189" t="str">
        <f t="shared" si="32"/>
        <v>No</v>
      </c>
      <c r="S189" t="str">
        <f t="shared" si="33"/>
        <v>No</v>
      </c>
      <c r="T189" t="str">
        <f t="shared" si="34"/>
        <v>No</v>
      </c>
      <c r="U189" t="str">
        <f t="shared" si="35"/>
        <v>No</v>
      </c>
    </row>
    <row r="190" spans="1:21" ht="13.2" x14ac:dyDescent="0.25">
      <c r="A190" s="4">
        <v>45787.965197997684</v>
      </c>
      <c r="B190" s="5" t="s">
        <v>42</v>
      </c>
      <c r="C190" s="5" t="s">
        <v>23</v>
      </c>
      <c r="D190" s="5" t="s">
        <v>15</v>
      </c>
      <c r="E190" s="5" t="s">
        <v>16</v>
      </c>
      <c r="F190" s="5" t="s">
        <v>17</v>
      </c>
      <c r="G190" s="5" t="s">
        <v>43</v>
      </c>
      <c r="H190" s="5" t="s">
        <v>26</v>
      </c>
      <c r="I190" s="5" t="s">
        <v>29</v>
      </c>
      <c r="J190" s="5" t="s">
        <v>40</v>
      </c>
      <c r="K190" s="5" t="s">
        <v>47</v>
      </c>
      <c r="L190" s="5" t="s">
        <v>16</v>
      </c>
      <c r="M190" t="s">
        <v>134</v>
      </c>
      <c r="N190" s="6" t="str">
        <f t="shared" si="0"/>
        <v>No</v>
      </c>
      <c r="O190" t="str">
        <f t="shared" si="29"/>
        <v>Sí</v>
      </c>
      <c r="P190" t="str">
        <f t="shared" si="30"/>
        <v>Sí</v>
      </c>
      <c r="Q190" t="str">
        <f t="shared" si="31"/>
        <v>No</v>
      </c>
      <c r="R190" t="str">
        <f t="shared" si="32"/>
        <v>No</v>
      </c>
      <c r="S190" t="str">
        <f t="shared" si="33"/>
        <v>No</v>
      </c>
      <c r="T190" t="str">
        <f t="shared" si="34"/>
        <v>No</v>
      </c>
      <c r="U190" t="str">
        <f t="shared" si="35"/>
        <v>Sí</v>
      </c>
    </row>
    <row r="191" spans="1:21" ht="13.2" x14ac:dyDescent="0.25">
      <c r="A191" s="8">
        <v>45787.986496516205</v>
      </c>
      <c r="B191" s="9" t="s">
        <v>20</v>
      </c>
      <c r="C191" s="9" t="s">
        <v>23</v>
      </c>
      <c r="D191" s="9" t="s">
        <v>15</v>
      </c>
      <c r="E191" s="9" t="s">
        <v>16</v>
      </c>
      <c r="F191" s="9" t="s">
        <v>17</v>
      </c>
      <c r="G191" s="9" t="s">
        <v>43</v>
      </c>
      <c r="H191" s="9" t="s">
        <v>44</v>
      </c>
      <c r="I191" s="9" t="s">
        <v>52</v>
      </c>
      <c r="J191" s="9" t="s">
        <v>132</v>
      </c>
      <c r="K191" s="9" t="s">
        <v>12</v>
      </c>
      <c r="L191" s="9" t="s">
        <v>16</v>
      </c>
      <c r="M191" t="s">
        <v>134</v>
      </c>
      <c r="N191" s="10" t="str">
        <f t="shared" si="0"/>
        <v>No</v>
      </c>
      <c r="O191" t="str">
        <f t="shared" si="29"/>
        <v>No</v>
      </c>
      <c r="P191" t="str">
        <f t="shared" si="30"/>
        <v>No</v>
      </c>
      <c r="Q191" t="str">
        <f t="shared" si="31"/>
        <v>No</v>
      </c>
      <c r="R191" t="str">
        <f t="shared" si="32"/>
        <v>No</v>
      </c>
      <c r="S191" t="str">
        <f t="shared" si="33"/>
        <v>No</v>
      </c>
      <c r="T191" t="str">
        <f t="shared" si="34"/>
        <v>No</v>
      </c>
      <c r="U191" t="str">
        <f t="shared" si="35"/>
        <v>No</v>
      </c>
    </row>
    <row r="192" spans="1:21" ht="13.2" x14ac:dyDescent="0.25">
      <c r="A192" s="4">
        <v>45787.987055347221</v>
      </c>
      <c r="B192" s="5" t="s">
        <v>20</v>
      </c>
      <c r="C192" s="5" t="s">
        <v>8</v>
      </c>
      <c r="D192" s="5" t="s">
        <v>15</v>
      </c>
      <c r="E192" s="5" t="s">
        <v>16</v>
      </c>
      <c r="F192" s="5" t="s">
        <v>17</v>
      </c>
      <c r="G192" s="5" t="s">
        <v>51</v>
      </c>
      <c r="H192" s="5" t="s">
        <v>44</v>
      </c>
      <c r="I192" s="5" t="s">
        <v>126</v>
      </c>
      <c r="J192" s="9" t="s">
        <v>132</v>
      </c>
      <c r="K192" s="5" t="s">
        <v>12</v>
      </c>
      <c r="L192" s="5" t="s">
        <v>16</v>
      </c>
      <c r="M192" t="s">
        <v>134</v>
      </c>
      <c r="N192" s="6" t="str">
        <f t="shared" si="0"/>
        <v>No</v>
      </c>
      <c r="O192" t="str">
        <f t="shared" si="29"/>
        <v>No</v>
      </c>
      <c r="P192" t="str">
        <f t="shared" si="30"/>
        <v>No</v>
      </c>
      <c r="Q192" t="str">
        <f t="shared" si="31"/>
        <v>No</v>
      </c>
      <c r="R192" t="str">
        <f t="shared" si="32"/>
        <v>No</v>
      </c>
      <c r="S192" t="str">
        <f t="shared" si="33"/>
        <v>No</v>
      </c>
      <c r="T192" t="str">
        <f t="shared" si="34"/>
        <v>No</v>
      </c>
      <c r="U192" t="str">
        <f t="shared" si="35"/>
        <v>No</v>
      </c>
    </row>
    <row r="193" spans="1:21" ht="13.2" x14ac:dyDescent="0.25">
      <c r="A193" s="8">
        <v>45787.987489826388</v>
      </c>
      <c r="B193" s="9" t="s">
        <v>20</v>
      </c>
      <c r="C193" s="9" t="s">
        <v>8</v>
      </c>
      <c r="D193" s="9" t="s">
        <v>15</v>
      </c>
      <c r="E193" s="9" t="s">
        <v>16</v>
      </c>
      <c r="F193" s="9" t="s">
        <v>17</v>
      </c>
      <c r="G193" s="9" t="s">
        <v>43</v>
      </c>
      <c r="H193" s="9" t="s">
        <v>44</v>
      </c>
      <c r="I193" s="9" t="s">
        <v>92</v>
      </c>
      <c r="J193" s="9" t="s">
        <v>132</v>
      </c>
      <c r="K193" s="9" t="s">
        <v>12</v>
      </c>
      <c r="L193" s="9" t="s">
        <v>16</v>
      </c>
      <c r="M193" t="s">
        <v>134</v>
      </c>
      <c r="N193" s="10" t="str">
        <f t="shared" si="0"/>
        <v>No</v>
      </c>
      <c r="O193" t="str">
        <f t="shared" si="29"/>
        <v>No</v>
      </c>
      <c r="P193" t="str">
        <f t="shared" si="30"/>
        <v>No</v>
      </c>
      <c r="Q193" t="str">
        <f t="shared" si="31"/>
        <v>No</v>
      </c>
      <c r="R193" t="str">
        <f t="shared" si="32"/>
        <v>No</v>
      </c>
      <c r="S193" t="str">
        <f t="shared" si="33"/>
        <v>No</v>
      </c>
      <c r="T193" t="str">
        <f t="shared" si="34"/>
        <v>No</v>
      </c>
      <c r="U193" t="str">
        <f t="shared" si="35"/>
        <v>No</v>
      </c>
    </row>
    <row r="194" spans="1:21" ht="13.2" x14ac:dyDescent="0.25">
      <c r="A194" s="4">
        <v>45787.990563865736</v>
      </c>
      <c r="B194" s="5" t="s">
        <v>20</v>
      </c>
      <c r="C194" s="5" t="s">
        <v>8</v>
      </c>
      <c r="D194" s="5" t="s">
        <v>15</v>
      </c>
      <c r="E194" s="5" t="s">
        <v>16</v>
      </c>
      <c r="F194" s="5" t="s">
        <v>17</v>
      </c>
      <c r="G194" s="5" t="s">
        <v>43</v>
      </c>
      <c r="H194" s="5" t="s">
        <v>44</v>
      </c>
      <c r="I194" s="5" t="s">
        <v>71</v>
      </c>
      <c r="J194" s="9" t="s">
        <v>132</v>
      </c>
      <c r="K194" s="5" t="s">
        <v>97</v>
      </c>
      <c r="L194" s="5" t="s">
        <v>16</v>
      </c>
      <c r="M194" t="s">
        <v>134</v>
      </c>
      <c r="N194" s="6" t="str">
        <f t="shared" si="0"/>
        <v>No</v>
      </c>
      <c r="O194" t="str">
        <f t="shared" ref="O194:O212" si="36">IF(OR(COUNTIF(B194,"*25-44 años*")&gt;0, COUNTIF(B194,"*45-64 años*")&gt;0, COUNTIF(B194,"*Menos de 25 años*")&gt;0),"Sí","No")</f>
        <v>No</v>
      </c>
      <c r="P194" t="str">
        <f t="shared" ref="P194:P212" si="37">IF(K194="No tomo ninguno de estos medicamentos","No","Sí")</f>
        <v>Sí</v>
      </c>
      <c r="Q194" t="str">
        <f t="shared" ref="Q194:Q212" si="38">IF(ISNUMBER(SEARCH("Antiinflamatorios: Ibuprofeno / Enantyum / Dexketoprofeno / Espidifen / Espididol",K194)),"Sí","No")</f>
        <v>No</v>
      </c>
      <c r="R194" t="str">
        <f t="shared" ref="R194:R212" si="39">IF(ISNUMBER(SEARCH("Antiagregantes: Aspirina / Adiro / Ácido acetilsalicílico / Clopidogrel / Prasugrel / Plavix / Iscover",K194)),"Sí","No")</f>
        <v>No</v>
      </c>
      <c r="S194" t="str">
        <f t="shared" ref="S194:S212" si="40">IF(ISNUMBER(SEARCH("Anticoagulantes: Heparina / Warfarina / Sintrom / Dabigatrán / Pradaxa / Rivaroxabán / Xarelto / Apixabán / Eliquis / Edoxabán / Lixiana",K194)),"Sí","No")</f>
        <v>No</v>
      </c>
      <c r="T194" t="str">
        <f t="shared" ref="T194:T212" si="41">IF(OR(ISNUMBER(SEARCH("corticoides en pastilla: prednisona / hidrocortisona / metilprednisolona / urbason / dacortín / dexametasona / deflazacort / fortecortín",LOWER(TRIM(K194)))), ISNUMBER(SEARCH("corticoides en crema: lexema / betnovate / diproderm / suniderma / elocom / clovate / locoid",LOWER(TRIM(K194))))),"Sí","No")</f>
        <v>No</v>
      </c>
      <c r="U194" t="str">
        <f t="shared" ref="U194:U212" si="42">IF(OR(ISNUMBER(SEARCH("citalopram: celexa / prisdal / seropram",LOWER(TRIM(K194)))), ISNUMBER(SEARCH("escitalopram: lexapro / esertia / cipralex",LOWER(TRIM(K194)))), ISNUMBER(SEARCH("fluoxetina: prozac / adofen / reneuron",LOWER(TRIM(K194)))), ISNUMBER(SEARCH("paroxetina: paxil / seroxat / motivan / daparox",LOWER(TRIM(K194)))), ISNUMBER(SEARCH("sertralina: zoloft / aremis / besitran / serlain",LOWER(TRIM(K194))))), "Sí", "No")</f>
        <v>Sí</v>
      </c>
    </row>
    <row r="195" spans="1:21" ht="13.2" x14ac:dyDescent="0.25">
      <c r="A195" s="8">
        <v>45787.992003368054</v>
      </c>
      <c r="B195" s="9" t="s">
        <v>20</v>
      </c>
      <c r="C195" s="9" t="s">
        <v>23</v>
      </c>
      <c r="D195" s="9" t="s">
        <v>15</v>
      </c>
      <c r="E195" s="9" t="s">
        <v>16</v>
      </c>
      <c r="F195" s="9" t="s">
        <v>17</v>
      </c>
      <c r="G195" s="9" t="s">
        <v>43</v>
      </c>
      <c r="H195" s="9" t="s">
        <v>44</v>
      </c>
      <c r="I195" s="9" t="s">
        <v>113</v>
      </c>
      <c r="J195" s="9" t="s">
        <v>132</v>
      </c>
      <c r="K195" s="9" t="s">
        <v>99</v>
      </c>
      <c r="L195" s="9" t="s">
        <v>16</v>
      </c>
      <c r="M195" t="s">
        <v>134</v>
      </c>
      <c r="N195" s="10" t="str">
        <f t="shared" si="0"/>
        <v>No</v>
      </c>
      <c r="O195" t="str">
        <f t="shared" si="36"/>
        <v>No</v>
      </c>
      <c r="P195" t="str">
        <f t="shared" si="37"/>
        <v>Sí</v>
      </c>
      <c r="Q195" t="str">
        <f t="shared" si="38"/>
        <v>No</v>
      </c>
      <c r="R195" t="str">
        <f t="shared" si="39"/>
        <v>No</v>
      </c>
      <c r="S195" t="str">
        <f t="shared" si="40"/>
        <v>No</v>
      </c>
      <c r="T195" t="str">
        <f t="shared" si="41"/>
        <v>No</v>
      </c>
      <c r="U195" t="str">
        <f t="shared" si="42"/>
        <v>Sí</v>
      </c>
    </row>
    <row r="196" spans="1:21" ht="13.2" x14ac:dyDescent="0.25">
      <c r="A196" s="4">
        <v>45787.993006493052</v>
      </c>
      <c r="B196" s="5" t="s">
        <v>20</v>
      </c>
      <c r="C196" s="5" t="s">
        <v>23</v>
      </c>
      <c r="D196" s="5" t="s">
        <v>28</v>
      </c>
      <c r="E196" s="5" t="s">
        <v>16</v>
      </c>
      <c r="F196" s="5" t="s">
        <v>17</v>
      </c>
      <c r="G196" s="5" t="s">
        <v>43</v>
      </c>
      <c r="H196" s="5" t="s">
        <v>26</v>
      </c>
      <c r="I196" s="5" t="s">
        <v>66</v>
      </c>
      <c r="J196" s="9" t="s">
        <v>132</v>
      </c>
      <c r="K196" s="5" t="s">
        <v>12</v>
      </c>
      <c r="L196" s="5" t="s">
        <v>16</v>
      </c>
      <c r="M196" t="s">
        <v>134</v>
      </c>
      <c r="N196" s="6" t="str">
        <f t="shared" si="0"/>
        <v>No</v>
      </c>
      <c r="O196" t="str">
        <f t="shared" si="36"/>
        <v>No</v>
      </c>
      <c r="P196" t="str">
        <f t="shared" si="37"/>
        <v>No</v>
      </c>
      <c r="Q196" t="str">
        <f t="shared" si="38"/>
        <v>No</v>
      </c>
      <c r="R196" t="str">
        <f t="shared" si="39"/>
        <v>No</v>
      </c>
      <c r="S196" t="str">
        <f t="shared" si="40"/>
        <v>No</v>
      </c>
      <c r="T196" t="str">
        <f t="shared" si="41"/>
        <v>No</v>
      </c>
      <c r="U196" t="str">
        <f t="shared" si="42"/>
        <v>No</v>
      </c>
    </row>
    <row r="197" spans="1:21" ht="13.2" x14ac:dyDescent="0.25">
      <c r="A197" s="8">
        <v>45787.99406449074</v>
      </c>
      <c r="B197" s="9" t="s">
        <v>57</v>
      </c>
      <c r="C197" s="9" t="s">
        <v>23</v>
      </c>
      <c r="D197" s="9" t="s">
        <v>15</v>
      </c>
      <c r="E197" s="9" t="s">
        <v>16</v>
      </c>
      <c r="F197" s="9" t="s">
        <v>17</v>
      </c>
      <c r="G197" s="9" t="s">
        <v>43</v>
      </c>
      <c r="H197" s="9" t="s">
        <v>44</v>
      </c>
      <c r="I197" s="9" t="s">
        <v>127</v>
      </c>
      <c r="J197" s="9" t="s">
        <v>132</v>
      </c>
      <c r="K197" s="9" t="s">
        <v>119</v>
      </c>
      <c r="L197" s="9" t="s">
        <v>16</v>
      </c>
      <c r="M197" t="s">
        <v>134</v>
      </c>
      <c r="N197" s="10" t="str">
        <f t="shared" si="0"/>
        <v>No</v>
      </c>
      <c r="O197" t="str">
        <f t="shared" si="36"/>
        <v>Sí</v>
      </c>
      <c r="P197" t="str">
        <f t="shared" si="37"/>
        <v>Sí</v>
      </c>
      <c r="Q197" t="str">
        <f t="shared" si="38"/>
        <v>No</v>
      </c>
      <c r="R197" t="str">
        <f t="shared" si="39"/>
        <v>No</v>
      </c>
      <c r="S197" t="str">
        <f t="shared" si="40"/>
        <v>No</v>
      </c>
      <c r="T197" t="str">
        <f t="shared" si="41"/>
        <v>Sí</v>
      </c>
      <c r="U197" t="str">
        <f t="shared" si="42"/>
        <v>No</v>
      </c>
    </row>
    <row r="198" spans="1:21" ht="13.2" x14ac:dyDescent="0.25">
      <c r="A198" s="4">
        <v>45788.404026805554</v>
      </c>
      <c r="B198" s="5" t="s">
        <v>20</v>
      </c>
      <c r="C198" s="5" t="s">
        <v>8</v>
      </c>
      <c r="D198" s="5" t="s">
        <v>15</v>
      </c>
      <c r="E198" s="5" t="s">
        <v>16</v>
      </c>
      <c r="F198" s="5" t="s">
        <v>17</v>
      </c>
      <c r="G198" s="5" t="s">
        <v>43</v>
      </c>
      <c r="H198" s="5" t="s">
        <v>44</v>
      </c>
      <c r="I198" s="5" t="s">
        <v>92</v>
      </c>
      <c r="J198" s="9" t="s">
        <v>132</v>
      </c>
      <c r="K198" s="5" t="s">
        <v>12</v>
      </c>
      <c r="L198" s="5" t="s">
        <v>32</v>
      </c>
      <c r="M198" t="s">
        <v>133</v>
      </c>
      <c r="N198" s="6" t="str">
        <f t="shared" si="0"/>
        <v>No</v>
      </c>
      <c r="O198" t="str">
        <f t="shared" si="36"/>
        <v>No</v>
      </c>
      <c r="P198" t="str">
        <f t="shared" si="37"/>
        <v>No</v>
      </c>
      <c r="Q198" t="str">
        <f t="shared" si="38"/>
        <v>No</v>
      </c>
      <c r="R198" t="str">
        <f t="shared" si="39"/>
        <v>No</v>
      </c>
      <c r="S198" t="str">
        <f t="shared" si="40"/>
        <v>No</v>
      </c>
      <c r="T198" t="str">
        <f t="shared" si="41"/>
        <v>No</v>
      </c>
      <c r="U198" t="str">
        <f t="shared" si="42"/>
        <v>No</v>
      </c>
    </row>
    <row r="199" spans="1:21" ht="13.2" x14ac:dyDescent="0.25">
      <c r="A199" s="8">
        <v>45788.404344629627</v>
      </c>
      <c r="B199" s="9" t="s">
        <v>20</v>
      </c>
      <c r="C199" s="9" t="s">
        <v>23</v>
      </c>
      <c r="D199" s="9" t="s">
        <v>15</v>
      </c>
      <c r="E199" s="9" t="s">
        <v>16</v>
      </c>
      <c r="F199" s="9" t="s">
        <v>17</v>
      </c>
      <c r="G199" s="9" t="s">
        <v>43</v>
      </c>
      <c r="H199" s="9" t="s">
        <v>44</v>
      </c>
      <c r="I199" s="9" t="s">
        <v>52</v>
      </c>
      <c r="J199" s="9" t="s">
        <v>132</v>
      </c>
      <c r="K199" s="9" t="s">
        <v>12</v>
      </c>
      <c r="L199" s="9" t="s">
        <v>16</v>
      </c>
      <c r="M199" t="s">
        <v>134</v>
      </c>
      <c r="N199" s="10" t="str">
        <f t="shared" si="0"/>
        <v>No</v>
      </c>
      <c r="O199" t="str">
        <f t="shared" si="36"/>
        <v>No</v>
      </c>
      <c r="P199" t="str">
        <f t="shared" si="37"/>
        <v>No</v>
      </c>
      <c r="Q199" t="str">
        <f t="shared" si="38"/>
        <v>No</v>
      </c>
      <c r="R199" t="str">
        <f t="shared" si="39"/>
        <v>No</v>
      </c>
      <c r="S199" t="str">
        <f t="shared" si="40"/>
        <v>No</v>
      </c>
      <c r="T199" t="str">
        <f t="shared" si="41"/>
        <v>No</v>
      </c>
      <c r="U199" t="str">
        <f t="shared" si="42"/>
        <v>No</v>
      </c>
    </row>
    <row r="200" spans="1:21" ht="13.2" x14ac:dyDescent="0.25">
      <c r="A200" s="4">
        <v>45788.405169618054</v>
      </c>
      <c r="B200" s="5" t="s">
        <v>20</v>
      </c>
      <c r="C200" s="5" t="s">
        <v>23</v>
      </c>
      <c r="D200" s="5" t="s">
        <v>15</v>
      </c>
      <c r="E200" s="5" t="s">
        <v>16</v>
      </c>
      <c r="F200" s="5" t="s">
        <v>17</v>
      </c>
      <c r="G200" s="5" t="s">
        <v>43</v>
      </c>
      <c r="H200" s="5" t="s">
        <v>44</v>
      </c>
      <c r="I200" s="5" t="s">
        <v>29</v>
      </c>
      <c r="J200" s="5" t="s">
        <v>40</v>
      </c>
      <c r="K200" s="5" t="s">
        <v>12</v>
      </c>
      <c r="L200" s="5" t="s">
        <v>16</v>
      </c>
      <c r="M200" t="s">
        <v>134</v>
      </c>
      <c r="N200" s="6" t="str">
        <f t="shared" si="0"/>
        <v>No</v>
      </c>
      <c r="O200" t="str">
        <f t="shared" si="36"/>
        <v>No</v>
      </c>
      <c r="P200" t="str">
        <f t="shared" si="37"/>
        <v>No</v>
      </c>
      <c r="Q200" t="str">
        <f t="shared" si="38"/>
        <v>No</v>
      </c>
      <c r="R200" t="str">
        <f t="shared" si="39"/>
        <v>No</v>
      </c>
      <c r="S200" t="str">
        <f t="shared" si="40"/>
        <v>No</v>
      </c>
      <c r="T200" t="str">
        <f t="shared" si="41"/>
        <v>No</v>
      </c>
      <c r="U200" t="str">
        <f t="shared" si="42"/>
        <v>No</v>
      </c>
    </row>
    <row r="201" spans="1:21" ht="13.2" x14ac:dyDescent="0.25">
      <c r="A201" s="8">
        <v>45788.405791550926</v>
      </c>
      <c r="B201" s="9" t="s">
        <v>20</v>
      </c>
      <c r="C201" s="9" t="s">
        <v>8</v>
      </c>
      <c r="D201" s="9" t="s">
        <v>15</v>
      </c>
      <c r="E201" s="9" t="s">
        <v>16</v>
      </c>
      <c r="F201" s="9" t="s">
        <v>17</v>
      </c>
      <c r="G201" s="9" t="s">
        <v>43</v>
      </c>
      <c r="H201" s="9" t="s">
        <v>44</v>
      </c>
      <c r="I201" s="9" t="s">
        <v>52</v>
      </c>
      <c r="J201" s="9" t="s">
        <v>132</v>
      </c>
      <c r="K201" s="9" t="s">
        <v>12</v>
      </c>
      <c r="L201" s="9" t="s">
        <v>16</v>
      </c>
      <c r="M201" t="s">
        <v>134</v>
      </c>
      <c r="N201" s="10" t="str">
        <f t="shared" si="0"/>
        <v>No</v>
      </c>
      <c r="O201" t="str">
        <f t="shared" si="36"/>
        <v>No</v>
      </c>
      <c r="P201" t="str">
        <f t="shared" si="37"/>
        <v>No</v>
      </c>
      <c r="Q201" t="str">
        <f t="shared" si="38"/>
        <v>No</v>
      </c>
      <c r="R201" t="str">
        <f t="shared" si="39"/>
        <v>No</v>
      </c>
      <c r="S201" t="str">
        <f t="shared" si="40"/>
        <v>No</v>
      </c>
      <c r="T201" t="str">
        <f t="shared" si="41"/>
        <v>No</v>
      </c>
      <c r="U201" t="str">
        <f t="shared" si="42"/>
        <v>No</v>
      </c>
    </row>
    <row r="202" spans="1:21" ht="13.2" x14ac:dyDescent="0.25">
      <c r="A202" s="4">
        <v>45788.422016967597</v>
      </c>
      <c r="B202" s="5" t="s">
        <v>20</v>
      </c>
      <c r="C202" s="5" t="s">
        <v>8</v>
      </c>
      <c r="D202" s="5" t="s">
        <v>15</v>
      </c>
      <c r="E202" s="5" t="s">
        <v>16</v>
      </c>
      <c r="F202" s="5" t="s">
        <v>17</v>
      </c>
      <c r="G202" s="5" t="s">
        <v>43</v>
      </c>
      <c r="H202" s="5" t="s">
        <v>44</v>
      </c>
      <c r="I202" s="5" t="s">
        <v>52</v>
      </c>
      <c r="J202" s="9" t="s">
        <v>132</v>
      </c>
      <c r="K202" s="5" t="s">
        <v>12</v>
      </c>
      <c r="L202" s="5" t="s">
        <v>16</v>
      </c>
      <c r="M202" t="s">
        <v>134</v>
      </c>
      <c r="N202" s="6" t="str">
        <f t="shared" si="0"/>
        <v>No</v>
      </c>
      <c r="O202" t="str">
        <f t="shared" si="36"/>
        <v>No</v>
      </c>
      <c r="P202" t="str">
        <f t="shared" si="37"/>
        <v>No</v>
      </c>
      <c r="Q202" t="str">
        <f t="shared" si="38"/>
        <v>No</v>
      </c>
      <c r="R202" t="str">
        <f t="shared" si="39"/>
        <v>No</v>
      </c>
      <c r="S202" t="str">
        <f t="shared" si="40"/>
        <v>No</v>
      </c>
      <c r="T202" t="str">
        <f t="shared" si="41"/>
        <v>No</v>
      </c>
      <c r="U202" t="str">
        <f t="shared" si="42"/>
        <v>No</v>
      </c>
    </row>
    <row r="203" spans="1:21" ht="13.2" x14ac:dyDescent="0.25">
      <c r="A203" s="8">
        <v>45788.422725034718</v>
      </c>
      <c r="B203" s="9" t="s">
        <v>42</v>
      </c>
      <c r="C203" s="9" t="s">
        <v>8</v>
      </c>
      <c r="D203" s="9" t="s">
        <v>15</v>
      </c>
      <c r="E203" s="9" t="s">
        <v>16</v>
      </c>
      <c r="F203" s="9" t="s">
        <v>17</v>
      </c>
      <c r="G203" s="9" t="s">
        <v>43</v>
      </c>
      <c r="H203" s="9" t="s">
        <v>44</v>
      </c>
      <c r="I203" s="9" t="s">
        <v>100</v>
      </c>
      <c r="J203" s="9" t="s">
        <v>132</v>
      </c>
      <c r="K203" s="9" t="s">
        <v>97</v>
      </c>
      <c r="L203" s="9" t="s">
        <v>16</v>
      </c>
      <c r="M203" t="s">
        <v>134</v>
      </c>
      <c r="N203" s="10" t="str">
        <f t="shared" si="0"/>
        <v>No</v>
      </c>
      <c r="O203" t="str">
        <f t="shared" si="36"/>
        <v>Sí</v>
      </c>
      <c r="P203" t="str">
        <f t="shared" si="37"/>
        <v>Sí</v>
      </c>
      <c r="Q203" t="str">
        <f t="shared" si="38"/>
        <v>No</v>
      </c>
      <c r="R203" t="str">
        <f t="shared" si="39"/>
        <v>No</v>
      </c>
      <c r="S203" t="str">
        <f t="shared" si="40"/>
        <v>No</v>
      </c>
      <c r="T203" t="str">
        <f t="shared" si="41"/>
        <v>No</v>
      </c>
      <c r="U203" t="str">
        <f t="shared" si="42"/>
        <v>Sí</v>
      </c>
    </row>
    <row r="204" spans="1:21" ht="13.2" x14ac:dyDescent="0.25">
      <c r="A204" s="4">
        <v>45788.423978935185</v>
      </c>
      <c r="B204" s="5" t="s">
        <v>7</v>
      </c>
      <c r="C204" s="5" t="s">
        <v>23</v>
      </c>
      <c r="D204" s="5" t="s">
        <v>15</v>
      </c>
      <c r="E204" s="5" t="s">
        <v>16</v>
      </c>
      <c r="F204" s="9" t="s">
        <v>166</v>
      </c>
      <c r="G204" s="5" t="s">
        <v>61</v>
      </c>
      <c r="H204" s="5" t="s">
        <v>44</v>
      </c>
      <c r="I204" s="5" t="s">
        <v>100</v>
      </c>
      <c r="J204" s="9" t="s">
        <v>132</v>
      </c>
      <c r="K204" s="5" t="s">
        <v>12</v>
      </c>
      <c r="L204" s="5" t="s">
        <v>16</v>
      </c>
      <c r="M204" t="s">
        <v>134</v>
      </c>
      <c r="N204" s="6" t="str">
        <f t="shared" si="0"/>
        <v>No</v>
      </c>
      <c r="O204" t="str">
        <f t="shared" si="36"/>
        <v>Sí</v>
      </c>
      <c r="P204" t="str">
        <f t="shared" si="37"/>
        <v>No</v>
      </c>
      <c r="Q204" t="str">
        <f t="shared" si="38"/>
        <v>No</v>
      </c>
      <c r="R204" t="str">
        <f t="shared" si="39"/>
        <v>No</v>
      </c>
      <c r="S204" t="str">
        <f t="shared" si="40"/>
        <v>No</v>
      </c>
      <c r="T204" t="str">
        <f t="shared" si="41"/>
        <v>No</v>
      </c>
      <c r="U204" t="str">
        <f t="shared" si="42"/>
        <v>No</v>
      </c>
    </row>
    <row r="205" spans="1:21" ht="13.2" x14ac:dyDescent="0.25">
      <c r="A205" s="8">
        <v>45788.424571180556</v>
      </c>
      <c r="B205" s="9" t="s">
        <v>42</v>
      </c>
      <c r="C205" s="9" t="s">
        <v>23</v>
      </c>
      <c r="D205" s="9" t="s">
        <v>15</v>
      </c>
      <c r="E205" s="9" t="s">
        <v>16</v>
      </c>
      <c r="F205" s="9" t="s">
        <v>166</v>
      </c>
      <c r="G205" s="9" t="s">
        <v>61</v>
      </c>
      <c r="H205" s="9" t="s">
        <v>44</v>
      </c>
      <c r="I205" s="9" t="s">
        <v>100</v>
      </c>
      <c r="J205" s="9" t="s">
        <v>132</v>
      </c>
      <c r="K205" s="9" t="s">
        <v>12</v>
      </c>
      <c r="L205" s="9" t="s">
        <v>16</v>
      </c>
      <c r="M205" t="s">
        <v>134</v>
      </c>
      <c r="N205" s="10" t="str">
        <f t="shared" si="0"/>
        <v>No</v>
      </c>
      <c r="O205" t="str">
        <f t="shared" si="36"/>
        <v>Sí</v>
      </c>
      <c r="P205" t="str">
        <f t="shared" si="37"/>
        <v>No</v>
      </c>
      <c r="Q205" t="str">
        <f t="shared" si="38"/>
        <v>No</v>
      </c>
      <c r="R205" t="str">
        <f t="shared" si="39"/>
        <v>No</v>
      </c>
      <c r="S205" t="str">
        <f t="shared" si="40"/>
        <v>No</v>
      </c>
      <c r="T205" t="str">
        <f t="shared" si="41"/>
        <v>No</v>
      </c>
      <c r="U205" t="str">
        <f t="shared" si="42"/>
        <v>No</v>
      </c>
    </row>
    <row r="206" spans="1:21" ht="13.2" x14ac:dyDescent="0.25">
      <c r="A206" s="4">
        <v>45788.426225000003</v>
      </c>
      <c r="B206" s="5" t="s">
        <v>7</v>
      </c>
      <c r="C206" s="5" t="s">
        <v>23</v>
      </c>
      <c r="D206" s="5" t="s">
        <v>15</v>
      </c>
      <c r="E206" s="5" t="s">
        <v>16</v>
      </c>
      <c r="F206" s="9" t="s">
        <v>166</v>
      </c>
      <c r="G206" s="5" t="s">
        <v>61</v>
      </c>
      <c r="H206" s="5" t="s">
        <v>44</v>
      </c>
      <c r="I206" s="5" t="s">
        <v>100</v>
      </c>
      <c r="J206" s="9" t="s">
        <v>132</v>
      </c>
      <c r="K206" s="5" t="s">
        <v>12</v>
      </c>
      <c r="L206" s="5" t="s">
        <v>16</v>
      </c>
      <c r="M206" t="s">
        <v>134</v>
      </c>
      <c r="N206" s="6" t="str">
        <f t="shared" si="0"/>
        <v>No</v>
      </c>
      <c r="O206" t="str">
        <f t="shared" si="36"/>
        <v>Sí</v>
      </c>
      <c r="P206" t="str">
        <f t="shared" si="37"/>
        <v>No</v>
      </c>
      <c r="Q206" t="str">
        <f t="shared" si="38"/>
        <v>No</v>
      </c>
      <c r="R206" t="str">
        <f t="shared" si="39"/>
        <v>No</v>
      </c>
      <c r="S206" t="str">
        <f t="shared" si="40"/>
        <v>No</v>
      </c>
      <c r="T206" t="str">
        <f t="shared" si="41"/>
        <v>No</v>
      </c>
      <c r="U206" t="str">
        <f t="shared" si="42"/>
        <v>No</v>
      </c>
    </row>
    <row r="207" spans="1:21" ht="13.2" x14ac:dyDescent="0.25">
      <c r="A207" s="8">
        <v>45788.427828946762</v>
      </c>
      <c r="B207" s="9" t="s">
        <v>20</v>
      </c>
      <c r="C207" s="9" t="s">
        <v>23</v>
      </c>
      <c r="D207" s="9" t="s">
        <v>15</v>
      </c>
      <c r="E207" s="9" t="s">
        <v>16</v>
      </c>
      <c r="F207" s="9" t="s">
        <v>166</v>
      </c>
      <c r="G207" s="9" t="s">
        <v>43</v>
      </c>
      <c r="H207" s="9" t="s">
        <v>44</v>
      </c>
      <c r="I207" s="9" t="s">
        <v>66</v>
      </c>
      <c r="J207" s="9" t="s">
        <v>132</v>
      </c>
      <c r="K207" s="9" t="s">
        <v>12</v>
      </c>
      <c r="L207" s="9" t="s">
        <v>16</v>
      </c>
      <c r="M207" t="s">
        <v>134</v>
      </c>
      <c r="N207" s="10" t="str">
        <f t="shared" si="0"/>
        <v>No</v>
      </c>
      <c r="O207" t="str">
        <f t="shared" si="36"/>
        <v>No</v>
      </c>
      <c r="P207" t="str">
        <f t="shared" si="37"/>
        <v>No</v>
      </c>
      <c r="Q207" t="str">
        <f t="shared" si="38"/>
        <v>No</v>
      </c>
      <c r="R207" t="str">
        <f t="shared" si="39"/>
        <v>No</v>
      </c>
      <c r="S207" t="str">
        <f t="shared" si="40"/>
        <v>No</v>
      </c>
      <c r="T207" t="str">
        <f t="shared" si="41"/>
        <v>No</v>
      </c>
      <c r="U207" t="str">
        <f t="shared" si="42"/>
        <v>No</v>
      </c>
    </row>
    <row r="208" spans="1:21" ht="13.2" x14ac:dyDescent="0.25">
      <c r="A208" s="4">
        <v>45788.42936248843</v>
      </c>
      <c r="B208" s="5" t="s">
        <v>57</v>
      </c>
      <c r="C208" s="5" t="s">
        <v>23</v>
      </c>
      <c r="D208" s="5" t="s">
        <v>15</v>
      </c>
      <c r="E208" s="5" t="s">
        <v>16</v>
      </c>
      <c r="F208" s="9" t="s">
        <v>166</v>
      </c>
      <c r="G208" s="5" t="s">
        <v>61</v>
      </c>
      <c r="H208" s="5" t="s">
        <v>44</v>
      </c>
      <c r="I208" s="5" t="s">
        <v>100</v>
      </c>
      <c r="J208" s="9" t="s">
        <v>132</v>
      </c>
      <c r="K208" s="5" t="s">
        <v>12</v>
      </c>
      <c r="L208" s="5" t="s">
        <v>16</v>
      </c>
      <c r="M208" t="s">
        <v>134</v>
      </c>
      <c r="N208" s="6" t="str">
        <f t="shared" si="0"/>
        <v>No</v>
      </c>
      <c r="O208" t="str">
        <f t="shared" si="36"/>
        <v>Sí</v>
      </c>
      <c r="P208" t="str">
        <f t="shared" si="37"/>
        <v>No</v>
      </c>
      <c r="Q208" t="str">
        <f t="shared" si="38"/>
        <v>No</v>
      </c>
      <c r="R208" t="str">
        <f t="shared" si="39"/>
        <v>No</v>
      </c>
      <c r="S208" t="str">
        <f t="shared" si="40"/>
        <v>No</v>
      </c>
      <c r="T208" t="str">
        <f t="shared" si="41"/>
        <v>No</v>
      </c>
      <c r="U208" t="str">
        <f t="shared" si="42"/>
        <v>No</v>
      </c>
    </row>
    <row r="209" spans="1:21" ht="13.2" x14ac:dyDescent="0.25">
      <c r="A209" s="8">
        <v>45788.430734803245</v>
      </c>
      <c r="B209" s="9" t="s">
        <v>20</v>
      </c>
      <c r="C209" s="9" t="s">
        <v>23</v>
      </c>
      <c r="D209" s="9" t="s">
        <v>15</v>
      </c>
      <c r="E209" s="9" t="s">
        <v>16</v>
      </c>
      <c r="F209" s="9" t="s">
        <v>17</v>
      </c>
      <c r="G209" s="9" t="s">
        <v>51</v>
      </c>
      <c r="H209" s="9" t="s">
        <v>44</v>
      </c>
      <c r="I209" s="9" t="s">
        <v>29</v>
      </c>
      <c r="J209" s="9" t="s">
        <v>40</v>
      </c>
      <c r="K209" s="9" t="s">
        <v>173</v>
      </c>
      <c r="L209" s="9" t="s">
        <v>16</v>
      </c>
      <c r="M209" t="s">
        <v>134</v>
      </c>
      <c r="N209" s="10" t="str">
        <f t="shared" si="0"/>
        <v>Sí</v>
      </c>
      <c r="O209" t="str">
        <f t="shared" si="36"/>
        <v>No</v>
      </c>
      <c r="P209" t="str">
        <f t="shared" si="37"/>
        <v>Sí</v>
      </c>
      <c r="Q209" t="str">
        <f t="shared" si="38"/>
        <v>No</v>
      </c>
      <c r="R209" t="str">
        <f t="shared" si="39"/>
        <v>Sí</v>
      </c>
      <c r="S209" t="str">
        <f t="shared" si="40"/>
        <v>No</v>
      </c>
      <c r="T209" t="str">
        <f t="shared" si="41"/>
        <v>No</v>
      </c>
      <c r="U209" t="str">
        <f t="shared" si="42"/>
        <v>Sí</v>
      </c>
    </row>
    <row r="210" spans="1:21" ht="13.2" x14ac:dyDescent="0.25">
      <c r="A210" s="4">
        <v>45788.431474212965</v>
      </c>
      <c r="B210" s="5" t="s">
        <v>57</v>
      </c>
      <c r="C210" s="5" t="s">
        <v>23</v>
      </c>
      <c r="D210" s="5" t="s">
        <v>15</v>
      </c>
      <c r="E210" s="5" t="s">
        <v>16</v>
      </c>
      <c r="F210" s="9" t="s">
        <v>166</v>
      </c>
      <c r="G210" s="5" t="s">
        <v>61</v>
      </c>
      <c r="H210" s="5" t="s">
        <v>44</v>
      </c>
      <c r="I210" s="5" t="s">
        <v>100</v>
      </c>
      <c r="J210" s="9" t="s">
        <v>132</v>
      </c>
      <c r="K210" s="5" t="s">
        <v>12</v>
      </c>
      <c r="L210" s="5" t="s">
        <v>16</v>
      </c>
      <c r="M210" t="s">
        <v>134</v>
      </c>
      <c r="N210" s="6" t="str">
        <f t="shared" si="0"/>
        <v>No</v>
      </c>
      <c r="O210" t="str">
        <f t="shared" si="36"/>
        <v>Sí</v>
      </c>
      <c r="P210" t="str">
        <f t="shared" si="37"/>
        <v>No</v>
      </c>
      <c r="Q210" t="str">
        <f t="shared" si="38"/>
        <v>No</v>
      </c>
      <c r="R210" t="str">
        <f t="shared" si="39"/>
        <v>No</v>
      </c>
      <c r="S210" t="str">
        <f t="shared" si="40"/>
        <v>No</v>
      </c>
      <c r="T210" t="str">
        <f t="shared" si="41"/>
        <v>No</v>
      </c>
      <c r="U210" t="str">
        <f t="shared" si="42"/>
        <v>No</v>
      </c>
    </row>
    <row r="211" spans="1:21" ht="13.2" x14ac:dyDescent="0.25">
      <c r="A211" s="8">
        <v>45788.432469097221</v>
      </c>
      <c r="B211" s="9" t="s">
        <v>20</v>
      </c>
      <c r="C211" s="9" t="s">
        <v>23</v>
      </c>
      <c r="D211" s="9" t="s">
        <v>15</v>
      </c>
      <c r="E211" s="9" t="s">
        <v>16</v>
      </c>
      <c r="F211" s="9" t="s">
        <v>17</v>
      </c>
      <c r="G211" s="9" t="s">
        <v>43</v>
      </c>
      <c r="H211" s="9" t="s">
        <v>44</v>
      </c>
      <c r="I211" s="9" t="s">
        <v>52</v>
      </c>
      <c r="J211" s="9" t="s">
        <v>132</v>
      </c>
      <c r="K211" s="9" t="s">
        <v>12</v>
      </c>
      <c r="L211" s="9" t="s">
        <v>16</v>
      </c>
      <c r="M211" t="s">
        <v>134</v>
      </c>
      <c r="N211" s="10" t="str">
        <f t="shared" si="0"/>
        <v>No</v>
      </c>
      <c r="O211" t="str">
        <f t="shared" si="36"/>
        <v>No</v>
      </c>
      <c r="P211" t="str">
        <f t="shared" si="37"/>
        <v>No</v>
      </c>
      <c r="Q211" t="str">
        <f t="shared" si="38"/>
        <v>No</v>
      </c>
      <c r="R211" t="str">
        <f t="shared" si="39"/>
        <v>No</v>
      </c>
      <c r="S211" t="str">
        <f t="shared" si="40"/>
        <v>No</v>
      </c>
      <c r="T211" t="str">
        <f t="shared" si="41"/>
        <v>No</v>
      </c>
      <c r="U211" t="str">
        <f t="shared" si="42"/>
        <v>No</v>
      </c>
    </row>
    <row r="212" spans="1:21" ht="13.2" x14ac:dyDescent="0.25">
      <c r="A212" s="11">
        <v>45788.433161597219</v>
      </c>
      <c r="B212" s="12" t="s">
        <v>42</v>
      </c>
      <c r="C212" s="12" t="s">
        <v>8</v>
      </c>
      <c r="D212" s="12" t="s">
        <v>15</v>
      </c>
      <c r="E212" s="12" t="s">
        <v>16</v>
      </c>
      <c r="F212" s="5" t="s">
        <v>166</v>
      </c>
      <c r="G212" s="12" t="s">
        <v>61</v>
      </c>
      <c r="H212" s="12" t="s">
        <v>44</v>
      </c>
      <c r="I212" s="12" t="s">
        <v>128</v>
      </c>
      <c r="J212" s="9" t="s">
        <v>132</v>
      </c>
      <c r="K212" s="12" t="s">
        <v>12</v>
      </c>
      <c r="L212" s="12" t="s">
        <v>16</v>
      </c>
      <c r="M212" t="s">
        <v>134</v>
      </c>
      <c r="N212" s="13" t="str">
        <f t="shared" si="0"/>
        <v>No</v>
      </c>
      <c r="O212" t="str">
        <f t="shared" si="36"/>
        <v>Sí</v>
      </c>
      <c r="P212" t="str">
        <f t="shared" si="37"/>
        <v>No</v>
      </c>
      <c r="Q212" t="str">
        <f t="shared" si="38"/>
        <v>No</v>
      </c>
      <c r="R212" t="str">
        <f t="shared" si="39"/>
        <v>No</v>
      </c>
      <c r="S212" t="str">
        <f t="shared" si="40"/>
        <v>No</v>
      </c>
      <c r="T212" t="str">
        <f t="shared" si="41"/>
        <v>No</v>
      </c>
      <c r="U212" t="str">
        <f t="shared" si="42"/>
        <v>No</v>
      </c>
    </row>
    <row r="222" spans="1:21" ht="13.2" x14ac:dyDescent="0.25">
      <c r="D222" s="14"/>
    </row>
  </sheetData>
  <pageMargins left="0.7" right="0.7" top="0.75" bottom="0.75" header="0.3" footer="0.3"/>
  <pageSetup paperSize="9" orientation="portrait" r:id="rId1"/>
  <ignoredErrors>
    <ignoredError sqref="BA81" formula="1"/>
  </ignoredErrors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faultSectionNames xmlns="45aa5b96-5a82-455c-949d-e529c0d4cb04" xsi:nil="true"/>
    <AppVersion xmlns="45aa5b96-5a82-455c-949d-e529c0d4cb04" xsi:nil="true"/>
    <TeamsChannelId xmlns="45aa5b96-5a82-455c-949d-e529c0d4cb04" xsi:nil="true"/>
    <Invited_Students xmlns="45aa5b96-5a82-455c-949d-e529c0d4cb04" xsi:nil="true"/>
    <IsNotebookLocked xmlns="45aa5b96-5a82-455c-949d-e529c0d4cb04" xsi:nil="true"/>
    <FolderType xmlns="45aa5b96-5a82-455c-949d-e529c0d4cb04" xsi:nil="true"/>
    <CultureName xmlns="45aa5b96-5a82-455c-949d-e529c0d4cb04" xsi:nil="true"/>
    <Is_Collaboration_Space_Locked xmlns="45aa5b96-5a82-455c-949d-e529c0d4cb04" xsi:nil="true"/>
    <Teams_Channel_Section_Location xmlns="45aa5b96-5a82-455c-949d-e529c0d4cb04" xsi:nil="true"/>
    <LMS_Mappings xmlns="45aa5b96-5a82-455c-949d-e529c0d4cb04" xsi:nil="true"/>
    <Teachers xmlns="45aa5b96-5a82-455c-949d-e529c0d4cb04">
      <UserInfo>
        <DisplayName/>
        <AccountId xsi:nil="true"/>
        <AccountType/>
      </UserInfo>
    </Teachers>
    <Students xmlns="45aa5b96-5a82-455c-949d-e529c0d4cb04">
      <UserInfo>
        <DisplayName/>
        <AccountId xsi:nil="true"/>
        <AccountType/>
      </UserInfo>
    </Students>
    <Student_Groups xmlns="45aa5b96-5a82-455c-949d-e529c0d4cb04">
      <UserInfo>
        <DisplayName/>
        <AccountId xsi:nil="true"/>
        <AccountType/>
      </UserInfo>
    </Student_Groups>
    <Math_Settings xmlns="45aa5b96-5a82-455c-949d-e529c0d4cb04" xsi:nil="true"/>
    <Templates xmlns="45aa5b96-5a82-455c-949d-e529c0d4cb04" xsi:nil="true"/>
    <Self_Registration_Enabled xmlns="45aa5b96-5a82-455c-949d-e529c0d4cb04" xsi:nil="true"/>
    <Invited_Teachers xmlns="45aa5b96-5a82-455c-949d-e529c0d4cb04" xsi:nil="true"/>
    <Has_Teacher_Only_SectionGroup xmlns="45aa5b96-5a82-455c-949d-e529c0d4cb04" xsi:nil="true"/>
    <NotebookType xmlns="45aa5b96-5a82-455c-949d-e529c0d4cb04" xsi:nil="true"/>
    <Owner xmlns="45aa5b96-5a82-455c-949d-e529c0d4cb04">
      <UserInfo>
        <DisplayName/>
        <AccountId xsi:nil="true"/>
        <AccountType/>
      </UserInfo>
    </Owner>
    <Distribution_Groups xmlns="45aa5b96-5a82-455c-949d-e529c0d4cb0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73391150140343B7E18119B1FAA6D5" ma:contentTypeVersion="34" ma:contentTypeDescription="Crear nuevo documento." ma:contentTypeScope="" ma:versionID="773dbd8f5f788a07d995ca44364656d8">
  <xsd:schema xmlns:xsd="http://www.w3.org/2001/XMLSchema" xmlns:xs="http://www.w3.org/2001/XMLSchema" xmlns:p="http://schemas.microsoft.com/office/2006/metadata/properties" xmlns:ns3="45aa5b96-5a82-455c-949d-e529c0d4cb04" xmlns:ns4="e83db1c5-0e1d-4dad-9f29-82413883c430" targetNamespace="http://schemas.microsoft.com/office/2006/metadata/properties" ma:root="true" ma:fieldsID="f23e4c1100e8ba403abeaa2d819192cf" ns3:_="" ns4:_="">
    <xsd:import namespace="45aa5b96-5a82-455c-949d-e529c0d4cb04"/>
    <xsd:import namespace="e83db1c5-0e1d-4dad-9f29-82413883c4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a5b96-5a82-455c-949d-e529c0d4cb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0" nillable="true" ma:displayName="Notebook Type" ma:internalName="NotebookType">
      <xsd:simpleType>
        <xsd:restriction base="dms:Text"/>
      </xsd:simpleType>
    </xsd:element>
    <xsd:element name="FolderType" ma:index="11" nillable="true" ma:displayName="Folder Type" ma:internalName="FolderType">
      <xsd:simpleType>
        <xsd:restriction base="dms:Text"/>
      </xsd:simpleType>
    </xsd:element>
    <xsd:element name="CultureName" ma:index="12" nillable="true" ma:displayName="Culture Name" ma:internalName="CultureName">
      <xsd:simpleType>
        <xsd:restriction base="dms:Text"/>
      </xsd:simpleType>
    </xsd:element>
    <xsd:element name="AppVersion" ma:index="13" nillable="true" ma:displayName="App Version" ma:internalName="AppVersion">
      <xsd:simpleType>
        <xsd:restriction base="dms:Text"/>
      </xsd:simpleType>
    </xsd:element>
    <xsd:element name="TeamsChannelId" ma:index="14" nillable="true" ma:displayName="Teams Channel Id" ma:internalName="TeamsChannelId">
      <xsd:simpleType>
        <xsd:restriction base="dms:Text"/>
      </xsd:simpleType>
    </xsd:element>
    <xsd:element name="Owner" ma:index="1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6" nillable="true" ma:displayName="Math Settings" ma:internalName="Math_Settings">
      <xsd:simpleType>
        <xsd:restriction base="dms:Text"/>
      </xsd:simpleType>
    </xsd:element>
    <xsd:element name="DefaultSectionNames" ma:index="1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8" nillable="true" ma:displayName="Is Collaboration Space Locked" ma:internalName="Is_Collaboration_Space_Locked">
      <xsd:simpleType>
        <xsd:restriction base="dms:Boolean"/>
      </xsd:simpleType>
    </xsd:element>
    <xsd:element name="IsNotebookLocked" ma:index="29" nillable="true" ma:displayName="Is Notebook Locked" ma:internalName="IsNotebookLocked">
      <xsd:simpleType>
        <xsd:restriction base="dms:Boolean"/>
      </xsd:simpleType>
    </xsd:element>
    <xsd:element name="Teams_Channel_Section_Location" ma:index="30" nillable="true" ma:displayName="Teams Channel Section Location" ma:internalName="Teams_Channel_Section_Location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3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3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3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4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db1c5-0e1d-4dad-9f29-82413883c430" elementFormDefault="qualified">
    <xsd:import namespace="http://schemas.microsoft.com/office/2006/documentManagement/types"/>
    <xsd:import namespace="http://schemas.microsoft.com/office/infopath/2007/PartnerControls"/>
    <xsd:element name="SharedWithUsers" ma:index="3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8FDC84-E66E-4BEA-BD49-D44DBC9221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7699A6-F790-48BD-94A5-574CFF1F6C90}">
  <ds:schemaRefs>
    <ds:schemaRef ds:uri="45aa5b96-5a82-455c-949d-e529c0d4cb04"/>
    <ds:schemaRef ds:uri="http://schemas.microsoft.com/office/2006/documentManagement/types"/>
    <ds:schemaRef ds:uri="http://schemas.openxmlformats.org/package/2006/metadata/core-properties"/>
    <ds:schemaRef ds:uri="e83db1c5-0e1d-4dad-9f29-82413883c430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B6E1B4F-D403-4B0D-A2CE-7A430B2606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aa5b96-5a82-455c-949d-e529c0d4cb04"/>
    <ds:schemaRef ds:uri="e83db1c5-0e1d-4dad-9f29-82413883c4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Jéssica Oliva Gómez</cp:lastModifiedBy>
  <cp:lastPrinted>2025-05-15T00:01:42Z</cp:lastPrinted>
  <dcterms:created xsi:type="dcterms:W3CDTF">2025-05-12T00:48:13Z</dcterms:created>
  <dcterms:modified xsi:type="dcterms:W3CDTF">2025-05-15T23:45:30Z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0x0101003B73391150140343B7E18119B1FAA6D5</vt:lpwstr>
  </property>
</Properties>
</file>