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fc-my.sharepoint.com/personal/abaleol_mfcgd_com/Documents/Collabera/Attendance/"/>
    </mc:Choice>
  </mc:AlternateContent>
  <xr:revisionPtr revIDLastSave="12" documentId="13_ncr:4000b_{C22CF002-B1AF-41D2-B297-8462EE6170A8}" xr6:coauthVersionLast="47" xr6:coauthVersionMax="47" xr10:uidLastSave="{D71E6FA0-479A-4EB0-B234-F92F93AF8325}"/>
  <bookViews>
    <workbookView xWindow="28680" yWindow="-19680" windowWidth="16440" windowHeight="28320" xr2:uid="{00000000-000D-0000-FFFF-FFFF00000000}"/>
  </bookViews>
  <sheets>
    <sheet name="Summary" sheetId="1" r:id="rId1"/>
  </sheets>
  <definedNames>
    <definedName name="_xlnm._FilterDatabase" localSheetId="0" hidden="1">Summary!$A$13:$BG$28</definedName>
    <definedName name="_xlnm.Print_Area" localSheetId="0">Summary!$A$1:$Q$44</definedName>
    <definedName name="shift">Summary!#REF!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" i="1" l="1"/>
  <c r="AC15" i="1"/>
  <c r="AD15" i="1"/>
  <c r="AF15" i="1"/>
  <c r="AI15" i="1"/>
  <c r="AJ15" i="1"/>
  <c r="AL15" i="1"/>
  <c r="AO15" i="1"/>
  <c r="AP15" i="1"/>
  <c r="AQ15" i="1"/>
  <c r="AR15" i="1"/>
  <c r="AT15" i="1"/>
  <c r="AV15" i="1"/>
  <c r="BI15" i="1"/>
  <c r="BJ15" i="1"/>
  <c r="BJ15" i="1" a="1"/>
  <c r="AW15" i="1"/>
  <c r="AY15" i="1"/>
  <c r="BP15" i="1"/>
  <c r="BA15" i="1" a="1"/>
  <c r="AZ15" i="1"/>
  <c r="BB15" i="1"/>
  <c r="BD15" i="1" a="1"/>
  <c r="BC15" i="1"/>
  <c r="BE15" i="1"/>
  <c r="BH15" i="1"/>
  <c r="BK15" i="1"/>
  <c r="BN15" i="1"/>
  <c r="CD16" i="1"/>
  <c r="BX15" i="1"/>
  <c r="BO15" i="1"/>
  <c r="DJ15" i="1"/>
  <c r="DK15" i="1"/>
  <c r="DH15" i="1"/>
  <c r="BW15" i="1"/>
  <c r="W15" i="1"/>
  <c r="BY15" i="1"/>
  <c r="BZ15" i="1"/>
  <c r="CB15" i="1"/>
  <c r="CC15" i="1"/>
  <c r="CE15" i="1"/>
  <c r="CH15" i="1"/>
  <c r="CI15" i="1"/>
  <c r="CK15" i="1"/>
  <c r="CN15" i="1"/>
  <c r="CO15" i="1"/>
  <c r="CQ15" i="1"/>
  <c r="CR15" i="1"/>
  <c r="CS15" i="1"/>
  <c r="CT15" i="1"/>
  <c r="CU15" i="1"/>
  <c r="CW15" i="1"/>
  <c r="CZ15" i="1"/>
  <c r="DA15" i="1"/>
  <c r="DC15" i="1"/>
  <c r="DD15" i="1"/>
  <c r="DE15" i="1"/>
  <c r="DF15" i="1"/>
  <c r="DG15" i="1"/>
  <c r="DI15" i="1"/>
  <c r="DL15" i="1"/>
  <c r="DM15" i="1"/>
  <c r="DO15" i="1"/>
  <c r="DR15" i="1"/>
  <c r="DS15" i="1"/>
  <c r="Z16" i="1"/>
  <c r="AB16" i="1"/>
  <c r="AC16" i="1"/>
  <c r="AD16" i="1"/>
  <c r="AF16" i="1"/>
  <c r="AH16" i="1"/>
  <c r="AI16" i="1"/>
  <c r="AJ16" i="1"/>
  <c r="AL16" i="1"/>
  <c r="AN16" i="1"/>
  <c r="AO16" i="1"/>
  <c r="AP16" i="1"/>
  <c r="AQ16" i="1"/>
  <c r="AR16" i="1"/>
  <c r="AT16" i="1"/>
  <c r="AV16" i="1"/>
  <c r="BI16" i="1"/>
  <c r="BJ16" i="1"/>
  <c r="AX16" i="1" a="1"/>
  <c r="AW16" i="1"/>
  <c r="AY16" i="1"/>
  <c r="BA16" i="1"/>
  <c r="AZ16" i="1"/>
  <c r="BB16" i="1"/>
  <c r="BC16" i="1"/>
  <c r="BE16" i="1"/>
  <c r="BH16" i="1"/>
  <c r="BK16" i="1"/>
  <c r="BP16" i="1"/>
  <c r="BN16" i="1"/>
  <c r="BZ16" i="1"/>
  <c r="BO16" i="1"/>
  <c r="BW16" i="1"/>
  <c r="X16" i="1"/>
  <c r="BX16" i="1"/>
  <c r="BY16" i="1"/>
  <c r="CA16" i="1"/>
  <c r="CB16" i="1"/>
  <c r="CC16" i="1"/>
  <c r="CE16" i="1"/>
  <c r="CG16" i="1"/>
  <c r="CH16" i="1"/>
  <c r="CI16" i="1"/>
  <c r="CJ16" i="1"/>
  <c r="CK16" i="1"/>
  <c r="CM16" i="1"/>
  <c r="CN16" i="1"/>
  <c r="CO16" i="1"/>
  <c r="CQ16" i="1"/>
  <c r="CS16" i="1"/>
  <c r="CT16" i="1"/>
  <c r="CU16" i="1"/>
  <c r="CV16" i="1"/>
  <c r="CW16" i="1"/>
  <c r="CY16" i="1"/>
  <c r="CZ16" i="1"/>
  <c r="DA16" i="1"/>
  <c r="DC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Z17" i="1"/>
  <c r="AA17" i="1"/>
  <c r="AB17" i="1"/>
  <c r="AC17" i="1"/>
  <c r="AD17" i="1"/>
  <c r="AF17" i="1"/>
  <c r="AG17" i="1"/>
  <c r="AH17" i="1"/>
  <c r="AI17" i="1"/>
  <c r="AJ17" i="1"/>
  <c r="AL17" i="1"/>
  <c r="AM17" i="1"/>
  <c r="AN17" i="1"/>
  <c r="AO17" i="1"/>
  <c r="AP17" i="1"/>
  <c r="AQ17" i="1"/>
  <c r="AR17" i="1"/>
  <c r="AT17" i="1"/>
  <c r="AV17" i="1"/>
  <c r="AX17" i="1" a="1"/>
  <c r="AW17" i="1"/>
  <c r="AY17" i="1"/>
  <c r="BL17" i="1"/>
  <c r="BM17" i="1"/>
  <c r="AZ17" i="1"/>
  <c r="BA17" i="1" a="1"/>
  <c r="BB17" i="1"/>
  <c r="BD17" i="1" a="1"/>
  <c r="BC17" i="1"/>
  <c r="BD17" i="1"/>
  <c r="BE17" i="1"/>
  <c r="BH17" i="1"/>
  <c r="BK17" i="1"/>
  <c r="BM17" i="1" a="1"/>
  <c r="BN17" i="1"/>
  <c r="BO17" i="1"/>
  <c r="BW17" i="1"/>
  <c r="V17" i="1"/>
  <c r="BX17" i="1"/>
  <c r="BY17" i="1"/>
  <c r="BZ17" i="1"/>
  <c r="CA17" i="1"/>
  <c r="CB17" i="1"/>
  <c r="CC17" i="1"/>
  <c r="CE17" i="1"/>
  <c r="CF17" i="1"/>
  <c r="CG17" i="1"/>
  <c r="CH17" i="1"/>
  <c r="CI17" i="1"/>
  <c r="CJ17" i="1"/>
  <c r="CK17" i="1"/>
  <c r="CL17" i="1"/>
  <c r="CM17" i="1"/>
  <c r="CN17" i="1"/>
  <c r="CO17" i="1"/>
  <c r="CQ17" i="1"/>
  <c r="CR17" i="1"/>
  <c r="CS17" i="1"/>
  <c r="CT17" i="1"/>
  <c r="CU17" i="1"/>
  <c r="CV17" i="1"/>
  <c r="CW17" i="1"/>
  <c r="CX17" i="1"/>
  <c r="CY17" i="1"/>
  <c r="CZ17" i="1"/>
  <c r="DA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Z18" i="1"/>
  <c r="AA18" i="1"/>
  <c r="AB18" i="1"/>
  <c r="AC18" i="1"/>
  <c r="AD18" i="1"/>
  <c r="AF18" i="1"/>
  <c r="AG18" i="1"/>
  <c r="AH18" i="1"/>
  <c r="AI18" i="1"/>
  <c r="AJ18" i="1"/>
  <c r="AL18" i="1"/>
  <c r="AM18" i="1"/>
  <c r="AN18" i="1"/>
  <c r="AO18" i="1"/>
  <c r="AP18" i="1"/>
  <c r="AQ18" i="1"/>
  <c r="AR18" i="1"/>
  <c r="AT18" i="1"/>
  <c r="AV18" i="1"/>
  <c r="AX18" i="1" a="1"/>
  <c r="AW18" i="1"/>
  <c r="AY18" i="1"/>
  <c r="BL18" i="1"/>
  <c r="BM18" i="1"/>
  <c r="BA18" i="1" a="1"/>
  <c r="AZ18" i="1"/>
  <c r="BB18" i="1"/>
  <c r="BD18" i="1" a="1"/>
  <c r="BC18" i="1"/>
  <c r="BE18" i="1"/>
  <c r="BH18" i="1"/>
  <c r="BK18" i="1"/>
  <c r="BN18" i="1"/>
  <c r="BX18" i="1"/>
  <c r="BO18" i="1"/>
  <c r="DO19" i="1"/>
  <c r="DP19" i="1"/>
  <c r="BW18" i="1"/>
  <c r="BY18" i="1"/>
  <c r="BZ18" i="1"/>
  <c r="CA18" i="1"/>
  <c r="CB18" i="1"/>
  <c r="CC18" i="1"/>
  <c r="CD18" i="1"/>
  <c r="CE18" i="1"/>
  <c r="CF18" i="1"/>
  <c r="CG18" i="1"/>
  <c r="CH18" i="1"/>
  <c r="CI18" i="1"/>
  <c r="CK18" i="1"/>
  <c r="CL18" i="1"/>
  <c r="CM18" i="1"/>
  <c r="CN18" i="1"/>
  <c r="CO18" i="1"/>
  <c r="CP18" i="1"/>
  <c r="CQ18" i="1"/>
  <c r="CR18" i="1"/>
  <c r="CS18" i="1"/>
  <c r="CT18" i="1"/>
  <c r="CU18" i="1"/>
  <c r="CW18" i="1"/>
  <c r="CX18" i="1"/>
  <c r="CY18" i="1"/>
  <c r="CZ18" i="1"/>
  <c r="DA18" i="1"/>
  <c r="DB18" i="1"/>
  <c r="DC18" i="1"/>
  <c r="DD18" i="1"/>
  <c r="DE18" i="1"/>
  <c r="DF18" i="1"/>
  <c r="DG18" i="1"/>
  <c r="DI18" i="1"/>
  <c r="DJ18" i="1"/>
  <c r="DK18" i="1"/>
  <c r="DL18" i="1"/>
  <c r="DM18" i="1"/>
  <c r="DN18" i="1"/>
  <c r="DO18" i="1"/>
  <c r="DP18" i="1"/>
  <c r="DQ18" i="1"/>
  <c r="DR18" i="1"/>
  <c r="DS18" i="1"/>
  <c r="AB19" i="1"/>
  <c r="AC19" i="1"/>
  <c r="AD19" i="1"/>
  <c r="AH19" i="1"/>
  <c r="AI19" i="1"/>
  <c r="AJ19" i="1"/>
  <c r="AN19" i="1"/>
  <c r="AO19" i="1"/>
  <c r="AP19" i="1"/>
  <c r="AQ19" i="1"/>
  <c r="AR19" i="1"/>
  <c r="AS19" i="1"/>
  <c r="AU19" i="1"/>
  <c r="AT19" i="1"/>
  <c r="AV19" i="1"/>
  <c r="BI19" i="1"/>
  <c r="BJ19" i="1"/>
  <c r="AX19" i="1"/>
  <c r="AX19" i="1" a="1"/>
  <c r="AW19" i="1"/>
  <c r="AY19" i="1"/>
  <c r="BL19" i="1"/>
  <c r="BM19" i="1"/>
  <c r="BA19" i="1" a="1"/>
  <c r="AZ19" i="1"/>
  <c r="BB19" i="1"/>
  <c r="BD19" i="1" a="1"/>
  <c r="BC19" i="1"/>
  <c r="BE19" i="1"/>
  <c r="BH19" i="1"/>
  <c r="BK19" i="1"/>
  <c r="BX19" i="1"/>
  <c r="DJ19" i="1"/>
  <c r="DH19" i="1"/>
  <c r="BY19" i="1"/>
  <c r="BZ19" i="1"/>
  <c r="CA19" i="1"/>
  <c r="CB19" i="1"/>
  <c r="CC19" i="1"/>
  <c r="CD19" i="1"/>
  <c r="CE19" i="1"/>
  <c r="CF19" i="1"/>
  <c r="CG19" i="1"/>
  <c r="CH19" i="1"/>
  <c r="CI19" i="1"/>
  <c r="CK19" i="1"/>
  <c r="CM19" i="1"/>
  <c r="CN19" i="1"/>
  <c r="CO19" i="1"/>
  <c r="CP19" i="1"/>
  <c r="CS19" i="1"/>
  <c r="CT19" i="1"/>
  <c r="CU19" i="1"/>
  <c r="CW19" i="1"/>
  <c r="CY19" i="1"/>
  <c r="CZ19" i="1"/>
  <c r="DA19" i="1"/>
  <c r="DB19" i="1"/>
  <c r="DE19" i="1"/>
  <c r="DF19" i="1"/>
  <c r="DG19" i="1"/>
  <c r="DI19" i="1"/>
  <c r="DK19" i="1"/>
  <c r="DL19" i="1"/>
  <c r="DM19" i="1"/>
  <c r="DN19" i="1"/>
  <c r="DQ19" i="1"/>
  <c r="DR19" i="1"/>
  <c r="DS19" i="1"/>
  <c r="AB20" i="1"/>
  <c r="AC20" i="1"/>
  <c r="AD20" i="1"/>
  <c r="AH20" i="1"/>
  <c r="AI20" i="1"/>
  <c r="AJ20" i="1"/>
  <c r="AN20" i="1"/>
  <c r="AO20" i="1"/>
  <c r="AP20" i="1"/>
  <c r="AQ20" i="1"/>
  <c r="AR20" i="1"/>
  <c r="AT20" i="1"/>
  <c r="AV20" i="1"/>
  <c r="AX20" i="1"/>
  <c r="BJ20" i="1" a="1"/>
  <c r="AW20" i="1"/>
  <c r="AY20" i="1"/>
  <c r="BL20" i="1"/>
  <c r="BM20" i="1"/>
  <c r="BA20" i="1" a="1"/>
  <c r="AZ20" i="1"/>
  <c r="BB20" i="1"/>
  <c r="BC20" i="1"/>
  <c r="BE20" i="1"/>
  <c r="BH20" i="1"/>
  <c r="BK20" i="1"/>
  <c r="CD21" i="1"/>
  <c r="DQ21" i="1"/>
  <c r="BW20" i="1"/>
  <c r="BV20" i="1"/>
  <c r="BY20" i="1"/>
  <c r="BZ20" i="1"/>
  <c r="CA20" i="1"/>
  <c r="CB20" i="1"/>
  <c r="CC20" i="1"/>
  <c r="CE20" i="1"/>
  <c r="CF20" i="1"/>
  <c r="CG20" i="1"/>
  <c r="CH20" i="1"/>
  <c r="CI20" i="1"/>
  <c r="CK20" i="1"/>
  <c r="CM20" i="1"/>
  <c r="CN20" i="1"/>
  <c r="CO20" i="1"/>
  <c r="CQ20" i="1"/>
  <c r="CR20" i="1"/>
  <c r="CS20" i="1"/>
  <c r="CT20" i="1"/>
  <c r="CU20" i="1"/>
  <c r="CW20" i="1"/>
  <c r="CY20" i="1"/>
  <c r="CZ20" i="1"/>
  <c r="DA20" i="1"/>
  <c r="DC20" i="1"/>
  <c r="DD20" i="1"/>
  <c r="DE20" i="1"/>
  <c r="DF20" i="1"/>
  <c r="DG20" i="1"/>
  <c r="DI20" i="1"/>
  <c r="DJ20" i="1"/>
  <c r="DK20" i="1"/>
  <c r="DL20" i="1"/>
  <c r="DM20" i="1"/>
  <c r="DO20" i="1"/>
  <c r="DP20" i="1"/>
  <c r="DQ20" i="1"/>
  <c r="DR20" i="1"/>
  <c r="DS20" i="1"/>
  <c r="Z21" i="1"/>
  <c r="AA21" i="1"/>
  <c r="AC21" i="1"/>
  <c r="AD21" i="1"/>
  <c r="AF21" i="1"/>
  <c r="AG21" i="1"/>
  <c r="AI21" i="1"/>
  <c r="AJ21" i="1"/>
  <c r="AL21" i="1"/>
  <c r="AM21" i="1"/>
  <c r="AO21" i="1"/>
  <c r="AP21" i="1"/>
  <c r="AQ21" i="1"/>
  <c r="AR21" i="1"/>
  <c r="AT21" i="1"/>
  <c r="AV21" i="1"/>
  <c r="BJ21" i="1" a="1"/>
  <c r="AW21" i="1"/>
  <c r="AY21" i="1"/>
  <c r="BP21" i="1"/>
  <c r="BA21" i="1" a="1"/>
  <c r="AZ21" i="1"/>
  <c r="BB21" i="1"/>
  <c r="BD21" i="1" a="1"/>
  <c r="BC21" i="1"/>
  <c r="BE21" i="1"/>
  <c r="BH21" i="1"/>
  <c r="BK21" i="1"/>
  <c r="BN21" i="1"/>
  <c r="CG22" i="1"/>
  <c r="CA21" i="1"/>
  <c r="BO21" i="1"/>
  <c r="DQ22" i="1"/>
  <c r="DK21" i="1"/>
  <c r="BW21" i="1"/>
  <c r="T21" i="1"/>
  <c r="BY21" i="1"/>
  <c r="BZ21" i="1"/>
  <c r="CB21" i="1"/>
  <c r="CC21" i="1"/>
  <c r="CE21" i="1"/>
  <c r="CF21" i="1"/>
  <c r="CH21" i="1"/>
  <c r="CI21" i="1"/>
  <c r="CK21" i="1"/>
  <c r="CL21" i="1"/>
  <c r="CN21" i="1"/>
  <c r="CO21" i="1"/>
  <c r="CQ21" i="1"/>
  <c r="CR21" i="1"/>
  <c r="CT21" i="1"/>
  <c r="CU21" i="1"/>
  <c r="CW21" i="1"/>
  <c r="CX21" i="1"/>
  <c r="CZ21" i="1"/>
  <c r="DA21" i="1"/>
  <c r="DC21" i="1"/>
  <c r="DD21" i="1"/>
  <c r="DF21" i="1"/>
  <c r="DG21" i="1"/>
  <c r="DI21" i="1"/>
  <c r="DJ21" i="1"/>
  <c r="DL21" i="1"/>
  <c r="DM21" i="1"/>
  <c r="DN21" i="1"/>
  <c r="DO21" i="1"/>
  <c r="DP21" i="1"/>
  <c r="DR21" i="1"/>
  <c r="DS21" i="1"/>
  <c r="Z22" i="1"/>
  <c r="AC22" i="1"/>
  <c r="AD22" i="1"/>
  <c r="AF22" i="1"/>
  <c r="AI22" i="1"/>
  <c r="AJ22" i="1"/>
  <c r="AL22" i="1"/>
  <c r="AO22" i="1"/>
  <c r="AP22" i="1"/>
  <c r="AQ22" i="1"/>
  <c r="AR22" i="1"/>
  <c r="AT22" i="1"/>
  <c r="AV22" i="1"/>
  <c r="AX22" i="1"/>
  <c r="AX22" i="1" a="1"/>
  <c r="AW22" i="1"/>
  <c r="AY22" i="1"/>
  <c r="BP22" i="1"/>
  <c r="BA22" i="1" a="1"/>
  <c r="AZ22" i="1"/>
  <c r="BB22" i="1"/>
  <c r="BD22" i="1" a="1"/>
  <c r="BC22" i="1"/>
  <c r="BF22" i="1" a="1"/>
  <c r="BF22" i="1"/>
  <c r="BE22" i="1"/>
  <c r="BH22" i="1"/>
  <c r="BK22" i="1"/>
  <c r="CG23" i="1"/>
  <c r="BW22" i="1"/>
  <c r="U22" i="1"/>
  <c r="BY22" i="1"/>
  <c r="CB22" i="1"/>
  <c r="CC22" i="1"/>
  <c r="CD22" i="1"/>
  <c r="CE22" i="1"/>
  <c r="CF22" i="1"/>
  <c r="CH22" i="1"/>
  <c r="CI22" i="1"/>
  <c r="CK22" i="1"/>
  <c r="CN22" i="1"/>
  <c r="CO22" i="1"/>
  <c r="CQ22" i="1"/>
  <c r="CT22" i="1"/>
  <c r="CU22" i="1"/>
  <c r="CW22" i="1"/>
  <c r="CZ22" i="1"/>
  <c r="DA22" i="1"/>
  <c r="DC22" i="1"/>
  <c r="DF22" i="1"/>
  <c r="DG22" i="1"/>
  <c r="DI22" i="1"/>
  <c r="DJ22" i="1"/>
  <c r="DL22" i="1"/>
  <c r="DM22" i="1"/>
  <c r="DO22" i="1"/>
  <c r="DP22" i="1"/>
  <c r="DR22" i="1"/>
  <c r="DS22" i="1"/>
  <c r="Z23" i="1"/>
  <c r="AC23" i="1"/>
  <c r="AD23" i="1"/>
  <c r="AF23" i="1"/>
  <c r="AI23" i="1"/>
  <c r="AJ23" i="1"/>
  <c r="AL23" i="1"/>
  <c r="AO23" i="1"/>
  <c r="AP23" i="1"/>
  <c r="AQ23" i="1"/>
  <c r="AR23" i="1"/>
  <c r="AT23" i="1"/>
  <c r="AV23" i="1"/>
  <c r="BI23" i="1"/>
  <c r="BJ23" i="1"/>
  <c r="BJ23" i="1" a="1"/>
  <c r="AX23" i="1" a="1"/>
  <c r="AW23" i="1"/>
  <c r="AY23" i="1"/>
  <c r="AZ23" i="1"/>
  <c r="BB23" i="1"/>
  <c r="BC23" i="1"/>
  <c r="BF23" i="1" a="1"/>
  <c r="BF23" i="1"/>
  <c r="BE23" i="1"/>
  <c r="BH23" i="1"/>
  <c r="BK23" i="1"/>
  <c r="BM23" i="1" a="1"/>
  <c r="CA23" i="1"/>
  <c r="DK23" i="1"/>
  <c r="BW23" i="1"/>
  <c r="T23" i="1"/>
  <c r="BY23" i="1"/>
  <c r="CB23" i="1"/>
  <c r="CC23" i="1"/>
  <c r="CE23" i="1"/>
  <c r="CH23" i="1"/>
  <c r="CI23" i="1"/>
  <c r="CK23" i="1"/>
  <c r="CN23" i="1"/>
  <c r="CO23" i="1"/>
  <c r="CQ23" i="1"/>
  <c r="CT23" i="1"/>
  <c r="CU23" i="1"/>
  <c r="CW23" i="1"/>
  <c r="CZ23" i="1"/>
  <c r="DA23" i="1"/>
  <c r="DC23" i="1"/>
  <c r="DF23" i="1"/>
  <c r="DG23" i="1"/>
  <c r="DI23" i="1"/>
  <c r="DL23" i="1"/>
  <c r="DM23" i="1"/>
  <c r="DO23" i="1"/>
  <c r="DQ23" i="1"/>
  <c r="DR23" i="1"/>
  <c r="DS23" i="1"/>
  <c r="Z24" i="1"/>
  <c r="AC24" i="1"/>
  <c r="AD24" i="1"/>
  <c r="AF24" i="1"/>
  <c r="AI24" i="1"/>
  <c r="AJ24" i="1"/>
  <c r="AL24" i="1"/>
  <c r="AO24" i="1"/>
  <c r="AP24" i="1"/>
  <c r="AQ24" i="1"/>
  <c r="AR24" i="1"/>
  <c r="AT24" i="1"/>
  <c r="AV24" i="1"/>
  <c r="AW24" i="1"/>
  <c r="AY24" i="1"/>
  <c r="BL24" i="1"/>
  <c r="BM24" i="1"/>
  <c r="BM24" i="1" a="1"/>
  <c r="AZ24" i="1"/>
  <c r="BB24" i="1"/>
  <c r="BD24" i="1" a="1"/>
  <c r="BC24" i="1"/>
  <c r="BE24" i="1"/>
  <c r="BH24" i="1"/>
  <c r="BJ24" i="1" a="1"/>
  <c r="BK24" i="1"/>
  <c r="CV24" i="1"/>
  <c r="BN24" i="1"/>
  <c r="CD25" i="1"/>
  <c r="BX24" i="1"/>
  <c r="BO24" i="1"/>
  <c r="DJ24" i="1"/>
  <c r="DH24" i="1"/>
  <c r="DK24" i="1"/>
  <c r="BW24" i="1"/>
  <c r="U24" i="1"/>
  <c r="BY24" i="1"/>
  <c r="BZ24" i="1"/>
  <c r="CB24" i="1"/>
  <c r="CC24" i="1"/>
  <c r="CE24" i="1"/>
  <c r="CF24" i="1"/>
  <c r="CG24" i="1"/>
  <c r="CH24" i="1"/>
  <c r="CI24" i="1"/>
  <c r="CK24" i="1"/>
  <c r="CN24" i="1"/>
  <c r="CO24" i="1"/>
  <c r="CQ24" i="1"/>
  <c r="CR24" i="1"/>
  <c r="CT24" i="1"/>
  <c r="CU24" i="1"/>
  <c r="CW24" i="1"/>
  <c r="CZ24" i="1"/>
  <c r="DA24" i="1"/>
  <c r="DC24" i="1"/>
  <c r="DD24" i="1"/>
  <c r="DF24" i="1"/>
  <c r="DG24" i="1"/>
  <c r="DI24" i="1"/>
  <c r="DL24" i="1"/>
  <c r="DM24" i="1"/>
  <c r="DO24" i="1"/>
  <c r="DP24" i="1"/>
  <c r="DR24" i="1"/>
  <c r="DS24" i="1"/>
  <c r="Z25" i="1"/>
  <c r="AB25" i="1"/>
  <c r="AC25" i="1"/>
  <c r="AD25" i="1"/>
  <c r="AF25" i="1"/>
  <c r="AH25" i="1"/>
  <c r="AI25" i="1"/>
  <c r="AJ25" i="1"/>
  <c r="AL25" i="1"/>
  <c r="AN25" i="1"/>
  <c r="AO25" i="1"/>
  <c r="AP25" i="1"/>
  <c r="AQ25" i="1"/>
  <c r="AR25" i="1"/>
  <c r="AT25" i="1"/>
  <c r="AV25" i="1"/>
  <c r="AX25" i="1" a="1"/>
  <c r="AW25" i="1"/>
  <c r="AY25" i="1"/>
  <c r="BP25" i="1"/>
  <c r="CQ26" i="1"/>
  <c r="AZ25" i="1"/>
  <c r="BB25" i="1"/>
  <c r="BC25" i="1"/>
  <c r="BE25" i="1"/>
  <c r="BH25" i="1"/>
  <c r="BK25" i="1"/>
  <c r="BN25" i="1"/>
  <c r="CE26" i="1"/>
  <c r="BZ25" i="1"/>
  <c r="BX25" i="1"/>
  <c r="BO25" i="1"/>
  <c r="DO26" i="1"/>
  <c r="DJ25" i="1"/>
  <c r="DP26" i="1"/>
  <c r="BW25" i="1"/>
  <c r="W25" i="1"/>
  <c r="BY25" i="1"/>
  <c r="CA25" i="1"/>
  <c r="CB25" i="1"/>
  <c r="CC25" i="1"/>
  <c r="CE25" i="1"/>
  <c r="CF25" i="1"/>
  <c r="CG25" i="1"/>
  <c r="CH25" i="1"/>
  <c r="CI25" i="1"/>
  <c r="CK25" i="1"/>
  <c r="CM25" i="1"/>
  <c r="CN25" i="1"/>
  <c r="CO25" i="1"/>
  <c r="CQ25" i="1"/>
  <c r="CS25" i="1"/>
  <c r="CT25" i="1"/>
  <c r="CU25" i="1"/>
  <c r="CW25" i="1"/>
  <c r="CY25" i="1"/>
  <c r="CZ25" i="1"/>
  <c r="DA25" i="1"/>
  <c r="DC25" i="1"/>
  <c r="DE25" i="1"/>
  <c r="DF25" i="1"/>
  <c r="DG25" i="1"/>
  <c r="DI25" i="1"/>
  <c r="DK25" i="1"/>
  <c r="DL25" i="1"/>
  <c r="DM25" i="1"/>
  <c r="DO25" i="1"/>
  <c r="DP25" i="1"/>
  <c r="DQ25" i="1"/>
  <c r="DR25" i="1"/>
  <c r="DS25" i="1"/>
  <c r="AB26" i="1"/>
  <c r="AC26" i="1"/>
  <c r="AD26" i="1"/>
  <c r="AH26" i="1"/>
  <c r="AI26" i="1"/>
  <c r="AJ26" i="1"/>
  <c r="AN26" i="1"/>
  <c r="AO26" i="1"/>
  <c r="AP26" i="1"/>
  <c r="AQ26" i="1"/>
  <c r="AR26" i="1"/>
  <c r="AS26" i="1"/>
  <c r="AT26" i="1"/>
  <c r="AV26" i="1"/>
  <c r="BI26" i="1"/>
  <c r="BJ26" i="1"/>
  <c r="BJ26" i="1" a="1"/>
  <c r="AW26" i="1"/>
  <c r="AX26" i="1"/>
  <c r="AY26" i="1"/>
  <c r="BA26" i="1"/>
  <c r="AZ26" i="1"/>
  <c r="BB26" i="1"/>
  <c r="BD26" i="1" a="1"/>
  <c r="BC26" i="1"/>
  <c r="BE26" i="1"/>
  <c r="BH26" i="1"/>
  <c r="BK26" i="1"/>
  <c r="CP27" i="1"/>
  <c r="BZ26" i="1"/>
  <c r="BX26" i="1"/>
  <c r="CF27" i="1"/>
  <c r="DH26" i="1"/>
  <c r="DP27" i="1"/>
  <c r="BY26" i="1"/>
  <c r="CA26" i="1"/>
  <c r="CB26" i="1"/>
  <c r="CC26" i="1"/>
  <c r="CG26" i="1"/>
  <c r="CH26" i="1"/>
  <c r="CI26" i="1"/>
  <c r="CK26" i="1"/>
  <c r="CM26" i="1"/>
  <c r="CN26" i="1"/>
  <c r="CO26" i="1"/>
  <c r="CS26" i="1"/>
  <c r="CT26" i="1"/>
  <c r="CU26" i="1"/>
  <c r="CW26" i="1"/>
  <c r="CY26" i="1"/>
  <c r="CZ26" i="1"/>
  <c r="DA26" i="1"/>
  <c r="DE26" i="1"/>
  <c r="DF26" i="1"/>
  <c r="DG26" i="1"/>
  <c r="DI26" i="1"/>
  <c r="DJ26" i="1"/>
  <c r="DK26" i="1"/>
  <c r="DL26" i="1"/>
  <c r="DM26" i="1"/>
  <c r="DN26" i="1"/>
  <c r="DQ26" i="1"/>
  <c r="DR26" i="1"/>
  <c r="DS26" i="1"/>
  <c r="AB27" i="1"/>
  <c r="AC27" i="1"/>
  <c r="AD27" i="1"/>
  <c r="AH27" i="1"/>
  <c r="AI27" i="1"/>
  <c r="AJ27" i="1"/>
  <c r="AN27" i="1"/>
  <c r="AO27" i="1"/>
  <c r="AP27" i="1"/>
  <c r="AQ27" i="1"/>
  <c r="AR27" i="1"/>
  <c r="AT27" i="1"/>
  <c r="AV27" i="1"/>
  <c r="AW27" i="1"/>
  <c r="AX27" i="1"/>
  <c r="AY27" i="1"/>
  <c r="BP27" i="1"/>
  <c r="CK27" i="1"/>
  <c r="AZ27" i="1"/>
  <c r="BB27" i="1"/>
  <c r="BC27" i="1"/>
  <c r="BD27" i="1" a="1"/>
  <c r="BE27" i="1"/>
  <c r="BH27" i="1"/>
  <c r="BJ27" i="1" a="1"/>
  <c r="BK27" i="1"/>
  <c r="CG28" i="1"/>
  <c r="CF28" i="1"/>
  <c r="DJ27" i="1"/>
  <c r="BW27" i="1"/>
  <c r="BV27" i="1"/>
  <c r="CA27" i="1"/>
  <c r="CB27" i="1"/>
  <c r="CC27" i="1"/>
  <c r="CE27" i="1"/>
  <c r="CG27" i="1"/>
  <c r="CH27" i="1"/>
  <c r="CI27" i="1"/>
  <c r="CM27" i="1"/>
  <c r="CN27" i="1"/>
  <c r="CO27" i="1"/>
  <c r="CQ27" i="1"/>
  <c r="CR27" i="1"/>
  <c r="CS27" i="1"/>
  <c r="CT27" i="1"/>
  <c r="CU27" i="1"/>
  <c r="CY27" i="1"/>
  <c r="CZ27" i="1"/>
  <c r="DA27" i="1"/>
  <c r="DC27" i="1"/>
  <c r="DE27" i="1"/>
  <c r="DF27" i="1"/>
  <c r="DG27" i="1"/>
  <c r="DK27" i="1"/>
  <c r="DL27" i="1"/>
  <c r="DM27" i="1"/>
  <c r="DO27" i="1"/>
  <c r="DQ27" i="1"/>
  <c r="DR27" i="1"/>
  <c r="DS27" i="1"/>
  <c r="Z28" i="1"/>
  <c r="AC28" i="1"/>
  <c r="AD28" i="1"/>
  <c r="AF28" i="1"/>
  <c r="AI28" i="1"/>
  <c r="AJ28" i="1"/>
  <c r="AL28" i="1"/>
  <c r="AO28" i="1"/>
  <c r="AP28" i="1"/>
  <c r="AQ28" i="1"/>
  <c r="AR28" i="1"/>
  <c r="AT28" i="1"/>
  <c r="AV28" i="1"/>
  <c r="AX28" i="1"/>
  <c r="Y28" i="1"/>
  <c r="AW28" i="1"/>
  <c r="AY28" i="1"/>
  <c r="BA28" i="1"/>
  <c r="BT28" i="1"/>
  <c r="BM28" i="1" a="1"/>
  <c r="AZ28" i="1"/>
  <c r="BB28" i="1"/>
  <c r="AK28" i="1"/>
  <c r="BD28" i="1" a="1"/>
  <c r="BC28" i="1"/>
  <c r="BD28" i="1"/>
  <c r="BN28" i="1"/>
  <c r="BE28" i="1"/>
  <c r="BH28" i="1"/>
  <c r="BJ28" i="1"/>
  <c r="BJ28" i="1" a="1"/>
  <c r="BK28" i="1"/>
  <c r="BW28" i="1"/>
  <c r="W28" i="1"/>
  <c r="BY28" i="1"/>
  <c r="CA28" i="1"/>
  <c r="CB28" i="1"/>
  <c r="CC28" i="1"/>
  <c r="CE28" i="1"/>
  <c r="CH28" i="1"/>
  <c r="CI28" i="1"/>
  <c r="CK28" i="1"/>
  <c r="CN28" i="1"/>
  <c r="CO28" i="1"/>
  <c r="CQ28" i="1"/>
  <c r="CT28" i="1"/>
  <c r="CU28" i="1"/>
  <c r="CW28" i="1"/>
  <c r="CZ28" i="1"/>
  <c r="DA28" i="1"/>
  <c r="DC28" i="1"/>
  <c r="DF28" i="1"/>
  <c r="DG28" i="1"/>
  <c r="DI28" i="1"/>
  <c r="DK28" i="1"/>
  <c r="DL28" i="1"/>
  <c r="DM28" i="1"/>
  <c r="DO28" i="1"/>
  <c r="DR28" i="1"/>
  <c r="DS28" i="1"/>
  <c r="Z29" i="1"/>
  <c r="AA29" i="1"/>
  <c r="AC29" i="1"/>
  <c r="AD29" i="1"/>
  <c r="AF29" i="1"/>
  <c r="AG29" i="1"/>
  <c r="AI29" i="1"/>
  <c r="AJ29" i="1"/>
  <c r="AL29" i="1"/>
  <c r="AM29" i="1"/>
  <c r="AO29" i="1"/>
  <c r="AP29" i="1"/>
  <c r="AQ29" i="1"/>
  <c r="AR29" i="1"/>
  <c r="AT29" i="1"/>
  <c r="AS29" i="1"/>
  <c r="AV29" i="1"/>
  <c r="BI29" i="1"/>
  <c r="AW29" i="1"/>
  <c r="AY29" i="1"/>
  <c r="BA29" i="1"/>
  <c r="BT29" i="1"/>
  <c r="Y29" i="1"/>
  <c r="BM29" i="1" a="1"/>
  <c r="AZ29" i="1"/>
  <c r="BB29" i="1"/>
  <c r="BD29" i="1" a="1"/>
  <c r="BC29" i="1"/>
  <c r="BE29" i="1"/>
  <c r="BH29" i="1"/>
  <c r="BK29" i="1"/>
  <c r="BM29" i="1"/>
  <c r="DH29" i="1"/>
  <c r="BW29" i="1"/>
  <c r="BY29" i="1"/>
  <c r="BZ29" i="1"/>
  <c r="CB29" i="1"/>
  <c r="CC29" i="1"/>
  <c r="CE29" i="1"/>
  <c r="CF29" i="1"/>
  <c r="CH29" i="1"/>
  <c r="CI29" i="1"/>
  <c r="CK29" i="1"/>
  <c r="CL29" i="1"/>
  <c r="CN29" i="1"/>
  <c r="CO29" i="1"/>
  <c r="CQ29" i="1"/>
  <c r="CR29" i="1"/>
  <c r="CS29" i="1"/>
  <c r="CT29" i="1"/>
  <c r="CU29" i="1"/>
  <c r="CW29" i="1"/>
  <c r="CX29" i="1"/>
  <c r="CZ29" i="1"/>
  <c r="DA29" i="1"/>
  <c r="DC29" i="1"/>
  <c r="DD29" i="1"/>
  <c r="DE29" i="1"/>
  <c r="DF29" i="1"/>
  <c r="DG29" i="1"/>
  <c r="DI29" i="1"/>
  <c r="DJ29" i="1"/>
  <c r="DL29" i="1"/>
  <c r="DM29" i="1"/>
  <c r="DO29" i="1"/>
  <c r="DP29" i="1"/>
  <c r="DR29" i="1"/>
  <c r="DS29" i="1"/>
  <c r="Z30" i="1"/>
  <c r="AA30" i="1"/>
  <c r="AB30" i="1"/>
  <c r="AC30" i="1"/>
  <c r="AD30" i="1"/>
  <c r="AF30" i="1"/>
  <c r="AG30" i="1"/>
  <c r="AH30" i="1"/>
  <c r="AI30" i="1"/>
  <c r="AJ30" i="1"/>
  <c r="AL30" i="1"/>
  <c r="AM30" i="1"/>
  <c r="AN30" i="1"/>
  <c r="AO30" i="1"/>
  <c r="AP30" i="1"/>
  <c r="AQ30" i="1"/>
  <c r="AU30" i="1" a="1"/>
  <c r="AR30" i="1"/>
  <c r="AT30" i="1"/>
  <c r="AV30" i="1"/>
  <c r="BI30" i="1"/>
  <c r="AW30" i="1"/>
  <c r="AY30" i="1"/>
  <c r="BA30" i="1"/>
  <c r="AZ30" i="1"/>
  <c r="BB30" i="1"/>
  <c r="BD30" i="1"/>
  <c r="BD30" i="1" a="1"/>
  <c r="BC30" i="1"/>
  <c r="BE30" i="1"/>
  <c r="BH30" i="1"/>
  <c r="BJ30" i="1"/>
  <c r="BJ30" i="1" a="1"/>
  <c r="BK30" i="1"/>
  <c r="BP30" i="1"/>
  <c r="BN30" i="1"/>
  <c r="BR30" i="1"/>
  <c r="BO30" i="1"/>
  <c r="BW30" i="1"/>
  <c r="X30" i="1"/>
  <c r="BX30" i="1"/>
  <c r="BY30" i="1"/>
  <c r="BZ30" i="1"/>
  <c r="CA30" i="1"/>
  <c r="CB30" i="1"/>
  <c r="CC30" i="1"/>
  <c r="CE30" i="1"/>
  <c r="CF30" i="1"/>
  <c r="CG30" i="1"/>
  <c r="CH30" i="1"/>
  <c r="CI30" i="1"/>
  <c r="CJ30" i="1"/>
  <c r="CK30" i="1"/>
  <c r="CL30" i="1"/>
  <c r="CM30" i="1"/>
  <c r="CN30" i="1"/>
  <c r="CO30" i="1"/>
  <c r="CQ30" i="1"/>
  <c r="CR30" i="1"/>
  <c r="CS30" i="1"/>
  <c r="CT30" i="1"/>
  <c r="CU30" i="1"/>
  <c r="CV30" i="1"/>
  <c r="CW30" i="1"/>
  <c r="CX30" i="1"/>
  <c r="CY30" i="1"/>
  <c r="CZ30" i="1"/>
  <c r="DA30" i="1"/>
  <c r="DC30" i="1"/>
  <c r="DD30" i="1"/>
  <c r="DE30" i="1"/>
  <c r="DF30" i="1"/>
  <c r="DG30" i="1"/>
  <c r="DH30" i="1"/>
  <c r="DI30" i="1"/>
  <c r="DJ30" i="1"/>
  <c r="DK30" i="1"/>
  <c r="DL30" i="1"/>
  <c r="DM30" i="1"/>
  <c r="DO30" i="1"/>
  <c r="DP30" i="1"/>
  <c r="DQ30" i="1"/>
  <c r="DR30" i="1"/>
  <c r="DS30" i="1"/>
  <c r="B30" i="1"/>
  <c r="BN14" i="1"/>
  <c r="CF15" i="1"/>
  <c r="BZ14" i="1"/>
  <c r="CG15" i="1"/>
  <c r="AO14" i="1"/>
  <c r="BC14" i="1"/>
  <c r="BD14" i="1" a="1"/>
  <c r="I30" i="1"/>
  <c r="R30" i="1"/>
  <c r="S30" i="1"/>
  <c r="BK14" i="1"/>
  <c r="CM14" i="1"/>
  <c r="AP14" i="1"/>
  <c r="AJ14" i="1"/>
  <c r="AD14" i="1"/>
  <c r="AI14" i="1"/>
  <c r="AC14" i="1"/>
  <c r="AL14" i="1"/>
  <c r="AF14" i="1"/>
  <c r="Z14" i="1"/>
  <c r="DS14" i="1"/>
  <c r="DR14" i="1"/>
  <c r="DQ14" i="1"/>
  <c r="DP14" i="1"/>
  <c r="DO14" i="1"/>
  <c r="DN14" i="1"/>
  <c r="DM14" i="1"/>
  <c r="DL14" i="1"/>
  <c r="DI14" i="1"/>
  <c r="DB14" i="1"/>
  <c r="DG14" i="1"/>
  <c r="DF14" i="1"/>
  <c r="DE14" i="1"/>
  <c r="DD14" i="1"/>
  <c r="DC14" i="1"/>
  <c r="DA14" i="1"/>
  <c r="CZ14" i="1"/>
  <c r="CW14" i="1"/>
  <c r="CU14" i="1"/>
  <c r="CT14" i="1"/>
  <c r="CS14" i="1"/>
  <c r="CR14" i="1"/>
  <c r="CQ14" i="1"/>
  <c r="CP14" i="1"/>
  <c r="CO14" i="1"/>
  <c r="CN14" i="1"/>
  <c r="CK14" i="1"/>
  <c r="CI14" i="1"/>
  <c r="CH14" i="1"/>
  <c r="CG14" i="1"/>
  <c r="CF14" i="1"/>
  <c r="CE14" i="1"/>
  <c r="CD14" i="1"/>
  <c r="CC14" i="1"/>
  <c r="CB14" i="1"/>
  <c r="BY14" i="1"/>
  <c r="BH14" i="1"/>
  <c r="AT14" i="1"/>
  <c r="AS14" i="1"/>
  <c r="BE14" i="1"/>
  <c r="BB14" i="1"/>
  <c r="B14" i="1"/>
  <c r="AQ14" i="1"/>
  <c r="AR14" i="1"/>
  <c r="B15" i="1"/>
  <c r="I14" i="1"/>
  <c r="S14" i="1"/>
  <c r="I16" i="1"/>
  <c r="I15" i="1"/>
  <c r="AV14" i="1"/>
  <c r="BJ14" i="1" a="1"/>
  <c r="AX14" i="1" a="1"/>
  <c r="BO14" i="1"/>
  <c r="DP15" i="1"/>
  <c r="DK14" i="1"/>
  <c r="DJ14" i="1"/>
  <c r="I23" i="1"/>
  <c r="R23" i="1"/>
  <c r="S23" i="1"/>
  <c r="I29" i="1"/>
  <c r="R29" i="1"/>
  <c r="BW14" i="1"/>
  <c r="X14" i="1"/>
  <c r="B16" i="1"/>
  <c r="AZ14" i="1"/>
  <c r="AY14" i="1"/>
  <c r="AW14" i="1"/>
  <c r="I22" i="1"/>
  <c r="R22" i="1"/>
  <c r="B44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5" i="1"/>
  <c r="I20" i="1"/>
  <c r="R20" i="1"/>
  <c r="S20" i="1"/>
  <c r="I27" i="1"/>
  <c r="R27" i="1"/>
  <c r="S27" i="1"/>
  <c r="I19" i="1"/>
  <c r="R19" i="1"/>
  <c r="S19" i="1"/>
  <c r="I24" i="1"/>
  <c r="S24" i="1"/>
  <c r="I21" i="1"/>
  <c r="I18" i="1"/>
  <c r="S18" i="1"/>
  <c r="I17" i="1"/>
  <c r="S17" i="1"/>
  <c r="I25" i="1"/>
  <c r="I28" i="1"/>
  <c r="R28" i="1"/>
  <c r="I26" i="1"/>
  <c r="R26" i="1"/>
  <c r="S26" i="1"/>
  <c r="BA23" i="1" a="1"/>
  <c r="BM19" i="1" a="1"/>
  <c r="BJ22" i="1" a="1"/>
  <c r="BM21" i="1" a="1"/>
  <c r="BJ19" i="1" a="1"/>
  <c r="BM18" i="1" a="1"/>
  <c r="AU15" i="1" a="1"/>
  <c r="CA14" i="1"/>
  <c r="BJ18" i="1" a="1"/>
  <c r="BM20" i="1" a="1"/>
  <c r="BX20" i="1"/>
  <c r="DP28" i="1"/>
  <c r="BA14" i="1" a="1"/>
  <c r="BA16" i="1" a="1"/>
  <c r="AX15" i="1" a="1"/>
  <c r="CM23" i="1"/>
  <c r="CS23" i="1"/>
  <c r="AN23" i="1"/>
  <c r="CY23" i="1"/>
  <c r="AH23" i="1"/>
  <c r="DE23" i="1"/>
  <c r="AB23" i="1"/>
  <c r="DD27" i="1"/>
  <c r="CD28" i="1"/>
  <c r="BA25" i="1" a="1"/>
  <c r="AX28" i="1" a="1"/>
  <c r="AX27" i="1" a="1"/>
  <c r="BA26" i="1" a="1"/>
  <c r="AX26" i="1" a="1"/>
  <c r="BM26" i="1" a="1"/>
  <c r="CF16" i="1"/>
  <c r="BM25" i="1" a="1"/>
  <c r="AA16" i="1"/>
  <c r="AM16" i="1"/>
  <c r="CD17" i="1"/>
  <c r="CP17" i="1"/>
  <c r="CL16" i="1"/>
  <c r="CX16" i="1"/>
  <c r="DB17" i="1"/>
  <c r="AG16" i="1"/>
  <c r="CR16" i="1"/>
  <c r="CJ15" i="1"/>
  <c r="DD16" i="1"/>
  <c r="CV15" i="1"/>
  <c r="BJ25" i="1" a="1"/>
  <c r="BJ16" i="1" a="1"/>
  <c r="BJ17" i="1" a="1"/>
  <c r="AU18" i="1" a="1"/>
  <c r="BA29" i="1" a="1"/>
  <c r="AX20" i="1" a="1"/>
  <c r="BM15" i="1" a="1"/>
  <c r="BM30" i="1" a="1"/>
  <c r="BA28" i="1" a="1"/>
  <c r="BA27" i="1" a="1"/>
  <c r="BD16" i="1" a="1"/>
  <c r="BM14" i="1" a="1"/>
  <c r="AX29" i="1" a="1"/>
  <c r="BA30" i="1" a="1"/>
  <c r="BM16" i="1" a="1"/>
  <c r="BL22" i="1"/>
  <c r="BM22" i="1"/>
  <c r="AU26" i="1" a="1"/>
  <c r="BM22" i="1" a="1"/>
  <c r="AU21" i="1" a="1"/>
  <c r="AU23" i="1" a="1"/>
  <c r="AU24" i="1" a="1"/>
  <c r="AU14" i="1" a="1"/>
  <c r="AX30" i="1" a="1"/>
  <c r="BD23" i="1" a="1"/>
  <c r="BJ29" i="1" a="1"/>
  <c r="AX24" i="1" a="1"/>
  <c r="AU16" i="1" a="1"/>
  <c r="AU19" i="1" a="1"/>
  <c r="BM27" i="1" a="1"/>
  <c r="BA24" i="1" a="1"/>
  <c r="BD25" i="1" a="1"/>
  <c r="AU28" i="1" a="1"/>
  <c r="AU25" i="1" a="1"/>
  <c r="AX21" i="1" a="1"/>
  <c r="BD20" i="1" a="1"/>
  <c r="AU20" i="1" a="1"/>
  <c r="AU27" i="1" a="1"/>
  <c r="AU29" i="1" a="1"/>
  <c r="AU17" i="1" a="1"/>
  <c r="AU22" i="1" a="1"/>
  <c r="DH18" i="1"/>
  <c r="CM29" i="1"/>
  <c r="DK29" i="1"/>
  <c r="CA29" i="1"/>
  <c r="CP30" i="1"/>
  <c r="CY29" i="1"/>
  <c r="DB30" i="1"/>
  <c r="CY14" i="1"/>
  <c r="BX29" i="1"/>
  <c r="CG21" i="1"/>
  <c r="DD28" i="1"/>
  <c r="CV29" i="1"/>
  <c r="BI20" i="1"/>
  <c r="BJ20" i="1"/>
  <c r="CJ29" i="1"/>
  <c r="CP29" i="1"/>
  <c r="CL28" i="1"/>
  <c r="CR28" i="1"/>
  <c r="CX28" i="1"/>
  <c r="BA22" i="1"/>
  <c r="AB21" i="1"/>
  <c r="BL16" i="1"/>
  <c r="AA20" i="1"/>
  <c r="CD20" i="1"/>
  <c r="CV19" i="1"/>
  <c r="CL20" i="1"/>
  <c r="CS21" i="1"/>
  <c r="CJ20" i="1"/>
  <c r="CP21" i="1"/>
  <c r="BL15" i="1"/>
  <c r="CV18" i="1"/>
  <c r="BA19" i="1"/>
  <c r="Y19" i="1"/>
  <c r="AG19" i="1"/>
  <c r="AM20" i="1"/>
  <c r="AG20" i="1"/>
  <c r="CX20" i="1"/>
  <c r="DB21" i="1"/>
  <c r="CJ19" i="1"/>
  <c r="CP20" i="1"/>
  <c r="AM19" i="1"/>
  <c r="CX19" i="1"/>
  <c r="DB20" i="1"/>
  <c r="CJ18" i="1"/>
  <c r="CR19" i="1"/>
  <c r="AA19" i="1"/>
  <c r="CL19" i="1"/>
  <c r="DN20" i="1"/>
  <c r="DD19" i="1"/>
  <c r="AH14" i="1"/>
  <c r="CL26" i="1"/>
  <c r="CD27" i="1"/>
  <c r="CX26" i="1"/>
  <c r="DQ15" i="1"/>
  <c r="CA15" i="1"/>
  <c r="DH14" i="1"/>
  <c r="DB29" i="1"/>
  <c r="CM28" i="1"/>
  <c r="CY28" i="1"/>
  <c r="DN15" i="1"/>
  <c r="AB14" i="1"/>
  <c r="AN14" i="1"/>
  <c r="AN15" i="1"/>
  <c r="AE30" i="1"/>
  <c r="Y30" i="1"/>
  <c r="CY15" i="1"/>
  <c r="BA15" i="1"/>
  <c r="AH15" i="1"/>
  <c r="CM15" i="1"/>
  <c r="AK30" i="1"/>
  <c r="AB15" i="1"/>
  <c r="CJ28" i="1"/>
  <c r="AN24" i="1"/>
  <c r="CY24" i="1"/>
  <c r="DN25" i="1"/>
  <c r="DH23" i="1"/>
  <c r="AE20" i="1"/>
  <c r="DQ24" i="1"/>
  <c r="CA24" i="1"/>
  <c r="AB24" i="1"/>
  <c r="AH24" i="1"/>
  <c r="CS24" i="1"/>
  <c r="CV28" i="1"/>
  <c r="DE24" i="1"/>
  <c r="CM24" i="1"/>
  <c r="BI25" i="1"/>
  <c r="BJ25" i="1"/>
  <c r="AG24" i="1"/>
  <c r="BI28" i="1"/>
  <c r="AB28" i="1"/>
  <c r="BA27" i="1"/>
  <c r="Y27" i="1"/>
  <c r="AE22" i="1"/>
  <c r="Y22" i="1"/>
  <c r="AM27" i="1"/>
  <c r="DN28" i="1"/>
  <c r="DN27" i="1"/>
  <c r="DQ28" i="1"/>
  <c r="CF26" i="1"/>
  <c r="AM26" i="1"/>
  <c r="CV25" i="1"/>
  <c r="DD26" i="1"/>
  <c r="AG26" i="1"/>
  <c r="AG27" i="1"/>
  <c r="AA27" i="1"/>
  <c r="AA26" i="1"/>
  <c r="AN28" i="1"/>
  <c r="CL27" i="1"/>
  <c r="CS28" i="1"/>
  <c r="DH25" i="1"/>
  <c r="CP28" i="1"/>
  <c r="CJ26" i="1"/>
  <c r="BZ27" i="1"/>
  <c r="Y26" i="1"/>
  <c r="DB28" i="1"/>
  <c r="CX27" i="1"/>
  <c r="AH28" i="1"/>
  <c r="DE28" i="1"/>
  <c r="DB27" i="1"/>
  <c r="CV26" i="1"/>
  <c r="CR26" i="1"/>
  <c r="CJ25" i="1"/>
  <c r="BZ22" i="1"/>
  <c r="CL22" i="1"/>
  <c r="CR22" i="1"/>
  <c r="AM22" i="1"/>
  <c r="AA22" i="1"/>
  <c r="CX22" i="1"/>
  <c r="AG22" i="1"/>
  <c r="DD22" i="1"/>
  <c r="AS15" i="1"/>
  <c r="AU15" i="1"/>
  <c r="BP23" i="1"/>
  <c r="CL23" i="1"/>
  <c r="BA23" i="1"/>
  <c r="AE23" i="1"/>
  <c r="Y23" i="1"/>
  <c r="BI27" i="1"/>
  <c r="BJ27" i="1"/>
  <c r="BL23" i="1"/>
  <c r="BM23" i="1"/>
  <c r="CD15" i="1"/>
  <c r="CJ14" i="1"/>
  <c r="CP15" i="1"/>
  <c r="AM14" i="1"/>
  <c r="AA14" i="1"/>
  <c r="CL14" i="1"/>
  <c r="CX14" i="1"/>
  <c r="DB15" i="1"/>
  <c r="AG14" i="1"/>
  <c r="BL14" i="1"/>
  <c r="CL25" i="1"/>
  <c r="CP26" i="1"/>
  <c r="AG25" i="1"/>
  <c r="CR25" i="1"/>
  <c r="AM25" i="1"/>
  <c r="AA25" i="1"/>
  <c r="CD26" i="1"/>
  <c r="DB26" i="1"/>
  <c r="CX25" i="1"/>
  <c r="DD25" i="1"/>
  <c r="CJ24" i="1"/>
  <c r="BX14" i="1"/>
  <c r="CL15" i="1"/>
  <c r="CP16" i="1"/>
  <c r="BR15" i="1"/>
  <c r="BM15" i="1"/>
  <c r="AA15" i="1"/>
  <c r="U15" i="1"/>
  <c r="V15" i="1"/>
  <c r="BM16" i="1"/>
  <c r="BV15" i="1"/>
  <c r="AM15" i="1"/>
  <c r="CL24" i="1"/>
  <c r="CX15" i="1"/>
  <c r="DB16" i="1"/>
  <c r="AG15" i="1"/>
  <c r="CV14" i="1"/>
  <c r="BP18" i="1"/>
  <c r="CQ19" i="1"/>
  <c r="AE19" i="1"/>
  <c r="X15" i="1"/>
  <c r="AM24" i="1"/>
  <c r="AN21" i="1"/>
  <c r="CX24" i="1"/>
  <c r="DB25" i="1"/>
  <c r="DE21" i="1"/>
  <c r="CV20" i="1"/>
  <c r="CY21" i="1"/>
  <c r="DB22" i="1"/>
  <c r="CV23" i="1"/>
  <c r="CP22" i="1"/>
  <c r="CM21" i="1"/>
  <c r="BX23" i="1"/>
  <c r="DN22" i="1"/>
  <c r="DH20" i="1"/>
  <c r="AH21" i="1"/>
  <c r="AA24" i="1"/>
  <c r="CP25" i="1"/>
  <c r="CJ23" i="1"/>
  <c r="AE26" i="1"/>
  <c r="T18" i="1"/>
  <c r="AX30" i="1"/>
  <c r="BP17" i="1"/>
  <c r="BP20" i="1"/>
  <c r="BP28" i="1"/>
  <c r="U30" i="1"/>
  <c r="BP19" i="1"/>
  <c r="Y20" i="1"/>
  <c r="BD21" i="1"/>
  <c r="W20" i="1"/>
  <c r="AS28" i="1"/>
  <c r="AE28" i="1"/>
  <c r="BL28" i="1"/>
  <c r="BV30" i="1"/>
  <c r="BL29" i="1"/>
  <c r="AS30" i="1"/>
  <c r="AU30" i="1"/>
  <c r="AX29" i="1"/>
  <c r="AH29" i="1"/>
  <c r="BP29" i="1"/>
  <c r="AK22" i="1"/>
  <c r="V16" i="1"/>
  <c r="AE29" i="1"/>
  <c r="T30" i="1"/>
  <c r="T16" i="1"/>
  <c r="W16" i="1"/>
  <c r="S22" i="1"/>
  <c r="U16" i="1"/>
  <c r="V30" i="1"/>
  <c r="BV16" i="1"/>
  <c r="S29" i="1"/>
  <c r="X23" i="1"/>
  <c r="AK29" i="1"/>
  <c r="BR16" i="1"/>
  <c r="BL30" i="1"/>
  <c r="BM30" i="1"/>
  <c r="BQ30" i="1"/>
  <c r="BU30" i="1"/>
  <c r="BF30" i="1" a="1"/>
  <c r="BF30" i="1"/>
  <c r="BM14" i="1"/>
  <c r="X29" i="1"/>
  <c r="S28" i="1"/>
  <c r="T15" i="1"/>
  <c r="AK26" i="1"/>
  <c r="AE27" i="1"/>
  <c r="AK19" i="1"/>
  <c r="AK23" i="1"/>
  <c r="AK20" i="1"/>
  <c r="X17" i="1"/>
  <c r="T17" i="1"/>
  <c r="BT30" i="1"/>
  <c r="U17" i="1"/>
  <c r="W30" i="1"/>
  <c r="W17" i="1"/>
  <c r="BM28" i="1"/>
  <c r="BQ28" i="1"/>
  <c r="BS30" i="1"/>
  <c r="T24" i="1"/>
  <c r="BJ29" i="1"/>
  <c r="X24" i="1"/>
  <c r="V28" i="1"/>
  <c r="BQ29" i="1"/>
  <c r="AK27" i="1"/>
  <c r="BV22" i="1"/>
  <c r="BD24" i="1"/>
  <c r="BD16" i="1"/>
  <c r="BF16" i="1" a="1"/>
  <c r="BF16" i="1"/>
  <c r="BD25" i="1"/>
  <c r="BF25" i="1" a="1"/>
  <c r="BF25" i="1"/>
  <c r="BA18" i="1"/>
  <c r="BA14" i="1"/>
  <c r="BA25" i="1"/>
  <c r="BL25" i="1"/>
  <c r="BM25" i="1"/>
  <c r="BP24" i="1"/>
  <c r="BA24" i="1"/>
  <c r="BA21" i="1"/>
  <c r="BL21" i="1"/>
  <c r="BM21" i="1"/>
  <c r="BA17" i="1"/>
  <c r="BI22" i="1"/>
  <c r="BJ22" i="1"/>
  <c r="BQ22" i="1"/>
  <c r="Z19" i="1"/>
  <c r="AX24" i="1"/>
  <c r="AX23" i="1"/>
  <c r="AX21" i="1"/>
  <c r="BT21" i="1"/>
  <c r="AX14" i="1"/>
  <c r="AF26" i="1"/>
  <c r="AX17" i="1"/>
  <c r="Y17" i="1"/>
  <c r="BQ20" i="1"/>
  <c r="AX18" i="1"/>
  <c r="BT18" i="1"/>
  <c r="AX25" i="1"/>
  <c r="AE25" i="1"/>
  <c r="BQ23" i="1"/>
  <c r="DB24" i="1"/>
  <c r="BQ19" i="1"/>
  <c r="BU19" i="1"/>
  <c r="BL26" i="1"/>
  <c r="BM26" i="1"/>
  <c r="BQ26" i="1"/>
  <c r="BU26" i="1"/>
  <c r="BL27" i="1"/>
  <c r="BM27" i="1"/>
  <c r="BQ27" i="1"/>
  <c r="BU27" i="1"/>
  <c r="BP26" i="1"/>
  <c r="BT26" i="1"/>
  <c r="BA20" i="1"/>
  <c r="AF20" i="1"/>
  <c r="CJ22" i="1"/>
  <c r="CP23" i="1"/>
  <c r="CR23" i="1"/>
  <c r="CM22" i="1"/>
  <c r="CS22" i="1"/>
  <c r="CJ21" i="1"/>
  <c r="CP24" i="1"/>
  <c r="BQ16" i="1"/>
  <c r="AA23" i="1"/>
  <c r="CJ27" i="1"/>
  <c r="BP14" i="1"/>
  <c r="BQ15" i="1"/>
  <c r="BU20" i="1"/>
  <c r="Z27" i="1"/>
  <c r="BQ25" i="1"/>
  <c r="DC26" i="1"/>
  <c r="BI17" i="1"/>
  <c r="BJ17" i="1"/>
  <c r="BQ17" i="1"/>
  <c r="AX16" i="1"/>
  <c r="Y16" i="1"/>
  <c r="BI21" i="1"/>
  <c r="BJ21" i="1"/>
  <c r="BQ21" i="1"/>
  <c r="BT25" i="1"/>
  <c r="BI24" i="1"/>
  <c r="BJ24" i="1"/>
  <c r="BQ24" i="1"/>
  <c r="BV24" i="1"/>
  <c r="V24" i="1"/>
  <c r="W24" i="1"/>
  <c r="BI18" i="1"/>
  <c r="BJ18" i="1"/>
  <c r="BQ18" i="1"/>
  <c r="DC19" i="1"/>
  <c r="AX15" i="1"/>
  <c r="AE15" i="1"/>
  <c r="BI14" i="1"/>
  <c r="BJ14" i="1"/>
  <c r="BQ14" i="1"/>
  <c r="BU14" i="1"/>
  <c r="BD15" i="1"/>
  <c r="BF15" i="1" a="1"/>
  <c r="BF15" i="1"/>
  <c r="BS15" i="1"/>
  <c r="BD14" i="1"/>
  <c r="BF14" i="1" a="1"/>
  <c r="BF14" i="1"/>
  <c r="AS24" i="1"/>
  <c r="AU24" i="1"/>
  <c r="AS27" i="1"/>
  <c r="S16" i="1"/>
  <c r="R16" i="1"/>
  <c r="BD18" i="1"/>
  <c r="BF18" i="1" a="1"/>
  <c r="BF18" i="1"/>
  <c r="BS18" i="1"/>
  <c r="AS18" i="1"/>
  <c r="AU18" i="1"/>
  <c r="R14" i="1"/>
  <c r="S15" i="1"/>
  <c r="R15" i="1"/>
  <c r="AS25" i="1"/>
  <c r="AU25" i="1"/>
  <c r="AS23" i="1"/>
  <c r="AS22" i="1"/>
  <c r="AU22" i="1"/>
  <c r="AS17" i="1"/>
  <c r="AU17" i="1"/>
  <c r="AS21" i="1"/>
  <c r="AS20" i="1"/>
  <c r="AU20" i="1"/>
  <c r="AS16" i="1"/>
  <c r="AU16" i="1"/>
  <c r="AK16" i="1"/>
  <c r="BN22" i="1"/>
  <c r="BX22" i="1"/>
  <c r="BV23" i="1"/>
  <c r="AU29" i="1"/>
  <c r="AU28" i="1"/>
  <c r="AU23" i="1"/>
  <c r="V23" i="1"/>
  <c r="BT22" i="1"/>
  <c r="W22" i="1"/>
  <c r="BF24" i="1" a="1"/>
  <c r="BF24" i="1"/>
  <c r="BD23" i="1"/>
  <c r="BN23" i="1"/>
  <c r="BR23" i="1"/>
  <c r="BO22" i="1"/>
  <c r="DN23" i="1"/>
  <c r="BF21" i="1" a="1"/>
  <c r="BF21" i="1"/>
  <c r="BD27" i="1"/>
  <c r="U27" i="1"/>
  <c r="S25" i="1"/>
  <c r="R25" i="1"/>
  <c r="BD29" i="1"/>
  <c r="BN29" i="1"/>
  <c r="CD30" i="1"/>
  <c r="BF17" i="1" a="1"/>
  <c r="BF17" i="1"/>
  <c r="BS17" i="1"/>
  <c r="R18" i="1"/>
  <c r="BF29" i="1" a="1"/>
  <c r="BF29" i="1"/>
  <c r="BO29" i="1"/>
  <c r="DN30" i="1"/>
  <c r="BR28" i="1"/>
  <c r="CD29" i="1"/>
  <c r="CG29" i="1"/>
  <c r="BX28" i="1"/>
  <c r="BZ28" i="1"/>
  <c r="BF28" i="1" a="1"/>
  <c r="BF28" i="1"/>
  <c r="BO28" i="1"/>
  <c r="DH28" i="1"/>
  <c r="V29" i="1"/>
  <c r="BV28" i="1"/>
  <c r="X28" i="1"/>
  <c r="W29" i="1"/>
  <c r="U21" i="1"/>
  <c r="X21" i="1"/>
  <c r="BR24" i="1"/>
  <c r="V21" i="1"/>
  <c r="BX21" i="1"/>
  <c r="BD20" i="1"/>
  <c r="BV29" i="1"/>
  <c r="T29" i="1"/>
  <c r="T25" i="1"/>
  <c r="T28" i="1"/>
  <c r="U29" i="1"/>
  <c r="T14" i="1"/>
  <c r="W14" i="1"/>
  <c r="U14" i="1"/>
  <c r="X27" i="1"/>
  <c r="AU27" i="1"/>
  <c r="Z26" i="1"/>
  <c r="V27" i="1"/>
  <c r="W27" i="1"/>
  <c r="AF19" i="1"/>
  <c r="V20" i="1"/>
  <c r="X20" i="1"/>
  <c r="Z20" i="1"/>
  <c r="T20" i="1"/>
  <c r="U20" i="1"/>
  <c r="U25" i="1"/>
  <c r="V25" i="1"/>
  <c r="BV25" i="1"/>
  <c r="X25" i="1"/>
  <c r="BR25" i="1"/>
  <c r="W23" i="1"/>
  <c r="T22" i="1"/>
  <c r="AB22" i="1"/>
  <c r="DH21" i="1"/>
  <c r="BT19" i="1"/>
  <c r="AI32" i="1"/>
  <c r="E42" i="1"/>
  <c r="AE18" i="1"/>
  <c r="W18" i="1"/>
  <c r="U18" i="1"/>
  <c r="BV18" i="1"/>
  <c r="BR18" i="1"/>
  <c r="Y18" i="1"/>
  <c r="V18" i="1"/>
  <c r="X18" i="1"/>
  <c r="BV17" i="1"/>
  <c r="BR17" i="1"/>
  <c r="AU14" i="1"/>
  <c r="BT27" i="1"/>
  <c r="BT23" i="1"/>
  <c r="AE14" i="1"/>
  <c r="AU21" i="1"/>
  <c r="S21" i="1"/>
  <c r="R21" i="1"/>
  <c r="BU29" i="1"/>
  <c r="BR21" i="1"/>
  <c r="Y15" i="1"/>
  <c r="AD32" i="1"/>
  <c r="D43" i="1"/>
  <c r="BV21" i="1"/>
  <c r="W21" i="1"/>
  <c r="AC32" i="1"/>
  <c r="D42" i="1"/>
  <c r="BT20" i="1"/>
  <c r="AJ32" i="1"/>
  <c r="E43" i="1"/>
  <c r="AB29" i="1"/>
  <c r="BU28" i="1"/>
  <c r="BV14" i="1"/>
  <c r="BR14" i="1"/>
  <c r="AA28" i="1"/>
  <c r="R17" i="1"/>
  <c r="V14" i="1"/>
  <c r="Y14" i="1"/>
  <c r="BT14" i="1"/>
  <c r="BU23" i="1"/>
  <c r="BT15" i="1"/>
  <c r="Y24" i="1"/>
  <c r="BT17" i="1"/>
  <c r="BU25" i="1"/>
  <c r="Y25" i="1"/>
  <c r="BT24" i="1"/>
  <c r="Y21" i="1"/>
  <c r="BU21" i="1"/>
  <c r="BU17" i="1"/>
  <c r="AE17" i="1"/>
  <c r="CV22" i="1"/>
  <c r="CY22" i="1"/>
  <c r="BU22" i="1"/>
  <c r="DB23" i="1"/>
  <c r="AG23" i="1"/>
  <c r="DD23" i="1"/>
  <c r="CX23" i="1"/>
  <c r="AE24" i="1"/>
  <c r="AA32" i="1"/>
  <c r="D40" i="1"/>
  <c r="BU24" i="1"/>
  <c r="BU15" i="1"/>
  <c r="AF27" i="1"/>
  <c r="AF32" i="1"/>
  <c r="E39" i="1"/>
  <c r="CW27" i="1"/>
  <c r="AG28" i="1"/>
  <c r="CV27" i="1"/>
  <c r="BT16" i="1"/>
  <c r="BU16" i="1"/>
  <c r="AE16" i="1"/>
  <c r="AE21" i="1"/>
  <c r="AH22" i="1"/>
  <c r="AH32" i="1"/>
  <c r="E41" i="1"/>
  <c r="DE22" i="1"/>
  <c r="CV21" i="1"/>
  <c r="BU18" i="1"/>
  <c r="AK15" i="1"/>
  <c r="BS24" i="1"/>
  <c r="AK18" i="1"/>
  <c r="BS16" i="1"/>
  <c r="AK17" i="1"/>
  <c r="AK25" i="1"/>
  <c r="AK21" i="1"/>
  <c r="BR29" i="1"/>
  <c r="BS29" i="1"/>
  <c r="DJ28" i="1"/>
  <c r="BS28" i="1"/>
  <c r="DQ29" i="1"/>
  <c r="DN29" i="1"/>
  <c r="BF27" i="1" a="1"/>
  <c r="BF27" i="1"/>
  <c r="BO27" i="1"/>
  <c r="BN27" i="1"/>
  <c r="BF20" i="1" a="1"/>
  <c r="BF20" i="1"/>
  <c r="BO20" i="1"/>
  <c r="BN20" i="1"/>
  <c r="BR20" i="1"/>
  <c r="R24" i="1"/>
  <c r="AN29" i="1"/>
  <c r="BZ23" i="1"/>
  <c r="CD24" i="1"/>
  <c r="BS14" i="1"/>
  <c r="Z32" i="1"/>
  <c r="D39" i="1"/>
  <c r="BS25" i="1"/>
  <c r="AB32" i="1"/>
  <c r="D41" i="1"/>
  <c r="AK14" i="1"/>
  <c r="BS21" i="1"/>
  <c r="AG32" i="1"/>
  <c r="E40" i="1"/>
  <c r="Y32" i="1"/>
  <c r="D38" i="1"/>
  <c r="AE32" i="1"/>
  <c r="E38" i="1"/>
  <c r="BY27" i="1"/>
  <c r="U28" i="1"/>
  <c r="BR27" i="1"/>
  <c r="T27" i="1"/>
  <c r="BX27" i="1"/>
  <c r="BS27" i="1"/>
  <c r="DI27" i="1"/>
  <c r="DH27" i="1"/>
  <c r="AM28" i="1"/>
  <c r="AL27" i="1"/>
  <c r="AL20" i="1"/>
  <c r="BS20" i="1"/>
  <c r="BO23" i="1"/>
  <c r="DN24" i="1"/>
  <c r="DJ23" i="1"/>
  <c r="AK24" i="1"/>
  <c r="AN22" i="1"/>
  <c r="BS22" i="1"/>
  <c r="AM23" i="1"/>
  <c r="AM32" i="1"/>
  <c r="C40" i="1"/>
  <c r="BS23" i="1"/>
  <c r="DK22" i="1"/>
  <c r="X22" i="1"/>
  <c r="BD22" i="1"/>
  <c r="DH22" i="1"/>
  <c r="CF23" i="1"/>
  <c r="CA22" i="1"/>
  <c r="BR22" i="1"/>
  <c r="U23" i="1"/>
  <c r="V22" i="1"/>
  <c r="DP23" i="1"/>
  <c r="CD23" i="1"/>
  <c r="BW19" i="1"/>
  <c r="U19" i="1"/>
  <c r="BW26" i="1"/>
  <c r="V26" i="1"/>
  <c r="BD26" i="1"/>
  <c r="AU26" i="1"/>
  <c r="S32" i="1"/>
  <c r="F38" i="1"/>
  <c r="AN32" i="1"/>
  <c r="C41" i="1"/>
  <c r="AP32" i="1"/>
  <c r="C43" i="1"/>
  <c r="AO32" i="1"/>
  <c r="C42" i="1"/>
  <c r="R32" i="1"/>
  <c r="BD19" i="1"/>
  <c r="AK32" i="1"/>
  <c r="C38" i="1"/>
  <c r="B38" i="1"/>
  <c r="BF26" i="1" a="1"/>
  <c r="BF26" i="1"/>
  <c r="BO26" i="1"/>
  <c r="BN26" i="1"/>
  <c r="BF19" i="1" a="1"/>
  <c r="BF19" i="1"/>
  <c r="BO19" i="1"/>
  <c r="BN19" i="1"/>
  <c r="W19" i="1"/>
  <c r="BV19" i="1"/>
  <c r="T19" i="1"/>
  <c r="X19" i="1"/>
  <c r="V19" i="1"/>
  <c r="V32" i="1"/>
  <c r="B41" i="1"/>
  <c r="X26" i="1"/>
  <c r="W26" i="1"/>
  <c r="U26" i="1"/>
  <c r="U32" i="1"/>
  <c r="B40" i="1"/>
  <c r="BV26" i="1"/>
  <c r="T26" i="1"/>
  <c r="BR19" i="1"/>
  <c r="T32" i="1"/>
  <c r="B39" i="1"/>
  <c r="W32" i="1"/>
  <c r="B42" i="1"/>
  <c r="X32" i="1"/>
  <c r="B43" i="1"/>
  <c r="BS26" i="1"/>
  <c r="AL26" i="1"/>
  <c r="BS19" i="1"/>
  <c r="AL19" i="1"/>
  <c r="BR26" i="1"/>
  <c r="AL32" i="1"/>
  <c r="C39" i="1"/>
</calcChain>
</file>

<file path=xl/sharedStrings.xml><?xml version="1.0" encoding="utf-8"?>
<sst xmlns="http://schemas.openxmlformats.org/spreadsheetml/2006/main" count="211" uniqueCount="123">
  <si>
    <t>IN</t>
  </si>
  <si>
    <t>OUT</t>
  </si>
  <si>
    <t>OVERTIME</t>
  </si>
  <si>
    <t>DAY</t>
  </si>
  <si>
    <t>Normal</t>
  </si>
  <si>
    <t>Leave</t>
  </si>
  <si>
    <t>Rest Day Hours</t>
  </si>
  <si>
    <t>Rest Day</t>
  </si>
  <si>
    <t>Swipe in Date</t>
  </si>
  <si>
    <t>Swipe out Date</t>
  </si>
  <si>
    <t>Actual Time In</t>
  </si>
  <si>
    <t>Actual Time Out</t>
  </si>
  <si>
    <t>Late Hours</t>
  </si>
  <si>
    <t>ND Hours</t>
  </si>
  <si>
    <t>OT Hours</t>
  </si>
  <si>
    <t>Rest Day ND Hours</t>
  </si>
  <si>
    <t>OT Time IN</t>
  </si>
  <si>
    <t>OT Time Out</t>
  </si>
  <si>
    <t>Rest Day OT Hours</t>
  </si>
  <si>
    <t>Total Hours</t>
  </si>
  <si>
    <t>Reg Hours</t>
  </si>
  <si>
    <t>Swipe Time Out</t>
  </si>
  <si>
    <t>ND Time IN</t>
  </si>
  <si>
    <t>ND Time Out</t>
  </si>
  <si>
    <t>ND Time IN(Working)</t>
  </si>
  <si>
    <t>Working</t>
  </si>
  <si>
    <t>Time Out-ND</t>
  </si>
  <si>
    <t>Swipe Time In</t>
  </si>
  <si>
    <t>OT Swipe In Date</t>
  </si>
  <si>
    <t>OT Swipe Out Date</t>
  </si>
  <si>
    <t>Remarks/Leaves</t>
  </si>
  <si>
    <t>Legal Holiday</t>
  </si>
  <si>
    <t>Shift Schedule in Time</t>
  </si>
  <si>
    <t>Shift Schedule out Time</t>
  </si>
  <si>
    <t>OT IN</t>
  </si>
  <si>
    <t>OT OUT</t>
  </si>
  <si>
    <t>Total No of Hours</t>
  </si>
  <si>
    <t>ND Time IN(Working1)</t>
  </si>
  <si>
    <t>OTND Hours</t>
  </si>
  <si>
    <t>Rest Day OTND Hours</t>
  </si>
  <si>
    <t>OT Time IN(Working)</t>
  </si>
  <si>
    <t>OT Time Out(Working)</t>
  </si>
  <si>
    <t>Attendance</t>
  </si>
  <si>
    <t>Strict</t>
  </si>
  <si>
    <t>Flexi</t>
  </si>
  <si>
    <t>REG</t>
  </si>
  <si>
    <t>Special Holiday</t>
  </si>
  <si>
    <t>OT</t>
  </si>
  <si>
    <t>OT with ND</t>
  </si>
  <si>
    <t>ND</t>
  </si>
  <si>
    <t>****</t>
  </si>
  <si>
    <t>RD on LH</t>
  </si>
  <si>
    <t>RD on SH</t>
  </si>
  <si>
    <t>Special Holiday Hours</t>
  </si>
  <si>
    <t>Legal Holiday Hours</t>
  </si>
  <si>
    <t>Legal Holiday RD Hours</t>
  </si>
  <si>
    <t>Special Holiday RD Hours</t>
  </si>
  <si>
    <t>Legal Holiday OT Hours</t>
  </si>
  <si>
    <t>Special Holiday OT Hours</t>
  </si>
  <si>
    <t>Legal Holiday RD OT Hours</t>
  </si>
  <si>
    <t>Special Holiday RD OT Hours</t>
  </si>
  <si>
    <t>Legal Holiday OTND Hours</t>
  </si>
  <si>
    <t>Special Holiday OTND Hours</t>
  </si>
  <si>
    <t>Legal Holiday RD OTND Hours</t>
  </si>
  <si>
    <t>Special Holiday RD OTND Hours</t>
  </si>
  <si>
    <t>Legal Holiday ND Hours</t>
  </si>
  <si>
    <t>Special Holiday ND Hours</t>
  </si>
  <si>
    <t>Legal Holiday RD ND Hours</t>
  </si>
  <si>
    <t>Special Holiday RD ND Hours</t>
  </si>
  <si>
    <t>Special Holiday on RD</t>
  </si>
  <si>
    <t>Legal Holiday on RD</t>
  </si>
  <si>
    <t>Whole Lates</t>
  </si>
  <si>
    <t>Grace Period Type</t>
  </si>
  <si>
    <t>Remain Lates</t>
  </si>
  <si>
    <t>Shift Schedule(Strict/Flexi)</t>
  </si>
  <si>
    <t>Grace Period(In Mins)</t>
  </si>
  <si>
    <t>Timesheet Month</t>
  </si>
  <si>
    <t>Employee Name</t>
  </si>
  <si>
    <t>Employee ID</t>
  </si>
  <si>
    <t>Client Name</t>
  </si>
  <si>
    <t>Project Name</t>
  </si>
  <si>
    <t>Leaves</t>
  </si>
  <si>
    <t>CF hours - After 12 AM</t>
  </si>
  <si>
    <t>OTND</t>
  </si>
  <si>
    <t>DateOut</t>
  </si>
  <si>
    <t>DateIN</t>
  </si>
  <si>
    <t>CF hours - Before 12 AM</t>
  </si>
  <si>
    <t>Late</t>
  </si>
  <si>
    <t>Overall Hours</t>
  </si>
  <si>
    <t xml:space="preserve">Working </t>
  </si>
  <si>
    <t>Deduction-REG</t>
  </si>
  <si>
    <t>Add-REG</t>
  </si>
  <si>
    <t>RD</t>
  </si>
  <si>
    <t>LH</t>
  </si>
  <si>
    <t>SH</t>
  </si>
  <si>
    <t>LH on RD</t>
  </si>
  <si>
    <t>SH on RD</t>
  </si>
  <si>
    <t>Working - Rest Day</t>
  </si>
  <si>
    <t>Deduction-OT</t>
  </si>
  <si>
    <t>Add-OT</t>
  </si>
  <si>
    <t>Deduction-OTND</t>
  </si>
  <si>
    <t>Add-OTND</t>
  </si>
  <si>
    <t>Deduction-ND</t>
  </si>
  <si>
    <t>Add-ND</t>
  </si>
  <si>
    <t>Working - Special Holiday on RD</t>
  </si>
  <si>
    <t>Working - Legal Holiday on RD</t>
  </si>
  <si>
    <t>First 8 Hours</t>
  </si>
  <si>
    <t>Night Diff Hours</t>
  </si>
  <si>
    <t>OTND In</t>
  </si>
  <si>
    <t>Time in - OTND</t>
  </si>
  <si>
    <t>OTND Out</t>
  </si>
  <si>
    <t>Time Out - OTND</t>
  </si>
  <si>
    <t>Shift Actual Out Time</t>
  </si>
  <si>
    <t>Regular Shift Time</t>
  </si>
  <si>
    <t>Prepared by:</t>
  </si>
  <si>
    <t>Noted by:</t>
  </si>
  <si>
    <t>Additional Special Non-working Holiday (Christmas Eve)</t>
  </si>
  <si>
    <t>Regular Holiday (Christmas Day)</t>
  </si>
  <si>
    <t>Regular Holiday (Rizal Day)</t>
  </si>
  <si>
    <t>Special Non-working Holiday (Last Day of the Year)</t>
  </si>
  <si>
    <t>THE MANUFACTURERS LIFE INSURANCE CO. (PHILS) INC.</t>
  </si>
  <si>
    <t>Oliver Abaleta</t>
  </si>
  <si>
    <t>Irah Santillana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</si>
</sst>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h:mm;@"/>
    <numFmt numFmtId="166" formatCode="[$-409]d\-mmm\-yy;@"/>
    <numFmt numFmtId="167" formatCode="[$-F400]h:mm:ss\ AM/PM"/>
    <numFmt numFmtId="168" formatCode="h:mm\ mm/dd/yy"/>
    <numFmt numFmtId="169" formatCode="h:mm\ dd\-mmm\-yy"/>
  </numFmts>
  <fonts count="23" x14ac:knownFonts="1">
    <font>
      <sz val="11"/>
      <name val="Arial"/>
    </font>
    <font>
      <sz val="11"/>
      <name val="Arial"/>
      <family val="2"/>
    </font>
    <font>
      <sz val="11"/>
      <name val="Arial"/>
      <family val="2"/>
    </font>
    <font>
      <sz val="10.5"/>
      <name val="Arial"/>
      <family val="2"/>
    </font>
    <font>
      <sz val="12"/>
      <name val="Calibri"/>
      <family val="2"/>
    </font>
    <font>
      <sz val="10.5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.5"/>
      <name val="Calibri"/>
      <family val="2"/>
      <scheme val="minor"/>
    </font>
    <font>
      <b/>
      <sz val="11.5"/>
      <name val="Calibri"/>
      <family val="2"/>
      <scheme val="minor"/>
    </font>
    <font>
      <sz val="12"/>
      <name val="Calibri"/>
      <family val="2"/>
      <scheme val="minor"/>
    </font>
    <font>
      <sz val="10.5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0.5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0.5"/>
      <color theme="8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6" fillId="0" borderId="0"/>
    <xf numFmtId="0" fontId="2" fillId="0" borderId="0"/>
  </cellStyleXfs>
  <cellXfs count="153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Fill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/>
    <xf numFmtId="0" fontId="8" fillId="0" borderId="4" xfId="0" applyFont="1" applyBorder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/>
    <xf numFmtId="17" fontId="9" fillId="0" borderId="0" xfId="0" applyNumberFormat="1" applyFont="1" applyProtection="1">
      <protection locked="0"/>
    </xf>
    <xf numFmtId="0" fontId="11" fillId="0" borderId="0" xfId="0" applyFont="1" applyProtection="1">
      <protection locked="0"/>
    </xf>
    <xf numFmtId="166" fontId="12" fillId="2" borderId="5" xfId="0" applyNumberFormat="1" applyFont="1" applyFill="1" applyBorder="1" applyAlignment="1" applyProtection="1">
      <alignment horizontal="center"/>
      <protection locked="0"/>
    </xf>
    <xf numFmtId="17" fontId="12" fillId="2" borderId="5" xfId="0" applyNumberFormat="1" applyFont="1" applyFill="1" applyBorder="1" applyAlignment="1" applyProtection="1">
      <alignment horizontal="center"/>
    </xf>
    <xf numFmtId="0" fontId="12" fillId="0" borderId="5" xfId="0" applyFont="1" applyFill="1" applyBorder="1" applyAlignment="1" applyProtection="1">
      <alignment horizontal="center"/>
      <protection locked="0"/>
    </xf>
    <xf numFmtId="165" fontId="12" fillId="0" borderId="5" xfId="0" applyNumberFormat="1" applyFont="1" applyFill="1" applyBorder="1" applyAlignment="1" applyProtection="1">
      <alignment horizontal="center"/>
      <protection locked="0"/>
    </xf>
    <xf numFmtId="164" fontId="12" fillId="0" borderId="5" xfId="0" applyNumberFormat="1" applyFont="1" applyFill="1" applyBorder="1" applyAlignment="1">
      <alignment horizontal="center"/>
    </xf>
    <xf numFmtId="165" fontId="12" fillId="0" borderId="5" xfId="1" applyNumberFormat="1" applyFont="1" applyFill="1" applyBorder="1" applyAlignment="1" applyProtection="1">
      <alignment horizontal="center"/>
      <protection locked="0"/>
    </xf>
    <xf numFmtId="0" fontId="12" fillId="0" borderId="0" xfId="0" applyFont="1"/>
    <xf numFmtId="0" fontId="12" fillId="0" borderId="0" xfId="0" applyFont="1" applyAlignment="1"/>
    <xf numFmtId="0" fontId="8" fillId="0" borderId="0" xfId="0" applyFont="1" applyBorder="1" applyAlignment="1">
      <alignment horizontal="center"/>
    </xf>
    <xf numFmtId="20" fontId="12" fillId="0" borderId="5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Border="1" applyAlignment="1">
      <alignment horizontal="left"/>
    </xf>
    <xf numFmtId="20" fontId="12" fillId="0" borderId="0" xfId="0" applyNumberFormat="1" applyFont="1"/>
    <xf numFmtId="0" fontId="12" fillId="0" borderId="0" xfId="0" applyFont="1" applyFill="1"/>
    <xf numFmtId="0" fontId="14" fillId="3" borderId="5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22" fontId="12" fillId="0" borderId="0" xfId="0" applyNumberFormat="1" applyFont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15" fontId="12" fillId="0" borderId="5" xfId="1" applyNumberFormat="1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center"/>
    </xf>
    <xf numFmtId="166" fontId="8" fillId="0" borderId="0" xfId="0" applyNumberFormat="1" applyFont="1"/>
    <xf numFmtId="0" fontId="12" fillId="0" borderId="0" xfId="0" applyFont="1" applyAlignment="1">
      <alignment horizontal="center"/>
    </xf>
    <xf numFmtId="15" fontId="12" fillId="0" borderId="0" xfId="0" applyNumberFormat="1" applyFont="1"/>
    <xf numFmtId="0" fontId="12" fillId="0" borderId="0" xfId="0" applyFont="1" applyProtection="1">
      <protection locked="0"/>
    </xf>
    <xf numFmtId="17" fontId="12" fillId="0" borderId="0" xfId="0" applyNumberFormat="1" applyFont="1" applyProtection="1">
      <protection locked="0"/>
    </xf>
    <xf numFmtId="20" fontId="12" fillId="0" borderId="0" xfId="0" applyNumberFormat="1" applyFont="1" applyProtection="1">
      <protection locked="0"/>
    </xf>
    <xf numFmtId="15" fontId="12" fillId="0" borderId="0" xfId="0" applyNumberFormat="1" applyFont="1" applyProtection="1">
      <protection locked="0"/>
    </xf>
    <xf numFmtId="0" fontId="14" fillId="0" borderId="0" xfId="0" applyFont="1" applyAlignment="1"/>
    <xf numFmtId="15" fontId="12" fillId="0" borderId="0" xfId="1" applyNumberFormat="1" applyFont="1"/>
    <xf numFmtId="15" fontId="9" fillId="0" borderId="0" xfId="0" applyNumberFormat="1" applyFont="1"/>
    <xf numFmtId="0" fontId="15" fillId="0" borderId="0" xfId="0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7" fillId="0" borderId="0" xfId="0" applyFont="1" applyBorder="1" applyAlignment="1">
      <alignment horizontal="left"/>
    </xf>
    <xf numFmtId="164" fontId="12" fillId="2" borderId="5" xfId="1" applyFont="1" applyFill="1" applyBorder="1" applyAlignment="1" applyProtection="1">
      <alignment horizontal="center"/>
      <protection locked="0"/>
    </xf>
    <xf numFmtId="20" fontId="12" fillId="0" borderId="0" xfId="0" applyNumberFormat="1" applyFont="1" applyAlignment="1"/>
    <xf numFmtId="18" fontId="12" fillId="0" borderId="0" xfId="0" applyNumberFormat="1" applyFont="1" applyAlignment="1"/>
    <xf numFmtId="0" fontId="8" fillId="0" borderId="5" xfId="0" applyFont="1" applyBorder="1" applyProtection="1"/>
    <xf numFmtId="0" fontId="18" fillId="0" borderId="5" xfId="0" applyFont="1" applyBorder="1" applyAlignment="1">
      <alignment horizontal="left" vertical="center"/>
    </xf>
    <xf numFmtId="0" fontId="12" fillId="0" borderId="0" xfId="0" applyFont="1" applyProtection="1"/>
    <xf numFmtId="15" fontId="12" fillId="0" borderId="0" xfId="0" applyNumberFormat="1" applyFont="1" applyProtection="1"/>
    <xf numFmtId="15" fontId="12" fillId="0" borderId="0" xfId="0" applyNumberFormat="1" applyFont="1" applyAlignment="1" applyProtection="1">
      <alignment horizontal="center"/>
    </xf>
    <xf numFmtId="18" fontId="12" fillId="0" borderId="0" xfId="0" applyNumberFormat="1" applyFont="1" applyAlignment="1" applyProtection="1">
      <alignment horizontal="center" vertical="center"/>
    </xf>
    <xf numFmtId="20" fontId="12" fillId="0" borderId="0" xfId="0" applyNumberFormat="1" applyFont="1" applyProtection="1"/>
    <xf numFmtId="14" fontId="12" fillId="0" borderId="0" xfId="0" applyNumberFormat="1" applyFont="1" applyProtection="1"/>
    <xf numFmtId="17" fontId="12" fillId="0" borderId="0" xfId="0" applyNumberFormat="1" applyFont="1" applyProtection="1"/>
    <xf numFmtId="0" fontId="12" fillId="0" borderId="0" xfId="0" applyFont="1" applyFill="1" applyProtection="1"/>
    <xf numFmtId="18" fontId="12" fillId="0" borderId="0" xfId="0" applyNumberFormat="1" applyFont="1" applyProtection="1"/>
    <xf numFmtId="17" fontId="9" fillId="0" borderId="0" xfId="0" applyNumberFormat="1" applyFont="1" applyProtection="1"/>
    <xf numFmtId="0" fontId="9" fillId="0" borderId="0" xfId="0" applyFont="1" applyProtection="1"/>
    <xf numFmtId="16" fontId="9" fillId="0" borderId="0" xfId="0" applyNumberFormat="1" applyFont="1" applyProtection="1"/>
    <xf numFmtId="164" fontId="9" fillId="0" borderId="0" xfId="1" applyFont="1" applyProtection="1"/>
    <xf numFmtId="0" fontId="8" fillId="0" borderId="0" xfId="0" applyFont="1" applyProtection="1"/>
    <xf numFmtId="0" fontId="8" fillId="0" borderId="0" xfId="0" applyFont="1" applyFill="1" applyProtection="1"/>
    <xf numFmtId="20" fontId="8" fillId="0" borderId="0" xfId="0" applyNumberFormat="1" applyFont="1" applyFill="1" applyProtection="1"/>
    <xf numFmtId="0" fontId="14" fillId="5" borderId="5" xfId="0" applyFont="1" applyFill="1" applyBorder="1" applyAlignment="1" applyProtection="1">
      <alignment horizontal="center" vertical="center" wrapText="1"/>
    </xf>
    <xf numFmtId="0" fontId="14" fillId="6" borderId="5" xfId="0" applyFont="1" applyFill="1" applyBorder="1" applyAlignment="1" applyProtection="1">
      <alignment horizontal="center" vertical="center" wrapText="1"/>
    </xf>
    <xf numFmtId="0" fontId="14" fillId="7" borderId="5" xfId="0" applyFont="1" applyFill="1" applyBorder="1" applyAlignment="1" applyProtection="1">
      <alignment horizontal="center" vertical="center" wrapText="1"/>
    </xf>
    <xf numFmtId="0" fontId="14" fillId="8" borderId="5" xfId="0" applyFont="1" applyFill="1" applyBorder="1" applyAlignment="1" applyProtection="1">
      <alignment horizontal="center" vertical="center" wrapText="1"/>
    </xf>
    <xf numFmtId="0" fontId="12" fillId="9" borderId="0" xfId="0" applyFont="1" applyFill="1" applyAlignment="1" applyProtection="1">
      <alignment horizontal="center" vertical="center" wrapText="1"/>
    </xf>
    <xf numFmtId="0" fontId="12" fillId="0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center" vertical="center" wrapText="1"/>
    </xf>
    <xf numFmtId="0" fontId="12" fillId="9" borderId="0" xfId="0" applyFont="1" applyFill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/>
    </xf>
    <xf numFmtId="164" fontId="8" fillId="0" borderId="0" xfId="1" applyFont="1" applyProtection="1"/>
    <xf numFmtId="0" fontId="8" fillId="0" borderId="0" xfId="0" applyFont="1" applyAlignment="1" applyProtection="1">
      <alignment horizontal="center" vertical="center"/>
    </xf>
    <xf numFmtId="15" fontId="8" fillId="0" borderId="0" xfId="0" applyNumberFormat="1" applyFont="1" applyProtection="1"/>
    <xf numFmtId="164" fontId="12" fillId="0" borderId="5" xfId="1" applyFont="1" applyFill="1" applyBorder="1" applyAlignment="1" applyProtection="1">
      <alignment horizontal="center"/>
    </xf>
    <xf numFmtId="164" fontId="12" fillId="0" borderId="5" xfId="1" applyFont="1" applyBorder="1" applyProtection="1"/>
    <xf numFmtId="167" fontId="12" fillId="0" borderId="0" xfId="0" applyNumberFormat="1" applyFont="1" applyAlignment="1" applyProtection="1">
      <alignment horizontal="center" vertical="center"/>
    </xf>
    <xf numFmtId="164" fontId="19" fillId="0" borderId="6" xfId="0" applyNumberFormat="1" applyFont="1" applyBorder="1" applyProtection="1"/>
    <xf numFmtId="0" fontId="16" fillId="0" borderId="0" xfId="0" applyFont="1" applyProtection="1"/>
    <xf numFmtId="164" fontId="12" fillId="0" borderId="0" xfId="1" applyFont="1" applyProtection="1"/>
    <xf numFmtId="164" fontId="17" fillId="0" borderId="0" xfId="1" applyFont="1" applyBorder="1" applyAlignment="1" applyProtection="1">
      <alignment horizontal="left"/>
      <protection locked="0"/>
    </xf>
    <xf numFmtId="164" fontId="13" fillId="0" borderId="0" xfId="1" applyFont="1" applyBorder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0" fontId="8" fillId="0" borderId="2" xfId="0" applyFont="1" applyBorder="1" applyAlignment="1" applyProtection="1">
      <alignment horizontal="center"/>
      <protection locked="0"/>
    </xf>
    <xf numFmtId="0" fontId="8" fillId="10" borderId="5" xfId="0" applyFont="1" applyFill="1" applyBorder="1" applyProtection="1"/>
    <xf numFmtId="0" fontId="8" fillId="10" borderId="5" xfId="0" applyFont="1" applyFill="1" applyBorder="1" applyAlignment="1" applyProtection="1">
      <alignment horizontal="center" vertical="center"/>
    </xf>
    <xf numFmtId="164" fontId="8" fillId="0" borderId="5" xfId="0" applyNumberFormat="1" applyFont="1" applyBorder="1" applyProtection="1"/>
    <xf numFmtId="164" fontId="8" fillId="0" borderId="5" xfId="1" applyFont="1" applyBorder="1" applyProtection="1"/>
    <xf numFmtId="0" fontId="8" fillId="0" borderId="5" xfId="0" applyFont="1" applyBorder="1" applyAlignment="1" applyProtection="1">
      <alignment vertical="center"/>
    </xf>
    <xf numFmtId="0" fontId="2" fillId="0" borderId="0" xfId="0" applyFont="1" applyProtection="1"/>
    <xf numFmtId="0" fontId="0" fillId="0" borderId="0" xfId="0" applyProtection="1"/>
    <xf numFmtId="164" fontId="12" fillId="0" borderId="0" xfId="0" applyNumberFormat="1" applyFont="1" applyProtection="1"/>
    <xf numFmtId="0" fontId="14" fillId="0" borderId="0" xfId="0" applyFont="1" applyProtection="1"/>
    <xf numFmtId="0" fontId="14" fillId="0" borderId="0" xfId="0" applyFont="1" applyFill="1" applyProtection="1"/>
    <xf numFmtId="164" fontId="20" fillId="0" borderId="0" xfId="1" applyFont="1" applyAlignment="1" applyProtection="1"/>
    <xf numFmtId="0" fontId="15" fillId="0" borderId="0" xfId="0" applyFont="1" applyAlignment="1" applyProtection="1">
      <alignment horizontal="left" vertical="center"/>
      <protection locked="0"/>
    </xf>
    <xf numFmtId="164" fontId="12" fillId="0" borderId="0" xfId="1" applyFont="1" applyFill="1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</xf>
    <xf numFmtId="168" fontId="12" fillId="0" borderId="0" xfId="0" applyNumberFormat="1" applyFont="1" applyAlignment="1" applyProtection="1">
      <alignment horizontal="center"/>
    </xf>
    <xf numFmtId="20" fontId="2" fillId="0" borderId="0" xfId="0" applyNumberFormat="1" applyFont="1" applyAlignment="1" applyProtection="1">
      <alignment horizontal="center"/>
    </xf>
    <xf numFmtId="169" fontId="12" fillId="0" borderId="0" xfId="0" applyNumberFormat="1" applyFont="1" applyAlignment="1" applyProtection="1">
      <alignment horizontal="center" vertical="center"/>
    </xf>
    <xf numFmtId="15" fontId="8" fillId="0" borderId="0" xfId="0" applyNumberFormat="1" applyFont="1" applyAlignment="1" applyProtection="1">
      <alignment horizontal="center"/>
    </xf>
    <xf numFmtId="0" fontId="8" fillId="0" borderId="0" xfId="0" applyFont="1" applyAlignment="1" applyProtection="1">
      <alignment horizontal="center"/>
    </xf>
    <xf numFmtId="20" fontId="8" fillId="0" borderId="0" xfId="0" applyNumberFormat="1" applyFont="1" applyProtection="1"/>
    <xf numFmtId="164" fontId="2" fillId="0" borderId="0" xfId="1" applyFont="1" applyProtection="1"/>
    <xf numFmtId="0" fontId="12" fillId="0" borderId="0" xfId="0" applyFont="1" applyAlignment="1">
      <alignment horizontal="center" vertical="center"/>
    </xf>
    <xf numFmtId="0" fontId="14" fillId="0" borderId="0" xfId="0" applyFont="1" applyFill="1" applyAlignment="1" applyProtection="1">
      <alignment horizontal="center"/>
    </xf>
    <xf numFmtId="165" fontId="8" fillId="0" borderId="0" xfId="0" applyNumberFormat="1" applyFont="1" applyProtection="1"/>
    <xf numFmtId="0" fontId="21" fillId="0" borderId="0" xfId="0" applyFont="1" applyAlignment="1" applyProtection="1">
      <alignment horizontal="center" vertical="center"/>
    </xf>
    <xf numFmtId="0" fontId="21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/>
    </xf>
    <xf numFmtId="0" fontId="22" fillId="0" borderId="0" xfId="0" applyFont="1" applyAlignment="1" applyProtection="1">
      <alignment horizontal="center" vertical="center"/>
    </xf>
    <xf numFmtId="0" fontId="8" fillId="0" borderId="0" xfId="0" applyFont="1" applyBorder="1" applyAlignment="1" applyProtection="1">
      <alignment horizontal="center" vertical="center"/>
      <protection locked="0"/>
    </xf>
    <xf numFmtId="164" fontId="19" fillId="0" borderId="0" xfId="0" applyNumberFormat="1" applyFont="1" applyBorder="1" applyProtection="1"/>
    <xf numFmtId="0" fontId="8" fillId="0" borderId="0" xfId="0" applyFont="1" applyBorder="1" applyAlignment="1" applyProtection="1">
      <alignment vertical="center"/>
      <protection locked="0"/>
    </xf>
    <xf numFmtId="165" fontId="5" fillId="0" borderId="7" xfId="0" applyNumberFormat="1" applyFont="1" applyFill="1" applyBorder="1" applyAlignment="1" applyProtection="1">
      <alignment horizontal="center"/>
      <protection locked="0"/>
    </xf>
    <xf numFmtId="164" fontId="16" fillId="0" borderId="5" xfId="1" applyFont="1" applyFill="1" applyBorder="1" applyAlignment="1" applyProtection="1">
      <alignment horizontal="left"/>
      <protection locked="0"/>
    </xf>
    <xf numFmtId="43" fontId="16" fillId="0" borderId="5" xfId="3" applyFont="1" applyFill="1" applyBorder="1" applyAlignment="1" applyProtection="1">
      <alignment horizontal="left"/>
      <protection locked="0"/>
    </xf>
    <xf numFmtId="164" fontId="16" fillId="0" borderId="5" xfId="2" applyFont="1" applyFill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center"/>
    </xf>
    <xf numFmtId="0" fontId="22" fillId="0" borderId="0" xfId="0" applyFont="1" applyAlignment="1" applyProtection="1">
      <alignment horizontal="center"/>
    </xf>
    <xf numFmtId="0" fontId="12" fillId="0" borderId="0" xfId="0" applyFont="1" applyFill="1" applyAlignment="1" applyProtection="1">
      <alignment horizontal="center"/>
    </xf>
    <xf numFmtId="0" fontId="4" fillId="0" borderId="7" xfId="0" applyFont="1" applyBorder="1" applyAlignment="1" applyProtection="1">
      <alignment horizontal="left" vertical="center"/>
      <protection locked="0"/>
    </xf>
    <xf numFmtId="0" fontId="11" fillId="0" borderId="8" xfId="0" applyFont="1" applyBorder="1" applyAlignment="1" applyProtection="1">
      <alignment horizontal="left" vertical="center"/>
    </xf>
    <xf numFmtId="0" fontId="11" fillId="0" borderId="3" xfId="0" applyFont="1" applyBorder="1" applyAlignment="1" applyProtection="1">
      <alignment horizontal="left" vertical="center"/>
    </xf>
    <xf numFmtId="0" fontId="11" fillId="0" borderId="9" xfId="0" applyFont="1" applyBorder="1" applyAlignment="1" applyProtection="1">
      <alignment horizontal="left" vertical="center"/>
    </xf>
    <xf numFmtId="0" fontId="14" fillId="3" borderId="5" xfId="0" applyFont="1" applyFill="1" applyBorder="1" applyAlignment="1" applyProtection="1">
      <alignment horizontal="center" vertical="center"/>
    </xf>
    <xf numFmtId="0" fontId="14" fillId="11" borderId="10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14" fillId="12" borderId="5" xfId="0" applyFont="1" applyFill="1" applyBorder="1" applyAlignment="1" applyProtection="1">
      <alignment horizontal="center" vertical="center" wrapText="1"/>
      <protection locked="0"/>
    </xf>
    <xf numFmtId="0" fontId="14" fillId="7" borderId="5" xfId="0" applyFont="1" applyFill="1" applyBorder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center"/>
    </xf>
    <xf numFmtId="0" fontId="14" fillId="7" borderId="10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4" fillId="11" borderId="5" xfId="0" applyFont="1" applyFill="1" applyBorder="1" applyAlignment="1" applyProtection="1">
      <alignment horizontal="center" vertical="center"/>
    </xf>
    <xf numFmtId="164" fontId="19" fillId="0" borderId="8" xfId="0" applyNumberFormat="1" applyFont="1" applyBorder="1" applyAlignment="1" applyProtection="1">
      <alignment horizontal="left" vertical="center"/>
    </xf>
    <xf numFmtId="164" fontId="19" fillId="0" borderId="3" xfId="0" applyNumberFormat="1" applyFont="1" applyBorder="1" applyAlignment="1" applyProtection="1">
      <alignment horizontal="left" vertical="center"/>
    </xf>
    <xf numFmtId="164" fontId="19" fillId="0" borderId="9" xfId="0" applyNumberFormat="1" applyFont="1" applyBorder="1" applyAlignment="1" applyProtection="1">
      <alignment horizontal="left" vertical="center"/>
    </xf>
    <xf numFmtId="0" fontId="8" fillId="0" borderId="6" xfId="0" applyFont="1" applyBorder="1" applyAlignment="1" applyProtection="1">
      <alignment horizontal="center" vertical="center"/>
      <protection locked="0"/>
    </xf>
    <xf numFmtId="0" fontId="15" fillId="0" borderId="6" xfId="0" applyFont="1" applyBorder="1" applyAlignment="1">
      <alignment horizont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</cellXfs>
  <cellStyles count="7">
    <cellStyle name="Comma" xfId="1" builtinId="3"/>
    <cellStyle name="Comma 2" xfId="2" xr:uid="{00000000-0005-0000-0000-000001000000}"/>
    <cellStyle name="Comma 3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3" xfId="6" xr:uid="{00000000-0005-0000-0000-00000600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31</xdr:row>
      <xdr:rowOff>152400</xdr:rowOff>
    </xdr:from>
    <xdr:to>
      <xdr:col>4</xdr:col>
      <xdr:colOff>666420</xdr:colOff>
      <xdr:row>34</xdr:row>
      <xdr:rowOff>187325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F6CF94-3B47-255B-2B26-2D4172633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5524500"/>
          <a:ext cx="264762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S44"/>
  <sheetViews>
    <sheetView tabSelected="1" zoomScale="115" zoomScaleNormal="115" zoomScaleSheetLayoutView="85" workbookViewId="0">
      <selection activeCell="D49" sqref="D49"/>
    </sheetView>
  </sheetViews>
  <sheetFormatPr defaultColWidth="9" defaultRowHeight="14.5" x14ac:dyDescent="0.35"/>
  <cols>
    <col min="1" max="1" width="16.58203125" style="1" bestFit="1" customWidth="1"/>
    <col min="2" max="2" width="9.58203125" style="90" customWidth="1"/>
    <col min="3" max="3" width="18.9140625" style="1" customWidth="1"/>
    <col min="4" max="4" width="9.4140625" style="1" customWidth="1"/>
    <col min="5" max="5" width="12.08203125" style="1" bestFit="1" customWidth="1"/>
    <col min="6" max="6" width="10.4140625" style="1" customWidth="1"/>
    <col min="7" max="7" width="11" style="1" customWidth="1"/>
    <col min="8" max="8" width="11.5" style="3" customWidth="1"/>
    <col min="9" max="9" width="8.58203125" style="2" hidden="1" customWidth="1"/>
    <col min="10" max="10" width="7.9140625" style="1" customWidth="1"/>
    <col min="11" max="11" width="10.9140625" style="1" customWidth="1"/>
    <col min="12" max="12" width="10.08203125" style="1" customWidth="1"/>
    <col min="13" max="13" width="11.08203125" style="1" customWidth="1"/>
    <col min="14" max="14" width="12.08203125" style="1" customWidth="1"/>
    <col min="15" max="15" width="10.5" style="1" customWidth="1"/>
    <col min="16" max="16" width="10.08203125" style="1" customWidth="1"/>
    <col min="17" max="17" width="39.1640625" style="1" customWidth="1"/>
    <col min="18" max="18" width="8.5" style="67" customWidth="1"/>
    <col min="19" max="19" width="8.9140625" style="67" customWidth="1"/>
    <col min="20" max="20" width="8.5" style="67" customWidth="1"/>
    <col min="21" max="22" width="8.58203125" style="67" customWidth="1"/>
    <col min="23" max="24" width="8.5" style="67" customWidth="1"/>
    <col min="25" max="25" width="8.4140625" style="67" customWidth="1"/>
    <col min="26" max="26" width="8.5" style="67" customWidth="1"/>
    <col min="27" max="28" width="8.08203125" style="67" customWidth="1"/>
    <col min="29" max="30" width="8.58203125" style="67" customWidth="1"/>
    <col min="31" max="31" width="8.5" style="67" customWidth="1"/>
    <col min="32" max="32" width="8.58203125" style="67" customWidth="1"/>
    <col min="33" max="33" width="10" style="67" customWidth="1"/>
    <col min="34" max="34" width="10.4140625" style="67" customWidth="1"/>
    <col min="35" max="35" width="9.58203125" style="67" customWidth="1"/>
    <col min="36" max="36" width="10" style="67" customWidth="1"/>
    <col min="37" max="37" width="9.4140625" style="67" customWidth="1"/>
    <col min="38" max="40" width="8.58203125" style="67" customWidth="1"/>
    <col min="41" max="42" width="9" style="67" customWidth="1"/>
    <col min="43" max="44" width="13.5" style="67" hidden="1" customWidth="1"/>
    <col min="45" max="45" width="19" style="67" hidden="1" customWidth="1"/>
    <col min="46" max="46" width="13.5" style="67" hidden="1" customWidth="1"/>
    <col min="47" max="47" width="14.08203125" style="67" hidden="1" customWidth="1"/>
    <col min="48" max="49" width="13.5" style="67" hidden="1" customWidth="1"/>
    <col min="50" max="50" width="14.08203125" style="67" hidden="1" customWidth="1"/>
    <col min="51" max="52" width="13.5" style="67" hidden="1" customWidth="1"/>
    <col min="53" max="53" width="14.08203125" style="67" hidden="1" customWidth="1"/>
    <col min="54" max="54" width="13.4140625" style="67" hidden="1" customWidth="1"/>
    <col min="55" max="56" width="13.58203125" style="67" hidden="1" customWidth="1"/>
    <col min="57" max="58" width="13.5" style="67" hidden="1" customWidth="1"/>
    <col min="59" max="59" width="7.4140625" style="67" hidden="1" customWidth="1"/>
    <col min="60" max="65" width="13.5" style="67" hidden="1" customWidth="1"/>
    <col min="66" max="66" width="13.08203125" style="67" hidden="1" customWidth="1"/>
    <col min="67" max="76" width="9" style="67" hidden="1" customWidth="1"/>
    <col min="77" max="77" width="9.08203125" style="67" hidden="1" customWidth="1"/>
    <col min="78" max="123" width="9" style="67" hidden="1" customWidth="1"/>
    <col min="124" max="16384" width="9" style="1"/>
  </cols>
  <sheetData>
    <row r="1" spans="1:123" s="21" customFormat="1" ht="15.5" x14ac:dyDescent="0.35">
      <c r="A1" s="53" t="s">
        <v>79</v>
      </c>
      <c r="B1" s="130" t="s">
        <v>120</v>
      </c>
      <c r="C1" s="130"/>
      <c r="D1" s="130"/>
      <c r="E1" s="130"/>
      <c r="G1" s="26"/>
      <c r="H1" s="51"/>
      <c r="I1" s="35"/>
      <c r="J1" s="35"/>
      <c r="R1" s="54"/>
      <c r="S1" s="54"/>
      <c r="T1" s="54"/>
      <c r="U1" s="55"/>
      <c r="V1" s="55"/>
      <c r="W1" s="55"/>
      <c r="X1" s="55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6"/>
      <c r="AM1" s="56"/>
      <c r="AN1" s="56"/>
      <c r="AO1" s="56"/>
      <c r="AP1" s="56"/>
      <c r="AQ1" s="54" t="s">
        <v>43</v>
      </c>
      <c r="AR1" s="57">
        <v>0.91666666666666696</v>
      </c>
      <c r="AS1" s="54" t="s">
        <v>73</v>
      </c>
      <c r="AT1" s="54" t="s">
        <v>4</v>
      </c>
      <c r="AU1" s="56"/>
      <c r="AV1" s="87"/>
      <c r="AW1" s="54"/>
      <c r="AX1" s="54"/>
      <c r="AY1" s="54"/>
      <c r="AZ1" s="54"/>
      <c r="BA1" s="54"/>
      <c r="BB1" s="55"/>
      <c r="BC1" s="58">
        <v>0.375</v>
      </c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107">
        <v>0.375</v>
      </c>
      <c r="BO1" s="97"/>
      <c r="BP1" s="97"/>
      <c r="BQ1" s="97"/>
      <c r="BR1" s="54"/>
      <c r="BS1" s="54"/>
      <c r="BT1" s="54"/>
      <c r="BU1" s="54"/>
      <c r="BV1" s="54"/>
      <c r="BW1" s="54"/>
      <c r="BX1" s="54"/>
      <c r="BY1" s="54"/>
      <c r="BZ1" s="100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</row>
    <row r="2" spans="1:123" s="21" customFormat="1" ht="15.5" x14ac:dyDescent="0.35">
      <c r="A2" s="53" t="s">
        <v>80</v>
      </c>
      <c r="B2" s="130"/>
      <c r="C2" s="130"/>
      <c r="D2" s="130"/>
      <c r="E2" s="130"/>
      <c r="G2" s="26"/>
      <c r="H2" s="51"/>
      <c r="I2" s="35"/>
      <c r="J2" s="35"/>
      <c r="R2" s="54"/>
      <c r="S2" s="54"/>
      <c r="T2" s="55"/>
      <c r="U2" s="55"/>
      <c r="V2" s="55"/>
      <c r="W2" s="55"/>
      <c r="X2" s="55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6"/>
      <c r="AM2" s="56"/>
      <c r="AN2" s="56"/>
      <c r="AO2" s="56"/>
      <c r="AP2" s="56"/>
      <c r="AQ2" s="54" t="s">
        <v>44</v>
      </c>
      <c r="AR2" s="57">
        <v>0.25</v>
      </c>
      <c r="AS2" s="54" t="s">
        <v>71</v>
      </c>
      <c r="AT2" s="54" t="s">
        <v>97</v>
      </c>
      <c r="AU2" s="58"/>
      <c r="AV2" s="58"/>
      <c r="AW2" s="58"/>
      <c r="AX2" s="54"/>
      <c r="AY2" s="54"/>
      <c r="AZ2" s="54"/>
      <c r="BA2" s="54"/>
      <c r="BB2" s="55"/>
      <c r="BC2" s="59"/>
      <c r="BD2" s="59"/>
      <c r="BE2" s="54"/>
      <c r="BF2" s="54"/>
      <c r="BG2" s="54"/>
      <c r="BH2" s="54"/>
      <c r="BI2" s="54"/>
      <c r="BJ2" s="54"/>
      <c r="BK2" s="54"/>
      <c r="BL2" s="54"/>
      <c r="BM2" s="54"/>
      <c r="BN2" s="97"/>
      <c r="BO2" s="97"/>
      <c r="BP2" s="97"/>
      <c r="BQ2" s="97"/>
      <c r="BR2" s="54"/>
      <c r="BS2" s="54"/>
      <c r="BT2" s="54"/>
      <c r="BU2" s="54"/>
      <c r="BV2" s="54"/>
      <c r="BW2" s="54"/>
      <c r="BX2" s="54"/>
      <c r="BY2" s="54"/>
      <c r="BZ2" s="100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/>
      <c r="CL2" s="54"/>
      <c r="CM2" s="54"/>
      <c r="CN2" s="54"/>
      <c r="CO2" s="54"/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</row>
    <row r="3" spans="1:123" s="21" customFormat="1" ht="15.5" x14ac:dyDescent="0.35">
      <c r="A3" s="53" t="s">
        <v>78</v>
      </c>
      <c r="B3" s="130">
        <v>33491</v>
      </c>
      <c r="C3" s="130"/>
      <c r="D3" s="130"/>
      <c r="E3" s="130"/>
      <c r="F3" s="37"/>
      <c r="G3" s="26"/>
      <c r="H3" s="22"/>
      <c r="I3" s="35"/>
      <c r="L3" s="38"/>
      <c r="M3" s="38"/>
      <c r="N3" s="38"/>
      <c r="O3" s="38"/>
      <c r="P3" s="38"/>
      <c r="Q3" s="39"/>
      <c r="R3" s="60"/>
      <c r="S3" s="60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6"/>
      <c r="AS3" s="54"/>
      <c r="AT3" s="61" t="s">
        <v>46</v>
      </c>
      <c r="AU3" s="61"/>
      <c r="AV3" s="54"/>
      <c r="AW3" s="54"/>
      <c r="AX3" s="54"/>
      <c r="AY3" s="54"/>
      <c r="AZ3" s="54"/>
      <c r="BA3" s="54"/>
      <c r="BB3" s="62"/>
      <c r="BC3" s="59"/>
      <c r="BD3" s="59"/>
      <c r="BE3" s="54"/>
      <c r="BF3" s="54"/>
      <c r="BG3" s="54"/>
      <c r="BH3" s="54"/>
      <c r="BI3" s="54"/>
      <c r="BJ3" s="54"/>
      <c r="BK3" s="54"/>
      <c r="BL3" s="54"/>
      <c r="BM3" s="54"/>
      <c r="BN3" s="97"/>
      <c r="BO3" s="97"/>
      <c r="BP3" s="97"/>
      <c r="BQ3" s="98"/>
      <c r="BR3" s="54"/>
      <c r="BS3" s="54"/>
      <c r="BT3" s="54"/>
      <c r="BU3" s="54"/>
      <c r="BV3" s="54"/>
      <c r="BW3" s="54"/>
      <c r="BX3" s="54"/>
      <c r="BY3" s="54"/>
      <c r="BZ3" s="101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  <c r="DG3" s="54"/>
      <c r="DH3" s="54"/>
      <c r="DI3" s="54"/>
      <c r="DJ3" s="54"/>
      <c r="DK3" s="54"/>
      <c r="DL3" s="54"/>
      <c r="DM3" s="54"/>
      <c r="DN3" s="54"/>
      <c r="DO3" s="54"/>
      <c r="DP3" s="54"/>
      <c r="DQ3" s="54"/>
      <c r="DR3" s="54"/>
      <c r="DS3" s="54"/>
    </row>
    <row r="4" spans="1:123" s="21" customFormat="1" ht="15.5" x14ac:dyDescent="0.35">
      <c r="A4" s="53" t="s">
        <v>77</v>
      </c>
      <c r="B4" s="130" t="s">
        <v>121</v>
      </c>
      <c r="C4" s="130"/>
      <c r="D4" s="130"/>
      <c r="E4" s="130"/>
      <c r="F4" s="40"/>
      <c r="G4" s="42"/>
      <c r="H4" s="50"/>
      <c r="I4" s="41"/>
      <c r="L4" s="38"/>
      <c r="M4" s="38"/>
      <c r="N4" s="38"/>
      <c r="O4" s="38"/>
      <c r="P4" s="38"/>
      <c r="Q4" s="38"/>
      <c r="R4" s="60"/>
      <c r="S4" s="60"/>
      <c r="T4" s="54"/>
      <c r="U4" s="54"/>
      <c r="V4" s="55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 t="s">
        <v>69</v>
      </c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105"/>
      <c r="BN4" s="112"/>
      <c r="BO4" s="97"/>
      <c r="BP4" s="97"/>
      <c r="BQ4" s="98"/>
      <c r="BR4" s="54"/>
      <c r="BS4" s="54"/>
      <c r="BT4" s="54"/>
      <c r="BU4" s="54"/>
      <c r="BV4" s="54"/>
      <c r="BW4" s="54"/>
      <c r="BX4" s="54"/>
      <c r="BY4" s="54"/>
      <c r="BZ4" s="100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54"/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</row>
    <row r="5" spans="1:123" s="21" customFormat="1" ht="15.5" x14ac:dyDescent="0.35">
      <c r="A5" s="53" t="s">
        <v>76</v>
      </c>
      <c r="B5" s="131" t="str">
        <f>IF(AND("Feb"=TEXT(A14,"MMM"),"16"=TEXT(A14,"D")),"Feb 16-28",IF(TEXT(A29,"D")="16",TEXT(A14,"MMM")&amp;" "&amp;TEXT(A14,"D")&amp;"-"&amp;TEXT(A28,"D"),IF(TEXT(A14,"MMM")=TEXT(A29,"MMM"),TEXT(A14,"MMM")&amp;" "&amp;TEXT(A14,"D")&amp;"-"&amp;TEXT(A29,"D"),TEXT(A14,"MMM")&amp;" "&amp;TEXT(A14,"D")&amp;"-"&amp;TEXT(A28,"D"))))&amp;" "&amp;"Period"</f>
        <v>Dec 16-31 Period</v>
      </c>
      <c r="C5" s="132"/>
      <c r="D5" s="132"/>
      <c r="E5" s="133"/>
      <c r="F5" s="37"/>
      <c r="G5" s="36"/>
      <c r="H5" s="22"/>
      <c r="I5" s="41"/>
      <c r="K5" s="36"/>
      <c r="L5" s="38"/>
      <c r="M5" s="38"/>
      <c r="N5" s="38"/>
      <c r="O5" s="38"/>
      <c r="P5" s="38"/>
      <c r="Q5" s="38"/>
      <c r="R5" s="60"/>
      <c r="S5" s="60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 t="s">
        <v>104</v>
      </c>
      <c r="AU5" s="54"/>
      <c r="AV5" s="58"/>
      <c r="AW5" s="54"/>
      <c r="AX5" s="54"/>
      <c r="AY5" s="62"/>
      <c r="AZ5" s="58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100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</row>
    <row r="6" spans="1:123" s="21" customFormat="1" ht="14" hidden="1" x14ac:dyDescent="0.35">
      <c r="A6" s="33"/>
      <c r="B6" s="88"/>
      <c r="C6" s="48"/>
      <c r="D6" s="48"/>
      <c r="E6" s="48"/>
      <c r="F6" s="37"/>
      <c r="G6" s="36"/>
      <c r="H6" s="22"/>
      <c r="I6" s="41"/>
      <c r="L6" s="38"/>
      <c r="M6" s="38"/>
      <c r="N6" s="38"/>
      <c r="O6" s="38"/>
      <c r="P6" s="38"/>
      <c r="Q6" s="38"/>
      <c r="R6" s="60"/>
      <c r="S6" s="60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 t="s">
        <v>105</v>
      </c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100"/>
      <c r="CA6" s="54"/>
      <c r="CB6" s="54"/>
      <c r="CC6" s="54"/>
      <c r="CD6" s="54"/>
      <c r="CE6" s="54"/>
      <c r="CF6" s="54"/>
      <c r="CG6" s="54"/>
      <c r="CH6" s="54"/>
      <c r="CI6" s="54"/>
      <c r="CJ6" s="54"/>
      <c r="CK6" s="54"/>
      <c r="CL6" s="54"/>
      <c r="CM6" s="54"/>
      <c r="CN6" s="54"/>
      <c r="CO6" s="54"/>
      <c r="CP6" s="54"/>
      <c r="CQ6" s="54"/>
      <c r="CR6" s="54"/>
      <c r="CS6" s="54"/>
      <c r="CT6" s="54"/>
      <c r="CU6" s="54"/>
      <c r="CV6" s="54"/>
      <c r="CW6" s="54"/>
      <c r="CX6" s="54"/>
      <c r="CY6" s="54"/>
      <c r="CZ6" s="54"/>
      <c r="DA6" s="54"/>
      <c r="DB6" s="54"/>
      <c r="DC6" s="54"/>
      <c r="DD6" s="54"/>
      <c r="DE6" s="54"/>
      <c r="DF6" s="54"/>
      <c r="DG6" s="54"/>
      <c r="DH6" s="54"/>
      <c r="DI6" s="54"/>
      <c r="DJ6" s="54"/>
      <c r="DK6" s="54"/>
      <c r="DL6" s="54"/>
      <c r="DM6" s="54"/>
      <c r="DN6" s="54"/>
      <c r="DO6" s="54"/>
      <c r="DP6" s="54"/>
      <c r="DQ6" s="54"/>
      <c r="DR6" s="54"/>
      <c r="DS6" s="54"/>
    </row>
    <row r="7" spans="1:123" s="21" customFormat="1" ht="14" hidden="1" x14ac:dyDescent="0.35">
      <c r="A7" s="33"/>
      <c r="B7" s="88"/>
      <c r="C7" s="48"/>
      <c r="D7" s="48"/>
      <c r="E7" s="48"/>
      <c r="F7" s="37"/>
      <c r="G7" s="36"/>
      <c r="H7" s="22"/>
      <c r="I7" s="41"/>
      <c r="L7" s="38"/>
      <c r="M7" s="38"/>
      <c r="N7" s="38"/>
      <c r="O7" s="38"/>
      <c r="P7" s="38"/>
      <c r="Q7" s="38"/>
      <c r="R7" s="60"/>
      <c r="S7" s="60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61" t="s">
        <v>31</v>
      </c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101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</row>
    <row r="8" spans="1:123" s="12" customFormat="1" ht="15.5" hidden="1" x14ac:dyDescent="0.35">
      <c r="A8" s="33"/>
      <c r="B8" s="89"/>
      <c r="C8" s="25"/>
      <c r="D8" s="25"/>
      <c r="E8" s="25"/>
      <c r="F8" s="14"/>
      <c r="G8" s="43"/>
      <c r="H8" s="10"/>
      <c r="I8" s="11"/>
      <c r="L8" s="13"/>
      <c r="M8" s="13"/>
      <c r="N8" s="13"/>
      <c r="O8" s="13"/>
      <c r="P8" s="13"/>
      <c r="Q8" s="13"/>
      <c r="R8" s="63"/>
      <c r="S8" s="63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54" t="s">
        <v>70</v>
      </c>
      <c r="AU8" s="65"/>
      <c r="AV8" s="65"/>
      <c r="AW8" s="64"/>
      <c r="AX8" s="64"/>
      <c r="AY8" s="64"/>
      <c r="AZ8" s="64"/>
      <c r="BA8" s="64"/>
      <c r="BB8" s="64"/>
      <c r="BC8" s="66"/>
      <c r="BD8" s="66"/>
      <c r="BE8" s="64"/>
      <c r="BF8" s="64"/>
      <c r="BG8" s="66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100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</row>
    <row r="9" spans="1:123" s="12" customFormat="1" ht="15.5" hidden="1" x14ac:dyDescent="0.35">
      <c r="A9" s="33"/>
      <c r="B9" s="89"/>
      <c r="C9" s="25"/>
      <c r="D9" s="25"/>
      <c r="E9" s="25"/>
      <c r="F9" s="14"/>
      <c r="G9" s="43"/>
      <c r="H9" s="10"/>
      <c r="I9" s="11"/>
      <c r="L9" s="13"/>
      <c r="M9" s="13"/>
      <c r="N9" s="13"/>
      <c r="O9" s="13"/>
      <c r="P9" s="13"/>
      <c r="Q9" s="13"/>
      <c r="R9" s="63"/>
      <c r="S9" s="63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54" t="s">
        <v>7</v>
      </c>
      <c r="AU9" s="65"/>
      <c r="AV9" s="65"/>
      <c r="AW9" s="64"/>
      <c r="AX9" s="64"/>
      <c r="AY9" s="64"/>
      <c r="AZ9" s="64"/>
      <c r="BA9" s="64"/>
      <c r="BB9" s="64"/>
      <c r="BC9" s="66"/>
      <c r="BD9" s="66"/>
      <c r="BE9" s="64"/>
      <c r="BF9" s="64"/>
      <c r="BG9" s="66"/>
      <c r="BH9" s="64"/>
      <c r="BI9" s="64"/>
      <c r="BJ9" s="64"/>
      <c r="BK9" s="64"/>
      <c r="BL9" s="64"/>
      <c r="BM9" s="64"/>
      <c r="BN9" s="64"/>
      <c r="BO9" s="64"/>
      <c r="BP9" s="64"/>
      <c r="BQ9" s="66"/>
      <c r="BR9" s="64"/>
      <c r="BS9" s="64"/>
      <c r="BT9" s="64"/>
      <c r="BU9" s="64"/>
      <c r="BV9" s="64"/>
      <c r="BW9" s="64"/>
      <c r="BX9" s="64"/>
      <c r="BY9" s="64"/>
      <c r="BZ9" s="100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  <c r="DR9" s="64"/>
      <c r="DS9" s="64"/>
    </row>
    <row r="10" spans="1:123" s="4" customFormat="1" ht="15" customHeight="1" x14ac:dyDescent="0.35">
      <c r="A10" s="34"/>
      <c r="B10" s="90"/>
      <c r="C10" s="1"/>
      <c r="D10" s="1"/>
      <c r="E10" s="1"/>
      <c r="F10" s="1"/>
      <c r="G10" s="1"/>
      <c r="H10" s="3"/>
      <c r="I10" s="2"/>
      <c r="J10" s="1"/>
      <c r="K10" s="1"/>
      <c r="L10" s="1"/>
      <c r="M10" s="1"/>
      <c r="N10" s="1"/>
      <c r="O10" s="1"/>
      <c r="P10" s="1"/>
      <c r="Q10" s="1"/>
      <c r="R10" s="67"/>
      <c r="S10" s="67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54" t="s">
        <v>5</v>
      </c>
      <c r="AU10" s="68"/>
      <c r="AV10" s="68"/>
      <c r="AW10" s="68"/>
      <c r="AX10" s="68"/>
      <c r="AY10" s="69"/>
      <c r="AZ10" s="68"/>
      <c r="BA10" s="68"/>
      <c r="BB10" s="68"/>
      <c r="BC10" s="69"/>
      <c r="BD10" s="69"/>
      <c r="BE10" s="69"/>
      <c r="BF10" s="30"/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100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  <c r="CW10" s="68"/>
      <c r="CX10" s="68"/>
      <c r="CY10" s="68"/>
      <c r="CZ10" s="68"/>
      <c r="DA10" s="68"/>
      <c r="DB10" s="68"/>
      <c r="DC10" s="68"/>
      <c r="DD10" s="68"/>
      <c r="DE10" s="68"/>
      <c r="DF10" s="68"/>
      <c r="DG10" s="68"/>
      <c r="DH10" s="68"/>
      <c r="DI10" s="68"/>
      <c r="DJ10" s="68"/>
      <c r="DK10" s="68"/>
      <c r="DL10" s="68"/>
      <c r="DM10" s="68"/>
      <c r="DN10" s="68"/>
      <c r="DO10" s="68"/>
      <c r="DP10" s="68"/>
      <c r="DQ10" s="68"/>
      <c r="DR10" s="68"/>
      <c r="DS10" s="68"/>
    </row>
    <row r="11" spans="1:123" s="27" customFormat="1" ht="14" x14ac:dyDescent="0.35">
      <c r="A11" s="137" t="s">
        <v>8</v>
      </c>
      <c r="B11" s="139" t="s">
        <v>3</v>
      </c>
      <c r="C11" s="137" t="s">
        <v>42</v>
      </c>
      <c r="D11" s="137" t="s">
        <v>32</v>
      </c>
      <c r="E11" s="137" t="s">
        <v>9</v>
      </c>
      <c r="F11" s="137" t="s">
        <v>33</v>
      </c>
      <c r="G11" s="141" t="s">
        <v>113</v>
      </c>
      <c r="H11" s="141"/>
      <c r="I11" s="138" t="s">
        <v>36</v>
      </c>
      <c r="J11" s="140" t="s">
        <v>2</v>
      </c>
      <c r="K11" s="140"/>
      <c r="L11" s="140"/>
      <c r="M11" s="140"/>
      <c r="N11" s="143" t="s">
        <v>74</v>
      </c>
      <c r="O11" s="135" t="s">
        <v>75</v>
      </c>
      <c r="P11" s="135" t="s">
        <v>72</v>
      </c>
      <c r="Q11" s="151" t="s">
        <v>30</v>
      </c>
      <c r="R11" s="145" t="s">
        <v>106</v>
      </c>
      <c r="S11" s="145"/>
      <c r="T11" s="145"/>
      <c r="U11" s="145"/>
      <c r="V11" s="145"/>
      <c r="W11" s="145"/>
      <c r="X11" s="145"/>
      <c r="Y11" s="134" t="s">
        <v>14</v>
      </c>
      <c r="Z11" s="134"/>
      <c r="AA11" s="134"/>
      <c r="AB11" s="134"/>
      <c r="AC11" s="134"/>
      <c r="AD11" s="134"/>
      <c r="AE11" s="145" t="s">
        <v>38</v>
      </c>
      <c r="AF11" s="145"/>
      <c r="AG11" s="145"/>
      <c r="AH11" s="145"/>
      <c r="AI11" s="145"/>
      <c r="AJ11" s="145"/>
      <c r="AK11" s="134" t="s">
        <v>107</v>
      </c>
      <c r="AL11" s="134"/>
      <c r="AM11" s="134"/>
      <c r="AN11" s="134"/>
      <c r="AO11" s="134"/>
      <c r="AP11" s="134"/>
      <c r="AQ11" s="61"/>
      <c r="AR11" s="61"/>
      <c r="AS11" s="61"/>
      <c r="AT11" s="61"/>
      <c r="AU11" s="61"/>
      <c r="AV11" s="114"/>
      <c r="AW11" s="114"/>
      <c r="AX11" s="114"/>
      <c r="AY11" s="114"/>
      <c r="AZ11" s="114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127" t="s">
        <v>82</v>
      </c>
      <c r="BO11" s="127"/>
      <c r="BP11" s="127"/>
      <c r="BQ11" s="127"/>
      <c r="BR11" s="128" t="s">
        <v>86</v>
      </c>
      <c r="BS11" s="128"/>
      <c r="BT11" s="128"/>
      <c r="BU11" s="128"/>
      <c r="BV11" s="129" t="s">
        <v>89</v>
      </c>
      <c r="BW11" s="129"/>
      <c r="BX11" s="142" t="s">
        <v>90</v>
      </c>
      <c r="BY11" s="142"/>
      <c r="BZ11" s="142"/>
      <c r="CA11" s="142"/>
      <c r="CB11" s="142"/>
      <c r="CC11" s="142"/>
      <c r="CD11" s="142" t="s">
        <v>91</v>
      </c>
      <c r="CE11" s="142"/>
      <c r="CF11" s="142"/>
      <c r="CG11" s="142"/>
      <c r="CH11" s="142"/>
      <c r="CI11" s="142"/>
      <c r="CJ11" s="142" t="s">
        <v>98</v>
      </c>
      <c r="CK11" s="142"/>
      <c r="CL11" s="142"/>
      <c r="CM11" s="142"/>
      <c r="CN11" s="142"/>
      <c r="CO11" s="142"/>
      <c r="CP11" s="142" t="s">
        <v>99</v>
      </c>
      <c r="CQ11" s="142"/>
      <c r="CR11" s="142"/>
      <c r="CS11" s="142"/>
      <c r="CT11" s="142"/>
      <c r="CU11" s="142"/>
      <c r="CV11" s="142" t="s">
        <v>100</v>
      </c>
      <c r="CW11" s="142"/>
      <c r="CX11" s="142"/>
      <c r="CY11" s="142"/>
      <c r="CZ11" s="142"/>
      <c r="DA11" s="142"/>
      <c r="DB11" s="128" t="s">
        <v>101</v>
      </c>
      <c r="DC11" s="128"/>
      <c r="DD11" s="128"/>
      <c r="DE11" s="128"/>
      <c r="DF11" s="128"/>
      <c r="DG11" s="128"/>
      <c r="DH11" s="142" t="s">
        <v>102</v>
      </c>
      <c r="DI11" s="142"/>
      <c r="DJ11" s="142"/>
      <c r="DK11" s="142"/>
      <c r="DL11" s="142"/>
      <c r="DM11" s="142"/>
      <c r="DN11" s="128" t="s">
        <v>103</v>
      </c>
      <c r="DO11" s="128"/>
      <c r="DP11" s="128"/>
      <c r="DQ11" s="128"/>
      <c r="DR11" s="128"/>
      <c r="DS11" s="128"/>
    </row>
    <row r="12" spans="1:123" s="27" customFormat="1" ht="56" x14ac:dyDescent="0.35">
      <c r="A12" s="137"/>
      <c r="B12" s="139"/>
      <c r="C12" s="137"/>
      <c r="D12" s="137"/>
      <c r="E12" s="137"/>
      <c r="F12" s="137"/>
      <c r="G12" s="28" t="s">
        <v>0</v>
      </c>
      <c r="H12" s="28" t="s">
        <v>1</v>
      </c>
      <c r="I12" s="138"/>
      <c r="J12" s="29" t="s">
        <v>34</v>
      </c>
      <c r="K12" s="29" t="s">
        <v>28</v>
      </c>
      <c r="L12" s="29" t="s">
        <v>35</v>
      </c>
      <c r="M12" s="29" t="s">
        <v>29</v>
      </c>
      <c r="N12" s="144"/>
      <c r="O12" s="136"/>
      <c r="P12" s="136"/>
      <c r="Q12" s="152"/>
      <c r="R12" s="70" t="s">
        <v>20</v>
      </c>
      <c r="S12" s="70" t="s">
        <v>12</v>
      </c>
      <c r="T12" s="70" t="s">
        <v>6</v>
      </c>
      <c r="U12" s="70" t="s">
        <v>54</v>
      </c>
      <c r="V12" s="70" t="s">
        <v>53</v>
      </c>
      <c r="W12" s="70" t="s">
        <v>55</v>
      </c>
      <c r="X12" s="70" t="s">
        <v>56</v>
      </c>
      <c r="Y12" s="71" t="s">
        <v>14</v>
      </c>
      <c r="Z12" s="71" t="s">
        <v>18</v>
      </c>
      <c r="AA12" s="71" t="s">
        <v>57</v>
      </c>
      <c r="AB12" s="71" t="s">
        <v>58</v>
      </c>
      <c r="AC12" s="71" t="s">
        <v>59</v>
      </c>
      <c r="AD12" s="71" t="s">
        <v>60</v>
      </c>
      <c r="AE12" s="72" t="s">
        <v>38</v>
      </c>
      <c r="AF12" s="72" t="s">
        <v>39</v>
      </c>
      <c r="AG12" s="72" t="s">
        <v>61</v>
      </c>
      <c r="AH12" s="72" t="s">
        <v>62</v>
      </c>
      <c r="AI12" s="72" t="s">
        <v>63</v>
      </c>
      <c r="AJ12" s="72" t="s">
        <v>64</v>
      </c>
      <c r="AK12" s="73" t="s">
        <v>13</v>
      </c>
      <c r="AL12" s="73" t="s">
        <v>15</v>
      </c>
      <c r="AM12" s="73" t="s">
        <v>65</v>
      </c>
      <c r="AN12" s="73" t="s">
        <v>66</v>
      </c>
      <c r="AO12" s="73" t="s">
        <v>67</v>
      </c>
      <c r="AP12" s="73" t="s">
        <v>68</v>
      </c>
      <c r="AQ12" s="74" t="s">
        <v>27</v>
      </c>
      <c r="AR12" s="31" t="s">
        <v>10</v>
      </c>
      <c r="AS12" s="74" t="s">
        <v>24</v>
      </c>
      <c r="AT12" s="74" t="s">
        <v>37</v>
      </c>
      <c r="AU12" s="75" t="s">
        <v>22</v>
      </c>
      <c r="AV12" s="75" t="s">
        <v>16</v>
      </c>
      <c r="AW12" s="76" t="s">
        <v>40</v>
      </c>
      <c r="AX12" s="77" t="s">
        <v>16</v>
      </c>
      <c r="AY12" s="75" t="s">
        <v>17</v>
      </c>
      <c r="AZ12" s="76" t="s">
        <v>41</v>
      </c>
      <c r="BA12" s="77" t="s">
        <v>17</v>
      </c>
      <c r="BB12" s="31" t="s">
        <v>11</v>
      </c>
      <c r="BC12" s="31" t="s">
        <v>21</v>
      </c>
      <c r="BD12" s="74" t="s">
        <v>112</v>
      </c>
      <c r="BE12" s="75" t="s">
        <v>23</v>
      </c>
      <c r="BF12" s="74" t="s">
        <v>26</v>
      </c>
      <c r="BG12" s="76" t="s">
        <v>25</v>
      </c>
      <c r="BH12" s="116" t="s">
        <v>85</v>
      </c>
      <c r="BI12" s="116" t="s">
        <v>108</v>
      </c>
      <c r="BJ12" s="74" t="s">
        <v>109</v>
      </c>
      <c r="BK12" s="116" t="s">
        <v>84</v>
      </c>
      <c r="BL12" s="116" t="s">
        <v>110</v>
      </c>
      <c r="BM12" s="74" t="s">
        <v>111</v>
      </c>
      <c r="BN12" s="116" t="s">
        <v>45</v>
      </c>
      <c r="BO12" s="116" t="s">
        <v>49</v>
      </c>
      <c r="BP12" s="116" t="s">
        <v>47</v>
      </c>
      <c r="BQ12" s="116" t="s">
        <v>83</v>
      </c>
      <c r="BR12" s="116" t="s">
        <v>45</v>
      </c>
      <c r="BS12" s="116" t="s">
        <v>49</v>
      </c>
      <c r="BT12" s="116" t="s">
        <v>47</v>
      </c>
      <c r="BU12" s="116" t="s">
        <v>83</v>
      </c>
      <c r="BV12" s="116" t="s">
        <v>87</v>
      </c>
      <c r="BW12" s="117" t="s">
        <v>88</v>
      </c>
      <c r="BX12" s="118" t="s">
        <v>45</v>
      </c>
      <c r="BY12" s="118" t="s">
        <v>92</v>
      </c>
      <c r="BZ12" s="118" t="s">
        <v>93</v>
      </c>
      <c r="CA12" s="118" t="s">
        <v>94</v>
      </c>
      <c r="CB12" s="118" t="s">
        <v>95</v>
      </c>
      <c r="CC12" s="118" t="s">
        <v>96</v>
      </c>
      <c r="CD12" s="118" t="s">
        <v>45</v>
      </c>
      <c r="CE12" s="118" t="s">
        <v>92</v>
      </c>
      <c r="CF12" s="118" t="s">
        <v>93</v>
      </c>
      <c r="CG12" s="118" t="s">
        <v>94</v>
      </c>
      <c r="CH12" s="118" t="s">
        <v>95</v>
      </c>
      <c r="CI12" s="118" t="s">
        <v>96</v>
      </c>
      <c r="CJ12" s="118" t="s">
        <v>45</v>
      </c>
      <c r="CK12" s="118" t="s">
        <v>92</v>
      </c>
      <c r="CL12" s="118" t="s">
        <v>93</v>
      </c>
      <c r="CM12" s="118" t="s">
        <v>94</v>
      </c>
      <c r="CN12" s="118" t="s">
        <v>95</v>
      </c>
      <c r="CO12" s="118" t="s">
        <v>96</v>
      </c>
      <c r="CP12" s="118" t="s">
        <v>45</v>
      </c>
      <c r="CQ12" s="118" t="s">
        <v>92</v>
      </c>
      <c r="CR12" s="118" t="s">
        <v>93</v>
      </c>
      <c r="CS12" s="118" t="s">
        <v>94</v>
      </c>
      <c r="CT12" s="118" t="s">
        <v>95</v>
      </c>
      <c r="CU12" s="118" t="s">
        <v>96</v>
      </c>
      <c r="CV12" s="118" t="s">
        <v>45</v>
      </c>
      <c r="CW12" s="118" t="s">
        <v>92</v>
      </c>
      <c r="CX12" s="118" t="s">
        <v>93</v>
      </c>
      <c r="CY12" s="118" t="s">
        <v>94</v>
      </c>
      <c r="CZ12" s="118" t="s">
        <v>95</v>
      </c>
      <c r="DA12" s="118" t="s">
        <v>96</v>
      </c>
      <c r="DB12" s="119" t="s">
        <v>45</v>
      </c>
      <c r="DC12" s="119" t="s">
        <v>92</v>
      </c>
      <c r="DD12" s="119" t="s">
        <v>93</v>
      </c>
      <c r="DE12" s="119" t="s">
        <v>94</v>
      </c>
      <c r="DF12" s="119" t="s">
        <v>95</v>
      </c>
      <c r="DG12" s="119" t="s">
        <v>96</v>
      </c>
      <c r="DH12" s="118" t="s">
        <v>45</v>
      </c>
      <c r="DI12" s="118" t="s">
        <v>92</v>
      </c>
      <c r="DJ12" s="118" t="s">
        <v>93</v>
      </c>
      <c r="DK12" s="118" t="s">
        <v>94</v>
      </c>
      <c r="DL12" s="118" t="s">
        <v>95</v>
      </c>
      <c r="DM12" s="118" t="s">
        <v>96</v>
      </c>
      <c r="DN12" s="119" t="s">
        <v>45</v>
      </c>
      <c r="DO12" s="119" t="s">
        <v>92</v>
      </c>
      <c r="DP12" s="119" t="s">
        <v>93</v>
      </c>
      <c r="DQ12" s="119" t="s">
        <v>94</v>
      </c>
      <c r="DR12" s="119" t="s">
        <v>95</v>
      </c>
      <c r="DS12" s="119" t="s">
        <v>96</v>
      </c>
    </row>
    <row r="13" spans="1:123" ht="16.5" customHeight="1" x14ac:dyDescent="0.35">
      <c r="A13" s="5"/>
      <c r="B13" s="91"/>
      <c r="C13" s="7"/>
      <c r="D13" s="7"/>
      <c r="E13" s="7"/>
      <c r="F13" s="7"/>
      <c r="G13" s="7"/>
      <c r="H13" s="8"/>
      <c r="I13" s="9"/>
      <c r="J13" s="6"/>
      <c r="K13" s="6"/>
      <c r="L13" s="6"/>
      <c r="M13" s="23"/>
      <c r="N13" s="23"/>
      <c r="O13" s="23"/>
      <c r="P13" s="23"/>
      <c r="Q13" s="23"/>
      <c r="R13" s="78"/>
      <c r="S13" s="78"/>
      <c r="V13" s="79"/>
      <c r="AK13" s="79"/>
      <c r="AS13" s="80"/>
      <c r="AV13" s="81"/>
      <c r="AY13" s="110"/>
      <c r="AZ13" s="109"/>
      <c r="BA13" s="111"/>
      <c r="BC13" s="115"/>
      <c r="BJ13" s="105"/>
      <c r="BN13" s="104"/>
      <c r="BP13" s="79"/>
    </row>
    <row r="14" spans="1:123" s="21" customFormat="1" ht="14" x14ac:dyDescent="0.35">
      <c r="A14" s="15">
        <v>45642</v>
      </c>
      <c r="B14" s="16" t="str">
        <f t="shared" ref="B14:B28" si="0">TEXT(WEEKDAY(A14),"ddd")</f>
        <v>Mon</v>
      </c>
      <c r="C14" s="17" t="s">
        <v>4</v>
      </c>
      <c r="D14" s="18">
        <v>0.35416666666666702</v>
      </c>
      <c r="E14" s="15">
        <v>45642</v>
      </c>
      <c r="F14" s="18">
        <v>0.72916666666666696</v>
      </c>
      <c r="G14" s="18">
        <v>0.35416666666666702</v>
      </c>
      <c r="H14" s="18">
        <v>0.72916666666666696</v>
      </c>
      <c r="I14" s="19">
        <f t="shared" ref="I14:I28" si="1">IFERROR(IF(N14="Strict",IF(C14="Normal",IFERROR(IF((HOUR(IF(AQ14&lt;=AR14,BB14-AR14,BB14-AQ14))+MINUTE(IF(AQ14&lt;=AR14,BB14-AR14,BB14-AQ14))/60)&gt;=6,HOUR(IF(AQ14&lt;=AR14,BB14-AR14,BB14-AQ14))+MINUTE(IF(AQ14&lt;=AR14,BB14-AR14,BB14-AQ14))/60-1,HOUR(IF(AQ14&lt;=AR14,BB14-AR14,BB14-AQ14))+MINUTE(IF(AQ14&lt;=AR14,BB14-AR14,BB14-AQ14))/60),0),0),IF(N14="Flexi",IF(C14="Normal",IF((HOUR(BB14-AR14)+MINUTE(BB14-AR14)/60)&gt;=6,(HOUR(BB14-AR14)+MINUTE(BB14-AR14)/60)-1,(HOUR(BB14-AR14)+MINUTE(BB14-AR14)/60)),0),0)),0)</f>
        <v>8</v>
      </c>
      <c r="J14" s="18">
        <v>0.72916666666666696</v>
      </c>
      <c r="K14" s="15">
        <v>45642</v>
      </c>
      <c r="L14" s="20">
        <v>0.875</v>
      </c>
      <c r="M14" s="15">
        <v>45642</v>
      </c>
      <c r="N14" s="15" t="s">
        <v>44</v>
      </c>
      <c r="O14" s="49"/>
      <c r="P14" s="49"/>
      <c r="Q14" s="126"/>
      <c r="R14" s="82">
        <f>IF(AND(C14="Normal",I14&gt;0),(8-S14),0)-IF(AND(C14="Normal",OR(C15="Special Holiday",C15="Working - Legal Holiday on RD",C15="Working - Special Holiday on RD",C15="Legal Holiday",C15="Legal Holiday on RD",C15="Special Holiday on RD")),BN14,0)+IF(AND(OR(C14="Normal",C14="Leave",C14="Rest Day"),OR(C13="Special Holiday",C13="Working - Legal Holiday on RD",C13="Working - Special Holiday on RD",C13="Legal Holiday")),BN13,0)</f>
        <v>8</v>
      </c>
      <c r="S14" s="82">
        <f>IF(C14="Normal",IF(P14="Remain Lates",(IFERROR(IF(N14="Strict",IF(C14="Normal",IF(AQ14&lt;=AR14,HOUR(AR14-AQ14)+(MINUTE(AR14-AQ14)/60),0)+IF(BB14&lt;=BC14,HOUR(BC14-BB14)+(MINUTE(BC14-BB14)/60),0),0),IF(I14=0,0,(8-I14))),0)-(O14/60)),IF((O14/60)&gt;=IFERROR(IF(N14="Strict",IF(C14="Normal",IF(AQ14&lt;=AR14,HOUR(AR14-AQ14)+(MINUTE(AR14-AQ14)/60),0)+IF(BB14&lt;=BC14,HOUR(BC14-BB14)+(MINUTE(BC14-BB14)/60),0),0),IF(I14=0,0,(8-I14))),0),0,IFERROR(IF(N14="Strict",IF(C14="Normal",IF(AQ14&lt;=AR14,HOUR(AR14-AQ14)+(MINUTE(AR14-AQ14)/60),0)+IF(BB14&lt;=BC14,HOUR(BC14-BB14)+(MINUTE(BC14-BB14)/60),0),0),IF(I14=0,0,(8-I14))),0))),0)</f>
        <v>0</v>
      </c>
      <c r="T14" s="83">
        <f>IF(AND(C14="Working - Rest Day",BW14&gt;0),(8-IF(BV14&gt;6,BV14-1,BV14)),0)-IF(AND(C14="Working - Rest Day",OR(C15="Special Holiday",C15="Working - Legal Holiday on RD",C15="Working - Special Holiday on RD",C15="Legal Holiday",C15="Legal Holiday on RD",C15="Special Holiday on RD")),BN14,0)+IF(AND(C14="Working - Rest Day",OR(C13="Special Holiday",C13="Working - Legal Holiday on RD",C13="Working - Special Holiday on RD",C13="Legal Holiday")),BN13,0)</f>
        <v>0</v>
      </c>
      <c r="U14" s="83">
        <f>IF(AND(C14="Legal Holiday",BW14&gt;0),(8-IF(BV14&gt;6,BV14-1,BV14)),0)-IF(AND(C14="Legal Holiday",OR(C15="Special Holiday",C15="Legal Holiday on RD",C15="Special Holiday on RD",C15="Normal",C15="Rest Day",C15="Working - Legal Holiday on RD",C15="Working - Special Holiday on RD",C15="Working - Rest Day",C15="Leave")),BN14,0)+IF(AND(OR(C14="Legal Holiday",C14="Legal Holiday on RD"),OR(C13="Special Holiday",C13="Working - Legal Holiday on RD",C13="Working - Special Holiday on RD",C13="Normal",C13="Working - Rest Day")),BN13,0)</f>
        <v>0</v>
      </c>
      <c r="V14" s="83">
        <f>IF(AND(C14="Special Holiday",BW14&gt;0),(8-IF(BV14&gt;6,BV14-1,BV14)),0)-IF(AND(C14="Special Holiday",OR(C15="Legal Holiday",C15="Working - Legal Holiday on RD",C15="Working - Special Holiday on RD",C15="Normal",C15="Rest Day",C15="Legal Holiday on RD",C15="Special Holiday on RD",C15="Working - Rest Day",C15="Leave")),BN14,0)+IF(AND(OR(C14="Special Holiday",C14="Special Holiday on RD"),OR(C13="Legal Holiday",C13="Working - Legal Holiday on RD",C13="Working - Special Holiday on RD",C13="Working - Rest Day",C13="Normal")),BN13,0)</f>
        <v>0</v>
      </c>
      <c r="W14" s="83">
        <f>IF(AND(C14="Working - Legal Holiday on RD",BW14&gt;0),(8-IF(BV14&gt;6,BV14-1,BV14)),0)-IF(AND(C14="Working - Legal Holiday on RD",OR(C15="Legal Holiday",C15="Special Holiday",C15="Working - Special Holiday on RD",C15="Normal",C15="Rest Day",C15="Special Holiday on RD",C15="Working - Rest Day",C15="Leave")),BN14,0)+IF(AND(C14="Working - Legal Holiday on RD",OR(C13="Legal Holiday",C13="Special Holiday",C13="Working - Special Holiday on RD",C13="Working - Rest Day",C13="Normal")),BN13,0)</f>
        <v>0</v>
      </c>
      <c r="X14" s="83">
        <f>IF(AND(C14="Working - Special Holiday on RD",BW14&gt;0),(8-IF(BV14&gt;6,BV14-1,BV14)),0)-IF(AND(C14="Working - Special Holiday on RD",OR(C15="Legal Holiday",C15="Special Holiday",C15="Working - Legal Holiday on RD",C15="Normal",C15="Rest Day",C15="Leave",C15="Working - Rest Day",C15="Legal Holiday on RD")),BN14,0)+IF(AND(C14="Working - Special Holiday on RD",OR(C13="Legal Holiday",C13="Special Holiday",C13="Working - Legal Holiday on RD",C13="Normal",C13="Working - Rest Day")),BN13,0)</f>
        <v>0</v>
      </c>
      <c r="Y14" s="83">
        <f>IFERROR(IF(C14="Normal",HOUR(AY14-AV14)+MINUTE(AY14-AV14)/60,0),0)-IFERROR(IF(C14="Normal",HOUR(BA14-AX14)+MINUTE(BA14-AX14)/60,0),0)-IF(AND(C14="Normal",OR(C15="Special Holiday",C15="Working - Legal Holiday on RD",C15="Working - Special Holiday on RD",C15="Legal Holiday",C15="Legal Holiday on RD",C15="Special Holiday on RD")),BP14,0)+IF(AND(OR(C14="Normal",C14="Rest Day",C14="Leave"),OR(C13="Special Holiday",C13="Working - Legal Holiday on RD",C13="Working - Special Holiday on RD",C13="Legal Holiday")),BP13,0)</f>
        <v>3.5</v>
      </c>
      <c r="Z14" s="83">
        <f>IFERROR(IF(C14="Working - Rest Day",HOUR(AY14-AV14)+MINUTE(AY14-AV14)/60,0),0)-IFERROR(IF(C14="Working - Rest Day",HOUR(BA14-AX14)+MINUTE(BA14-AX14)/60,0),0)-IF(AND(C14="Working - Rest Day",OR(C15="Special Holiday",C15="Working - Legal Holiday on RD",C15="Working - Special Holiday on RD",C15="Legal Holiday",C15="Legal Holiday on RD",C15="Special Holiday on RD")),BP14,0)+IF(AND(C14="Working - Rest Day",OR(C13="Special Holiday",C13="Working - Legal Holiday on RD",C13="Working - Special Holiday on RD",C13="Legal Holiday")),BP13,0)</f>
        <v>0</v>
      </c>
      <c r="AA14" s="83">
        <f>IFERROR(IF(C14="Legal Holiday",HOUR(AY14-AV14)+MINUTE(AY14-AV14)/60,0),0)-IFERROR(IF(C14="Legal Holiday",HOUR(BA14-AX14)+MINUTE(BA14-AX14)/60,0),0)-IF(AND(C14="Legal Holiday",OR(C15="Special Holiday",C15="Legal Holiday on RD",C15="Special Holiday on RD",C15="Normal",C15="Rest Day",C15="Working - Legal Holiday on RD",C15="Working - Special Holiday on RD",C15="Working - Rest Day",C15="Leave")),BP14,0)+IF(AND(OR(C14="Legal Holiday",C14="Legal Holiday on RD"),OR(C13="Special Holiday",C13="Working - Legal Holiday on RD",C13="Working - Special Holiday on RD",C13="Normal",C13="Working - Rest Day")),BP13,0)</f>
        <v>0</v>
      </c>
      <c r="AB14" s="83">
        <f>IFERROR(IF(C14="Special Holiday",HOUR(AY14-AV14)+MINUTE(AY14-AV14)/60,0),0)-IFERROR(IF(C14="Special Holiday",HOUR(BA14-AX14)+MINUTE(BA14-AX14)/60,0),0)-IF(AND(C14="Special Holiday",OR(C15="Legal Holiday",C15="Working - Legal Holiday on RD",C15="Working - Special Holiday on RD",C15="Normal",C15="Rest Day",C15="Legal Holiday on RD",C15="Special Holiday on RD",C15="Working - Rest Day",C15="Leave")),BP14,0)+IF(AND(OR(C14="Special Holiday",C14="Special Holiday on RD"),OR(C13="Legal Holiday",C13="Working - Legal Holiday on RD",C13="Working - Special Holiday on RD",C13="Normal",C13="Working - Rest Day")),BP13,0)</f>
        <v>0</v>
      </c>
      <c r="AC14" s="83">
        <f>IFERROR(IF(C14="Working - Legal Holiday on RD",HOUR(AY14-AV14)+MINUTE(AY14-AV14)/60,0),0)-IFERROR(IF(C14="Working - Legal Holiday on RD",HOUR(BA14-AX14)+MINUTE(BA14-AX14)/60,0),0)-IF(AND(C14="Working - Legal Holiday on RD",OR(C15="Legal Holiday",C15="Special Holiday",C15="Working - Special Holiday on RD",C15="Normal",C15="Rest Day",C15="Special Holiday on RD",C15="Working - Rest Day",C15="Leave")),BP14,0)+IF(AND(C14="Working - Legal Holiday on RD",OR(C13="Legal Holiday",C13="Special Holiday",C13="Working - Special Holiday on RD",C13="Normal",C13="Working - Rest Day")),BP13,0)</f>
        <v>0</v>
      </c>
      <c r="AD14" s="83">
        <f>IFERROR(IF(C14="Working - Special Holiday on RD",HOUR(AY14-AV14)+MINUTE(AY14-AV14)/60,0),0)-IFERROR(IF(C14="Working - Special Holiday on RD",HOUR(BA14-AX14)+MINUTE(BA14-AX14)/60,0),0)-IF(AND(C14="Working - Special Holiday on RD",OR(C15="Legal Holiday",C15="Special Holiday",C15="Working - Legal Holiday on RD",C15="Normal",C15="Rest Day",C15="Working - Rest Day",C15="Leave",C15="Legal Holiday on RD")),BP14,0)+IF(AND(C14="Working - Special Holiday on RD",OR(C13="Legal Holiday",C13="Special Holiday",C13="Working - Legal Holiday on RD",C13="Normal",C13="Working - Rest Day")),BP13,0)</f>
        <v>0</v>
      </c>
      <c r="AE14" s="83">
        <f>IFERROR(IF(C14="Normal",HOUR(BA14-AX14)+MINUTE(BA14-AX14)/60,0),0)-IF(AND(C14="Normal",OR(C15="Special Holiday",C15="Working - Legal Holiday on RD",C15="Working - Special Holiday on RD",C15="Legal Holiday",C15="Legal Holiday on RD",C15="Special Holiday on RD")),BQ14,0)+IF(AND(OR(C14="Normal",C14="Rest Day",C14="Leave"),OR(C13="Special Holiday",C13="Working - Legal Holiday on RD",C13="Working - Special Holiday on RD",C13="Legal Holiday")),BQ13,0)</f>
        <v>0</v>
      </c>
      <c r="AF14" s="83">
        <f>IFERROR(IF(C14="Working - Rest Day",HOUR(BA14-AX14)+MINUTE(BA14-AX14)/60,0),0)-IF(AND(C14="Working - Rest Day",OR(C15="Special Holiday",C15="Working - Legal Holiday on RD",C15="Working - Special Holiday on RD",C15="Legal Holiday",C15="Legal Holiday on RD",C15="Special Holiday on RD")),BQ14,0)+IF(AND(C14="Working - Rest Day",OR(C13="Special Holiday",C13="Working - Legal Holiday on RD",C13="Working - Special Holiday on RD",C13="Legal Holiday")),BQ13,0)</f>
        <v>0</v>
      </c>
      <c r="AG14" s="83">
        <f>IFERROR(IF(C14="Legal Holiday",HOUR(BA14-AX14)+MINUTE(BA14-AX14)/60,0),0)-IF(AND(C14="Legal Holiday",OR(C15="Special Holiday",C15="Legal Holiday on RD",C15="Special Holiday on RD",C15="Normal",C15="Rest Day",C15="Working - Legal Holiday on RD",C15="Working - Special Holiday on RD",C15="Working - Rest Day",C15="Leave")),BQ14,0)+IF(AND(OR(C14="Legal Holiday",C14="Legal Holiday on RD"),OR(C13="Special Holiday",C13="Working - Legal Holiday on RD",C13="Working - Special Holiday on RD",C13="Normal",C13="Working - Rest Day")),BQ13,0)</f>
        <v>0</v>
      </c>
      <c r="AH14" s="83">
        <f>IFERROR(IF(C14="Special Holiday",HOUR(BA14-AX14)+MINUTE(BA14-AX14)/60,0),0)-IF(AND(C14="Special Holiday",OR(C15="Legal Holiday",C15="Working - Legal Holiday on RD",C15="Working - Special Holiday on RD",C15="Normal",C15="Rest Day",C15="Legal Holiday on RD",C15="Special Holiday on RD",C15="Working - Rest Day",C15="Leave")),BQ14,0)+IF(AND(OR(C14="Special Holiday",C14="Special Holiday on RD"),OR(C13="Legal Holiday",C13="Working - Legal Holiday on RD",C13="Working - Special Holiday on RD",C13="Normal",C13="Working - Rest Day")),BQ13,0)</f>
        <v>0</v>
      </c>
      <c r="AI14" s="83">
        <f>IFERROR(IF(C14="Working - Legal Holiday on RD",HOUR(BA14-AX14)+MINUTE(BA14-AX14)/60,0),0)-IF(AND(C14="Working - Legal Holiday on RD",OR(C15="Legal Holiday",C15="Special Holiday",C15="Working - Special Holiday on RD",C15="Normal",C15="Rest Day",C15="Special Holiday on RD",C15="Working - Rest Day",C15="Leave")),BQ14,0)+IF(AND(C14="Working - Legal Holiday on RD",OR(C13="Legal Holiday",C13="Special Holiday",C13="Working - Special Holiday on RD",C13="Normal",C13="Working - Rest Day")),BQ13,0)</f>
        <v>0</v>
      </c>
      <c r="AJ14" s="83">
        <f>IFERROR(IF(C14="Working - Special Holiday on RD",HOUR(BA14-AX14)+MINUTE(BA14-AX14)/60,0),0)-IF(AND(C14="Working - Special Holiday on RD",OR(C15="Legal Holiday",C15="Special Holiday",C15="Working - Legal Holiday on RD",C15="Normal",C15="Rest Day",C15="Working - Rest Day",C15="Leave",C15="Legal Holiday on RD")),BQ14,0)+IF(AND(C14="Working - Special Holiday on RD",OR(C13="Legal Holiday",C13="Special Holiday",C13="Working - Legal Holiday on RD",C13="Normal",C13="Working - Rest Day")),BQ13,0)</f>
        <v>0</v>
      </c>
      <c r="AK14" s="83">
        <f>IFERROR(IF(C14="Normal",HOUR(BF14-AU14)+(MINUTE(BF14-AU14)/60),0),0)-IF(AND(C14="Normal",OR(C15="Special Holiday",C15="Working - Legal Holiday on RD",C15="Working - Special Holiday on RD",C15="Legal Holiday",C15="Legal Holiday on RD",C15="Special Holiday on RD")),BO14,0)+IF(AND(OR(C14="Normal",C14="Rest Day",C14="Leave"),OR(C13="Special Holiday",C13="Working - Legal Holiday on RD",C13="Working - Special Holiday on RD",C13="Legal Holiday")),BO13,0)</f>
        <v>0</v>
      </c>
      <c r="AL14" s="83">
        <f>IFERROR(IF(C14="Working - Rest Day",HOUR(BF14-AU14)+(MINUTE(BF14-AU14)/60),0),0)-IF(AND(C14="Working - Rest Day",OR(C15="Special Holiday",C15="Working - Legal Holiday on RD",C15="Working - Special Holiday on RD",C15="Legal Holiday",C15="Legal Holiday on RD",C15="Special Holiday on RD")),BO14,0)+IF(AND(C14="Working - Rest Day",OR(C13="Special Holiday",C13="Working - Legal Holiday on RD",C13="Working - Special Holiday on RD",C13="Legal Holiday")),BO13,0)</f>
        <v>0</v>
      </c>
      <c r="AM14" s="83">
        <f>IFERROR(IF(C14="Legal Holiday",HOUR(BF14-AU14)+(MINUTE(BF14-AU14)/60),0),0)-IF(AND(C14="Legal Holiday",OR(C15="Special Holiday",C15="Legal Holiday on RD",C15="Special Holiday on RD",C15="Normal",C15="Rest Day",C15="Working - Legal Holiday on RD",C15="Working - Special Holiday on RD",C15="Working - Rest Day",C15="Leave")),BO14,0)+IF(AND(OR(C14="Legal Holiday",C14="Legal Holiday on RD"),OR(C13="Special Holiday",C13="Working - Legal Holiday on RD",C13="Working - Special Holiday on RD",C13="Normal",C13="Working - Rest Day")),BO13,0)</f>
        <v>0</v>
      </c>
      <c r="AN14" s="83">
        <f>IFERROR(IF(C14="Special Holiday",HOUR(BF14-AU14)+(MINUTE(BF14-AU14)/60),0),0)-IF(AND(C14="Special Holiday",OR(C15="Legal Holiday",C15="Working - Legal Holiday on RD",C15="Working - Special Holiday on RD",C15="Normal",C15="Rest Day",C15="Legal Holiday on RD",C15="Special Holiday on RD",C15="Working - Rest Day",C15="Leave")),BO14,0)+IF(AND(OR(C14="Special Holiday",C14="Special Holiday on RD"),OR(C13="Legal Holiday",C13="Working - Legal Holiday on RD",C13="Working - Special Holiday on RD",C13="Normal",C13="Working - Rest Day")),BO13,0)</f>
        <v>0</v>
      </c>
      <c r="AO14" s="83">
        <f>IFERROR(IF(C14="Working - Legal Holiday on RD",HOUR(BF14-AU14)+(MINUTE(BF14-AU14)/60),0),0)-IF(AND(C14="Working - Legal Holiday on RD",OR(C15="Legal Holiday",C15="Special Holiday",C15="Working - Special Holiday on RD",C15="Normal",C15="Rest Day",C15="Special Holiday on RD",C15="Working - Rest Day",C15="Leave")),BO14,0)+IF(AND(C14="Working - Legal Holiday on RD",OR(C13="Legal Holiday",C13="Special Holiday",C13="Working - Special Holiday on RD",C13="Normal",C13="Working - Rest Day")),BO13,0)</f>
        <v>0</v>
      </c>
      <c r="AP14" s="83">
        <f>IFERROR(IF(C14="Working - Special Holiday on RD",HOUR(BF14-AU14)+(MINUTE(BF14-AU14)/60),0),0)-IF(AND(C14="Working - Special Holiday on RD",OR(C15="Legal Holiday",C15="Special Holiday",C15="Working - Legal Holiday on RD",C15="Normal",C15="Rest Day",C15="Working - Rest Day",C15="Leave",C15="Legal Holiday on RD")),BO14,0)+IF(AND(C14="Working - Special Holiday on RD",OR(C13="Legal Holiday",C13="Special Holiday",C13="Working - Legal Holiday on RD",C13="Normal",C13="Working - Rest Day")),BO13,0)</f>
        <v>0</v>
      </c>
      <c r="AQ14" s="84" t="str">
        <f>TEXT(D14,"HH:MM")&amp;" "&amp;TEXT(A14,"DD-mmm-YY")</f>
        <v>08:30 16-Dec-24</v>
      </c>
      <c r="AR14" s="84" t="str">
        <f>TEXT(G14,"HH:MM")&amp;" "&amp;TEXT(A14,"DD-mmm-YY")</f>
        <v>08:30 16-Dec-24</v>
      </c>
      <c r="AS14" s="31" t="str">
        <f>IF($AR$1&lt;D14,AR14,IF(AT14&lt;=AR14,AR14,AT14))</f>
        <v>22:00 16-Dec-24</v>
      </c>
      <c r="AT14" s="31" t="str">
        <f>IF(AND(D14&gt;=0,D14&lt;0.25),TEXT($AR$1,"HH:MM")&amp;" "&amp;TEXT((A14-1),"dd-mmm-yy"),TEXT($AR$1,"HH:MM")&amp;" "&amp;TEXT(A14,"dd-mmm-yy"))</f>
        <v>22:00 16-Dec-24</v>
      </c>
      <c r="AU14" s="30">
        <f t="array" ref="AU14">MAX(AQ14:AS14+0)</f>
        <v>45642.916666666701</v>
      </c>
      <c r="AV14" s="113" t="str">
        <f>TEXT(J14,"HH:MM")&amp;" "&amp;TEXT(K14,"DD-mmm-YY")</f>
        <v>17:30 16-Dec-24</v>
      </c>
      <c r="AW14" s="31" t="str">
        <f>IF(K14&lt;A14,TEXT($AR$1,"HH:MM")&amp;" "&amp;TEXT((A14-1),"dd-mmm-yy"),IF(AND(D14&gt;0,D14&lt;0.25,L14&lt;0.916666666666667,A14&lt;M14),TEXT($AR$1,"HH:MM")&amp;" "&amp;TEXT((A14-1),"dd-mmm-yy"),TEXT($AR$1,"HH:MM")&amp;" "&amp;TEXT(A14,"dd-mmm-yy")))</f>
        <v>22:00 16-Dec-24</v>
      </c>
      <c r="AX14" s="30">
        <f t="array" ref="AX14">MAX(AV14:AW14+0)</f>
        <v>45642.916666666701</v>
      </c>
      <c r="AY14" s="113" t="str">
        <f>TEXT(L14,"HH:MM")&amp;" "&amp;TEXT(M14,"DD-mmm-YY")</f>
        <v>21:00 16-Dec-24</v>
      </c>
      <c r="AZ14" s="31" t="str">
        <f>IF(AND(D14&gt;=0,D14&lt;0.25,L14&lt;0.916666666666667,A14&gt;M14),TEXT($AR$2,"HH:MM")&amp;" "&amp;TEXT(A14,"DD-mmm-YY"),TEXT($AR$2,"HH:MM")&amp;" "&amp;TEXT((A14+1),"DD-mmm-YY"))</f>
        <v>06:00 17-Dec-24</v>
      </c>
      <c r="BA14" s="30">
        <f t="array" ref="BA14">MIN(AY14:AZ14+0)</f>
        <v>45642.875</v>
      </c>
      <c r="BB14" s="75" t="str">
        <f>IF(G14&gt;H14,TEXT(H14,"HH:MM")&amp;" "&amp;TEXT(E14,"DD-mmm-YY"),IF(H14&gt;1,TEXT(H14,"HH:MM")&amp;" "&amp;TEXT(E14,"DD-mmm-YY"),TEXT(H14,"HH:MM")&amp;" "&amp;TEXT(A14,"DD-mmm-YY")))</f>
        <v>17:30 16-Dec-24</v>
      </c>
      <c r="BC14" s="31" t="str">
        <f>IF(N14="Flexi",TEXT(G14+$BC$1,"HH:MM")&amp;" "&amp;TEXT(E14,"DD-mmm-YY"),TEXT(F14,"HH:MM")&amp;" "&amp;TEXT(E14,"DD-mmm-YY"))</f>
        <v>17:30 16-Dec-24</v>
      </c>
      <c r="BD14" s="108">
        <f t="array" ref="BD14">MIN(BB14:BC14+0)</f>
        <v>45642.729166666701</v>
      </c>
      <c r="BE14" s="31" t="str">
        <f>IF(D14&gt;0.25,TEXT($AR$2,"HH:MM")&amp;" "&amp;TEXT(IF(BG14&lt;H14,A14+1,E14),"DD-mmm-YY"),IF(D14&gt;=0,TEXT($AR$2,"HH:MM")&amp;" "&amp;TEXT(IF(BG14&lt;H14,A14+1,E14)-1,"DD-mmm-YY"),TEXT($AR$2,"HH:MM")&amp;" "&amp;TEXT(IF(BG14&lt;H14,A14+1,E14),"DD-mmm-YY")))</f>
        <v>06:00 17-Dec-24</v>
      </c>
      <c r="BF14" s="30">
        <f t="array" ref="BF14">IF(N14="Flexi",IF(AND(BB14&gt;BC14,BB14&lt;BE14),BB14,MIN(BB14:BE14+0)),MIN(BB14:BE14+0))</f>
        <v>45642.729166666701</v>
      </c>
      <c r="BG14" s="58">
        <v>0</v>
      </c>
      <c r="BH14" s="105" t="str">
        <f>TEXT(BG14,"HH:MM")&amp;" "&amp;TEXT(A14+1,"DD-mmm-YY")</f>
        <v>00:00 17-Dec-24</v>
      </c>
      <c r="BI14" s="105" t="str">
        <f>AV14</f>
        <v>17:30 16-Dec-24</v>
      </c>
      <c r="BJ14" s="106">
        <f t="array" ref="BJ14">MAX(BH14:BI14+0)</f>
        <v>45643</v>
      </c>
      <c r="BK14" s="105" t="str">
        <f>TEXT($AR$2,"HH:MM")&amp;" "&amp;TEXT(A14+1,"DD-mmm-YY")</f>
        <v>06:00 17-Dec-24</v>
      </c>
      <c r="BL14" s="105" t="str">
        <f>AY14</f>
        <v>21:00 16-Dec-24</v>
      </c>
      <c r="BM14" s="106">
        <f t="array" ref="BM14">MIN(BK14:BL14+0)</f>
        <v>45642.875</v>
      </c>
      <c r="BN14" s="87">
        <f>IF(IFERROR(IF(E14&gt;A14,IF(BD14&gt;=BD14,HOUR(BD14-BH14)+MINUTE(BD14-BH14)/60,0),0),0)&gt;5,(IFERROR(IF(E14&gt;A14,IF(BD14&gt;=BD14,HOUR(BD14-BH14)+MINUTE(BD14-BH14)/60,0),0),0)-1),IFERROR(IF(E14&gt;A14,IF(BD14&gt;=BD14,HOUR(BD14-BH14)+MINUTE(BD14-BH14)/60,0),0),0))</f>
        <v>0</v>
      </c>
      <c r="BO14" s="87">
        <f>IFERROR(IF(E14&gt;A14,HOUR(BF14-BH14)+MINUTE(BF14-BH14)/60,0),0)</f>
        <v>0</v>
      </c>
      <c r="BP14" s="99">
        <f>IF(AND(A14&lt;M14,L14&gt;0.25,L14&lt;=0.916666666666667,J14&gt;=0.25),IFERROR(HOUR(AY14-AV14)+MINUTE(AY14-AV14)/60,0),IFERROR(HOUR(AY14-BK14)+MINUTE(AY14-BK14)/60,0))</f>
        <v>0</v>
      </c>
      <c r="BQ14" s="87">
        <f>IFERROR(HOUR(BM14-BJ14)+MINUTE(BM14-BJ14)/60,0)</f>
        <v>0</v>
      </c>
      <c r="BR14" s="87">
        <f>IF(AND(C14=C14,BW14&gt;0),(8-BV14),0)-BN14</f>
        <v>8</v>
      </c>
      <c r="BS14" s="87">
        <f>IFERROR(IF(C14=C14,HOUR(BF14-AU14)+(MINUTE(BF14-AU14)/60),0),0)-BO14</f>
        <v>0</v>
      </c>
      <c r="BT14" s="99">
        <f>IFERROR(IF(C14=C14,HOUR(AY14-AV14)+MINUTE(AY14-AV14)/60,0),0)-IFERROR(IF(C14=C14,HOUR(BA14-AX14)+MINUTE(BA14-AX14)/60,0),0)-BP14</f>
        <v>3.5</v>
      </c>
      <c r="BU14" s="87">
        <f>IFERROR(IF(C14=C14,HOUR(BA14-AX14)+MINUTE(BA14-AX14)/60,0),0)-BQ14</f>
        <v>0</v>
      </c>
      <c r="BV14" s="87">
        <f>IF(C14=C14,IF(P14="Remain Lates",(IFERROR(IF(N14="Strict",IF(C14=C14,IF(AQ14&lt;=AR14,HOUR(AR14-AQ14)+(MINUTE(AR14-AQ14)/60),0)+IF(BB14&lt;=BC14,HOUR(BC14-BB14)+(MINUTE(BC14-BB14)/60),0),0),IF(BW14=0,0,(8-BW14))),0)-(O14/60)),IF((O14/60)&gt;=IFERROR(IF(N14="Strict",IF(C14=C14,IF(AQ14&lt;=AR14,HOUR(AR14-AQ14)+(MINUTE(AR14-AQ14)/60),0)+IF(BB14&lt;=BC14,HOUR(BC14-BB14)+(MINUTE(BC14-BB14)/60),0),0),IF(BW14=0,0,(8-BW14))),0),0,IFERROR(IF(N14="Strict",IF(C14=C14,IF(AQ14&lt;=AR14,HOUR(AR14-AQ14)+(MINUTE(AR14-AQ14)/60),0)+IF(BB14&lt;=BC14,HOUR(BC14-BB14)+(MINUTE(BC14-BB14)/60),0),0),IF(BW14=0,0,(8-BW14))),0))),0)</f>
        <v>0</v>
      </c>
      <c r="BW14" s="87">
        <f>IFERROR(IF(N14="Strict",IF(C14=C14,IFERROR(IF((HOUR(IF(AQ14&lt;=AR14,BB14-AR14,BB14-AQ14))+MINUTE(IF(AQ14&lt;=AR14,BB14-AR14,BB14-AQ14))/60)&gt;=6,HOUR(IF(AQ14&lt;=AR14,BB14-AR14,BB14-AQ14))+MINUTE(IF(AQ14&lt;=AR14,BB14-AR14,BB14-AQ14))/60-1,HOUR(IF(AQ14&lt;=AR14,BB14-AR14,BB14-AQ14))+MINUTE(IF(AQ14&lt;=AR14,BB14-AR14,BB14-AQ14))/60),0),0),IF(N14="Flexi",IF(C14=C14,IF((HOUR(BB14-AR14)+MINUTE(BB14-AR14)/60)&gt;=6,(HOUR(BB14-AR14)+MINUTE(BB14-AR14)/60)-1,(HOUR(BB14-AR14)+MINUTE(BB14-AR14)/60)),0),0)),0)</f>
        <v>8</v>
      </c>
      <c r="BX14" s="102">
        <f>IF(OR(C15="Special Holiday",C15="Working - Legal Holiday on RD",C15="Working - Special Holiday on RD",C15="Legal Holiday",C15="Legal Holiday on RD",C15="Special Holiday on RD",),BN14,0)</f>
        <v>0</v>
      </c>
      <c r="BY14" s="102">
        <f>IF(AND(C14="Working - Rest Day",OR(C15="Special Holiday",C15="Working - Legal Holiday on RD",C15="Working - Special Holiday on RD",C15="Legal Holiday",C15="Legal Holiday on RD",C15="Special Holiday on RD",C15="Leave")),BN14,0)</f>
        <v>0</v>
      </c>
      <c r="BZ14" s="102">
        <f>IF(AND(C14="Legal Holiday",OR(C15="Special Holiday",C15="Legal Holiday on RD",C15="Special Holiday on RD",C15="Normal",C15="Rest Day",C15="Working - Legal Holiday on RD",C15="Working - Special Holiday on RD",C15="Working - Rest Day",C15="Leave")),BN14,0)</f>
        <v>0</v>
      </c>
      <c r="CA14" s="102">
        <f>IF(AND(C14="Special Holiday",OR(C15="Legal Holiday",C15="Working - Legal Holiday on RD",C15="Working - Special Holiday on RD",C15="Normal",C15="Rest Day",C15="Legal Holiday on RD",C15="Special Holiday on RD",C15="Working - Rest Day",C15="Leave")),BN14,0)</f>
        <v>0</v>
      </c>
      <c r="CB14" s="102">
        <f>IF(AND(C14="Working - Legal Holiday on RD",OR(C15="Legal Holiday",C15="Special Holiday",C15="Working - Special Holiday on RD",C15="Normal",C15="Rest Day",C15="Special Holiday on RD",C15="Working - Rest Day",C15="Leave")),BN14,0)</f>
        <v>0</v>
      </c>
      <c r="CC14" s="102">
        <f>IF(AND(C14="Working - Special Holiday on RD",OR(C15="Legal Holiday",C15="Special Holiday",C15="Working - Legal Holiday on RD",C15="Normal",C15="Rest Day",C15="Leave",C15="Legal Holiday on RD")),BN14,0)</f>
        <v>0</v>
      </c>
      <c r="CD14" s="102">
        <f>IF(OR(C13="Special Holiday",C13="Working - Legal Holiday on RD",C13="Working - Special Holiday on RD",C13="Legal Holiday"),BN13,0)</f>
        <v>0</v>
      </c>
      <c r="CE14" s="102">
        <f>IF(AND(C14="Working - Rest Day",OR(C13="Special Holiday",C13="Working - Legal Holiday on RD",C13="Working - Special Holiday on RD",C13="Normal",C13="Legal Holiday")),BN13,0)</f>
        <v>0</v>
      </c>
      <c r="CF14" s="102">
        <f>IF(AND(OR(C14="Legal Holiday",C14="Legal Holiday on a Rest Day"),OR(C13="Special Holiday",C13="Working - Legal Holiday on RD",C13="Working - Special Holiday on RD",C13="Normal")),BN13,0)</f>
        <v>0</v>
      </c>
      <c r="CG14" s="102">
        <f>IF(AND(OR(C14="Special Holiday",C14="Special Holiday on RD"),OR(C13="Legal Holiday",C13="Working - Legal Holiday on RD",C13="Working - Special Holiday on RD",C13="Normal")),BN13,0)</f>
        <v>0</v>
      </c>
      <c r="CH14" s="102">
        <f>IF(AND(C14="Working - Legal Holiday on a RD",OR(C13="Legal Holiday",C13="Special Holiday",C13="Working - Special Holiday on RD",C13="Normal")),BN13,0)</f>
        <v>0</v>
      </c>
      <c r="CI14" s="102">
        <f>IF(AND(C14="Working - Special Holiday on RD",OR(C13="Legal Holiday",C13="Special Holiday",C13="Working - Legal Holiday on RD",C13="Normal")),BN13,0)</f>
        <v>0</v>
      </c>
      <c r="CJ14" s="102">
        <f>IF(OR(C15="Special Holiday",C15="Working - Legal Holiday on RD",C15="Working - Special Holiday on RD",C15="Legal Holiday",C15="Legal Holiday on RD",C15="Special Holiday on RD",),BP14,0)</f>
        <v>0</v>
      </c>
      <c r="CK14" s="102">
        <f>IF(AND(C14="Working - Rest Day",OR(C15="Special Holiday",C15="Working - Legal Holiday on RD",C15="Working - Special Holiday on RD",C15="Legal Holiday",C15="Legal Holiday on RD",C15="Special Holiday on RD",C15="Leave")),BP14,0)</f>
        <v>0</v>
      </c>
      <c r="CL14" s="102">
        <f>IF(AND(C14="Legal Holiday",OR(C15="Special Holiday",C15="Legal Holiday on RD",C15="Special Holiday on RD",C15="Normal",C15="Rest Day",C15="Working - Legal Holiday on RD",C15="Working - Special Holiday on RD",C15="Working - Rest Day",C15="Leave")),BP14,0)</f>
        <v>0</v>
      </c>
      <c r="CM14" s="102">
        <f>IF(AND(C14="Special Holiday",OR(C15="Legal Holiday",C15="Working - Legal Holiday on RD",C15="Working - Special Holiday on RD",C15="Normal",C15="Rest Day",C15="Legal Holiday on RD",C15="Special Holiday on RD",C15="Working - Rest Day",C15="Leave")),BP14,0)</f>
        <v>0</v>
      </c>
      <c r="CN14" s="102">
        <f>IF(AND(C14="Working - Legal Holiday on RD",OR(C15="Legal Holiday",C15="Special Holiday",C15="Working - Special Holiday on RD",C15="Normal",C15="Rest Day",C15="Special Holiday on RD",C15="Working - Rest Day",C15="Leave")),BP14,0)</f>
        <v>0</v>
      </c>
      <c r="CO14" s="102">
        <f>IF(AND(C14="Working - Special Holiday on RD",OR(C15="Legal Holiday",C15="Special Holiday",C15="Working - Legal Holiday on RD",C15="Normal",C15="Rest Day",C15="Leave",C15="Legal Holiday on RD")),BP14,0)</f>
        <v>0</v>
      </c>
      <c r="CP14" s="102">
        <f>IF(OR(C13="Special Holiday",C13="Working - Legal Holiday on RD",C13="Working - Special Holiday on RD",C13="Legal Holiday"),BP13,0)</f>
        <v>0</v>
      </c>
      <c r="CQ14" s="102">
        <f>IF(AND(C14="Working - Rest Day",OR(C13="Special Holiday",C13="Working - Legal Holiday on RD",C13="Working - Special Holiday on RD",C13="Normal",C13="Legal Holiday")),BP13,0)</f>
        <v>0</v>
      </c>
      <c r="CR14" s="102">
        <f>IF(AND(OR(C14="Legal Holiday",C14="Legal Holiday on a Rest Day"),OR(C13="Special Holiday",C13="Working - Legal Holiday on RD",C13="Working - Special Holiday on RD",C13="Normal")),BP13,0)</f>
        <v>0</v>
      </c>
      <c r="CS14" s="102">
        <f>IF(AND(OR(C14="Special Holiday",C14="Special Holiday on RD"),OR(C13="Legal Holiday",C13="Working - Legal Holiday on RD",C13="Working - Special Holiday on RD",C13="Normal")),BP13,0)</f>
        <v>0</v>
      </c>
      <c r="CT14" s="102">
        <f>IF(AND(C14="Working - Legal Holiday on a RD",OR(C13="Legal Holiday",C13="Special Holiday",C13="Working - Special Holiday on RD",C13="Normal")),BP13,0)</f>
        <v>0</v>
      </c>
      <c r="CU14" s="102">
        <f>IF(AND(C14="Working - Special Holiday on RD",OR(C13="Legal Holiday",C13="Special Holiday",C13="Working - Legal Holiday on RD",C13="Normal")),BP13,0)</f>
        <v>0</v>
      </c>
      <c r="CV14" s="102">
        <f>IF(OR(C15="Special Holiday",C15="Working - Legal Holiday on RD",C15="Working - Special Holiday on RD",C15="Legal Holiday",C15="Legal Holiday on RD",C15="Special Holiday on RD",),BQ14,0)</f>
        <v>0</v>
      </c>
      <c r="CW14" s="102">
        <f>IF(AND(C14="Working - Rest Day",OR(C15="Special Holiday",C15="Working - Legal Holiday on RD",C15="Working - Special Holiday on RD",C15="Legal Holiday",C15="Legal Holiday on RD",C15="Special Holiday on RD",C15="Leave")),BQ14,0)</f>
        <v>0</v>
      </c>
      <c r="CX14" s="102">
        <f>IF(AND(C14="Legal Holiday",OR(C15="Special Holiday",C15="Legal Holiday on RD",C15="Special Holiday on RD",C15="Normal",C15="Rest Day",C15="Working - Legal Holiday on RD",C15="Working - Special Holiday on RD",C15="Working - Rest Day",C15="Leave")),BQ14,0)</f>
        <v>0</v>
      </c>
      <c r="CY14" s="102">
        <f>IF(AND(C14="Special Holiday",OR(C15="Legal Holiday",C15="Working - Legal Holiday on RD",C15="Working - Special Holiday on RD",C15="Normal",C15="Rest Day",C15="Legal Holiday on RD",C15="Special Holiday on RD",C15="Working - Rest Day",C15="Leave")),BQ14,0)</f>
        <v>0</v>
      </c>
      <c r="CZ14" s="102">
        <f>IF(AND(C14="Working - Legal Holiday on RD",OR(C15="Legal Holiday",C15="Special Holiday",C15="Working - Special Holiday on RD",C15="Normal",C15="Rest Day",C15="Special Holiday on RD",C15="Working - Rest Day",C15="Leave")),BQ14,0)</f>
        <v>0</v>
      </c>
      <c r="DA14" s="102">
        <f>IF(AND(C14="Working - Special Holiday on RD",OR(C15="Legal Holiday",C15="Special Holiday",C15="Working - Legal Holiday on RD",C15="Normal",C15="Rest Day",C15="Leave",C15="Legal Holiday on RD")),BQ14,0)</f>
        <v>0</v>
      </c>
      <c r="DB14" s="102">
        <f>IF(OR(C13="Special Holiday",C13="Working - Legal Holiday on RD",C13="Working - Special Holiday on RD",C13="Legal Holiday"),BQ13,0)</f>
        <v>0</v>
      </c>
      <c r="DC14" s="102">
        <f>IF(AND(C14="Working - Rest Day",OR(C13="Special Holiday",C13="Working - Legal Holiday on RD",C13="Working - Special Holiday on RD",C13="Normal",C13="Legal Holiday")),BQ13,0)</f>
        <v>0</v>
      </c>
      <c r="DD14" s="102">
        <f>IF(AND(OR(C14="Legal Holiday",C14="Legal Holiday on a Rest Day"),OR(C13="Special Holiday",C13="Working - Legal Holiday on RD",C13="Working - Special Holiday on RD",C13="Normal")),BQ13,0)</f>
        <v>0</v>
      </c>
      <c r="DE14" s="102">
        <f>IF(AND(OR(C14="Special Holiday",C14="Special Holiday on RD"),OR(C13="Legal Holiday",C13="Working - Legal Holiday on RD",C13="Working - Special Holiday on RD",C13="Normal")),BQ13,0)</f>
        <v>0</v>
      </c>
      <c r="DF14" s="102">
        <f>IF(AND(C14="Working - Legal Holiday on a RD",OR(C13="Legal Holiday",C13="Special Holiday",C13="Working - Special Holiday on RD",C13="Normal")),BQ13,0)</f>
        <v>0</v>
      </c>
      <c r="DG14" s="102">
        <f>IF(AND(C14="Working - Special Holiday on RD",OR(C13="Legal Holiday",C13="Special Holiday",C13="Working - Legal Holiday on RD",C13="Normal")),BQ13,0)</f>
        <v>0</v>
      </c>
      <c r="DH14" s="102">
        <f>IF(OR(C15="Special Holiday",C15="Working - Legal Holiday on RD",C15="Working - Special Holiday on RD",C15="Legal Holiday",C15="Legal Holiday on RD",C15="Special Holiday on RD",),BO14,0)</f>
        <v>0</v>
      </c>
      <c r="DI14" s="102">
        <f>IF(AND(C14="Working - Rest Day",OR(C15="Special Holiday",C15="Working - Legal Holiday on RD",C15="Working - Special Holiday on RD",C15="Legal Holiday",C15="Legal Holiday on RD",C15="Special Holiday on RD",C15="Leave")),BO14,0)</f>
        <v>0</v>
      </c>
      <c r="DJ14" s="102">
        <f>IF(AND(C14="Legal Holiday",OR(C15="Special Holiday",C15="Legal Holiday on RD",C15="Special Holiday on RD",C15="Normal",C15="Rest Day",C15="Working - Legal Holiday on RD",C15="Working - Special Holiday on RD",C15="Working - Rest Day",C15="Leave")),BO14,0)</f>
        <v>0</v>
      </c>
      <c r="DK14" s="102">
        <f>IF(AND(C14="Special Holiday",OR(C15="Legal Holiday",C15="Working - Legal Holiday on RD",C15="Working - Special Holiday on RD",C15="Normal",C15="Rest Day",C15="Legal Holiday on RD",C15="Special Holiday on RD",C15="Working - Rest Day",C15="Leave")),BO14,0)</f>
        <v>0</v>
      </c>
      <c r="DL14" s="102">
        <f>IF(AND(C14="Working - Legal Holiday on RD",OR(C15="Legal Holiday",C15="Special Holiday",C15="Working - Special Holiday on RD",C15="Normal",C15="Rest Day",C15="Special Holiday on RD",C15="Working - Rest Day",C15="Leave")),BO14,0)</f>
        <v>0</v>
      </c>
      <c r="DM14" s="102">
        <f>IF(AND(C14="Working - Special Holiday on RD",OR(C15="Legal Holiday",C15="Special Holiday",C15="Working - Legal Holiday on RD",C15="Normal",C15="Rest Day",C15="Leave",C15="Legal Holiday on RD")),BO14,0)</f>
        <v>0</v>
      </c>
      <c r="DN14" s="102">
        <f>IF(OR(C13="Special Holiday",C13="Working - Legal Holiday on RD",C13="Working - Special Holiday on RD",C13="Legal Holiday"),BO13,0)</f>
        <v>0</v>
      </c>
      <c r="DO14" s="102">
        <f>IF(AND(C14="Working - Rest Day",OR(C13="Special Holiday",C13="Working - Legal Holiday on RD",C13="Working - Special Holiday on RD",C13="Normal",C13="Legal Holiday")),BO13,0)</f>
        <v>0</v>
      </c>
      <c r="DP14" s="102">
        <f>IF(AND(OR(C14="Legal Holiday",C14="Legal Holiday on a Rest Day"),OR(C13="Special Holiday",C13="Working - Legal Holiday on RD",C13="Working - Special Holiday on RD",C13="Normal")),BO13,0)</f>
        <v>0</v>
      </c>
      <c r="DQ14" s="102">
        <f>IF(AND(OR(C14="Special Holiday",C14="Special Holiday on RD"),OR(C13="Legal Holiday",C13="Working - Legal Holiday on RD",C13="Working - Special Holiday on RD",C13="Normal")),BO13,0)</f>
        <v>0</v>
      </c>
      <c r="DR14" s="102">
        <f>IF(AND(C14="Working - Legal Holiday on a RD",OR(C13="Legal Holiday",C13="Special Holiday",C13="Working - Special Holiday on RD",C13="Normal")),BO13,0)</f>
        <v>0</v>
      </c>
      <c r="DS14" s="102">
        <f>IF(AND(C14="Working - Special Holiday on RD",OR(C13="Legal Holiday",C13="Special Holiday",C13="Working - Legal Holiday on RD",C13="Normal")),BO13,0)</f>
        <v>0</v>
      </c>
    </row>
    <row r="15" spans="1:123" s="22" customFormat="1" ht="14" x14ac:dyDescent="0.35">
      <c r="A15" s="15">
        <v>45643</v>
      </c>
      <c r="B15" s="16" t="str">
        <f t="shared" si="0"/>
        <v>Tue</v>
      </c>
      <c r="C15" s="17" t="s">
        <v>4</v>
      </c>
      <c r="D15" s="18">
        <v>0.35416666666666702</v>
      </c>
      <c r="E15" s="15">
        <v>45643</v>
      </c>
      <c r="F15" s="18">
        <v>0.72916666666666696</v>
      </c>
      <c r="G15" s="18">
        <v>0.35416666666666702</v>
      </c>
      <c r="H15" s="18">
        <v>0.72916666666666696</v>
      </c>
      <c r="I15" s="19">
        <f t="shared" si="1"/>
        <v>8</v>
      </c>
      <c r="J15" s="18">
        <v>0.72916666666666696</v>
      </c>
      <c r="K15" s="15">
        <v>45643</v>
      </c>
      <c r="L15" s="20">
        <v>0.83333333333333304</v>
      </c>
      <c r="M15" s="15">
        <v>45643</v>
      </c>
      <c r="N15" s="15" t="s">
        <v>44</v>
      </c>
      <c r="O15" s="49"/>
      <c r="P15" s="49"/>
      <c r="Q15" s="126"/>
      <c r="R15" s="82">
        <f t="shared" ref="R15:R27" si="2">IF(AND(C15="Normal",I15&gt;0),(8-S15),0)-IF(AND(C15="Normal",OR(C16="Special Holiday",C16="Working - Legal Holiday on RD",C16="Working - Special Holiday on RD",C16="Legal Holiday",C16="Legal Holiday on RD",C16="Special Holiday on RD")),BN15,0)+IF(AND(OR(C15="Normal",C15="Leave",C15="Rest Day"),OR(C14="Special Holiday",C14="Working - Legal Holiday on RD",C14="Working - Special Holiday on RD",C14="Legal Holiday")),BN14,0)</f>
        <v>8</v>
      </c>
      <c r="S15" s="82">
        <f t="shared" ref="S15:S28" si="3">IF(C15="Normal",IF(P15="Remain Lates",(IFERROR(IF(N15="Strict",IF(C15="Normal",IF(AQ15&lt;=AR15,HOUR(AR15-AQ15)+(MINUTE(AR15-AQ15)/60),0)+IF(BB15&lt;=BC15,HOUR(BC15-BB15)+(MINUTE(BC15-BB15)/60),0),0),IF(I15=0,0,(8-I15))),0)-(O15/60)),IF((O15/60)&gt;=IFERROR(IF(N15="Strict",IF(C15="Normal",IF(AQ15&lt;=AR15,HOUR(AR15-AQ15)+(MINUTE(AR15-AQ15)/60),0)+IF(BB15&lt;=BC15,HOUR(BC15-BB15)+(MINUTE(BC15-BB15)/60),0),0),IF(I15=0,0,(8-I15))),0),0,IFERROR(IF(N15="Strict",IF(C15="Normal",IF(AQ15&lt;=AR15,HOUR(AR15-AQ15)+(MINUTE(AR15-AQ15)/60),0)+IF(BB15&lt;=BC15,HOUR(BC15-BB15)+(MINUTE(BC15-BB15)/60),0),0),IF(I15=0,0,(8-I15))),0))),0)</f>
        <v>0</v>
      </c>
      <c r="T15" s="83">
        <f t="shared" ref="T15:T27" si="4">IF(AND(C15="Working - Rest Day",BW15&gt;0),(8-IF(BV15&gt;6,BV15-1,BV15)),0)-IF(AND(C15="Working - Rest Day",OR(C16="Special Holiday",C16="Working - Legal Holiday on RD",C16="Working - Special Holiday on RD",C16="Legal Holiday",C16="Legal Holiday on RD",C16="Special Holiday on RD")),BN15,0)+IF(AND(C15="Working - Rest Day",OR(C14="Special Holiday",C14="Working - Legal Holiday on RD",C14="Working - Special Holiday on RD",C14="Legal Holiday")),BN14,0)</f>
        <v>0</v>
      </c>
      <c r="U15" s="83">
        <f t="shared" ref="U15:U27" si="5">IF(AND(C15="Legal Holiday",BW15&gt;0),(8-IF(BV15&gt;6,BV15-1,BV15)),0)-IF(AND(C15="Legal Holiday",OR(C16="Special Holiday",C16="Legal Holiday on RD",C16="Special Holiday on RD",C16="Normal",C16="Rest Day",C16="Working - Legal Holiday on RD",C16="Working - Special Holiday on RD",C16="Working - Rest Day",C16="Leave")),BN15,0)+IF(AND(OR(C15="Legal Holiday",C15="Legal Holiday on RD"),OR(C14="Special Holiday",C14="Working - Legal Holiday on RD",C14="Working - Special Holiday on RD",C14="Normal",C14="Working - Rest Day")),BN14,0)</f>
        <v>0</v>
      </c>
      <c r="V15" s="83">
        <f t="shared" ref="V15:V27" si="6">IF(AND(C15="Special Holiday",BW15&gt;0),(8-IF(BV15&gt;6,BV15-1,BV15)),0)-IF(AND(C15="Special Holiday",OR(C16="Legal Holiday",C16="Working - Legal Holiday on RD",C16="Working - Special Holiday on RD",C16="Normal",C16="Rest Day",C16="Legal Holiday on RD",C16="Special Holiday on RD",C16="Working - Rest Day",C16="Leave")),BN15,0)+IF(AND(OR(C15="Special Holiday",C15="Special Holiday on RD"),OR(C14="Legal Holiday",C14="Working - Legal Holiday on RD",C14="Working - Special Holiday on RD",C14="Working - Rest Day",C14="Normal")),BN14,0)</f>
        <v>0</v>
      </c>
      <c r="W15" s="83">
        <f t="shared" ref="W15:W27" si="7">IF(AND(C15="Working - Legal Holiday on RD",BW15&gt;0),(8-IF(BV15&gt;6,BV15-1,BV15)),0)-IF(AND(C15="Working - Legal Holiday on RD",OR(C16="Legal Holiday",C16="Special Holiday",C16="Working - Special Holiday on RD",C16="Normal",C16="Rest Day",C16="Special Holiday on RD",C16="Working - Rest Day",C16="Leave")),BN15,0)+IF(AND(C15="Working - Legal Holiday on RD",OR(C14="Legal Holiday",C14="Special Holiday",C14="Working - Special Holiday on RD",C14="Working - Rest Day",C14="Normal")),BN14,0)</f>
        <v>0</v>
      </c>
      <c r="X15" s="83">
        <f t="shared" ref="X15:X27" si="8">IF(AND(C15="Working - Special Holiday on RD",BW15&gt;0),(8-IF(BV15&gt;6,BV15-1,BV15)),0)-IF(AND(C15="Working - Special Holiday on RD",OR(C16="Legal Holiday",C16="Special Holiday",C16="Working - Legal Holiday on RD",C16="Normal",C16="Rest Day",C16="Leave",C16="Working - Rest Day",C16="Legal Holiday on RD")),BN15,0)+IF(AND(C15="Working - Special Holiday on RD",OR(C14="Legal Holiday",C14="Special Holiday",C14="Working - Legal Holiday on RD",C14="Normal",C14="Working - Rest Day")),BN14,0)</f>
        <v>0</v>
      </c>
      <c r="Y15" s="83">
        <f t="shared" ref="Y15:Y27" si="9">IFERROR(IF(C15="Normal",HOUR(AY15-AV15)+MINUTE(AY15-AV15)/60,0),0)-IFERROR(IF(C15="Normal",HOUR(BA15-AX15)+MINUTE(BA15-AX15)/60,0),0)-IF(AND(C15="Normal",OR(C16="Special Holiday",C16="Working - Legal Holiday on RD",C16="Working - Special Holiday on RD",C16="Legal Holiday",C16="Legal Holiday on RD",C16="Special Holiday on RD")),BP15,0)+IF(AND(OR(C15="Normal",C15="Rest Day",C15="Leave"),OR(C14="Special Holiday",C14="Working - Legal Holiday on RD",C14="Working - Special Holiday on RD",C14="Legal Holiday")),BP14,0)</f>
        <v>2.5</v>
      </c>
      <c r="Z15" s="83">
        <f t="shared" ref="Z15:Z27" si="10">IFERROR(IF(C15="Working - Rest Day",HOUR(AY15-AV15)+MINUTE(AY15-AV15)/60,0),0)-IFERROR(IF(C15="Working - Rest Day",HOUR(BA15-AX15)+MINUTE(BA15-AX15)/60,0),0)-IF(AND(C15="Working - Rest Day",OR(C16="Special Holiday",C16="Working - Legal Holiday on RD",C16="Working - Special Holiday on RD",C16="Legal Holiday",C16="Legal Holiday on RD",C16="Special Holiday on RD")),BP15,0)+IF(AND(C15="Working - Rest Day",OR(C14="Special Holiday",C14="Working - Legal Holiday on RD",C14="Working - Special Holiday on RD",C14="Legal Holiday")),BP14,0)</f>
        <v>0</v>
      </c>
      <c r="AA15" s="83">
        <f t="shared" ref="AA15:AA27" si="11">IFERROR(IF(C15="Legal Holiday",HOUR(AY15-AV15)+MINUTE(AY15-AV15)/60,0),0)-IFERROR(IF(C15="Legal Holiday",HOUR(BA15-AX15)+MINUTE(BA15-AX15)/60,0),0)-IF(AND(C15="Legal Holiday",OR(C16="Special Holiday",C16="Legal Holiday on RD",C16="Special Holiday on RD",C16="Normal",C16="Rest Day",C16="Working - Legal Holiday on RD",C16="Working - Special Holiday on RD",C16="Working - Rest Day",C16="Leave")),BP15,0)+IF(AND(OR(C15="Legal Holiday",C15="Legal Holiday on RD"),OR(C14="Special Holiday",C14="Working - Legal Holiday on RD",C14="Working - Special Holiday on RD",C14="Normal",C14="Working - Rest Day")),BP14,0)</f>
        <v>0</v>
      </c>
      <c r="AB15" s="83">
        <f t="shared" ref="AB15:AB27" si="12">IFERROR(IF(C15="Special Holiday",HOUR(AY15-AV15)+MINUTE(AY15-AV15)/60,0),0)-IFERROR(IF(C15="Special Holiday",HOUR(BA15-AX15)+MINUTE(BA15-AX15)/60,0),0)-IF(AND(C15="Special Holiday",OR(C16="Legal Holiday",C16="Working - Legal Holiday on RD",C16="Working - Special Holiday on RD",C16="Normal",C16="Rest Day",C16="Legal Holiday on RD",C16="Special Holiday on RD",C16="Working - Rest Day",C16="Leave")),BP15,0)+IF(AND(OR(C15="Special Holiday",C15="Special Holiday on RD"),OR(C14="Legal Holiday",C14="Working - Legal Holiday on RD",C14="Working - Special Holiday on RD",C14="Normal",C14="Working - Rest Day")),BP14,0)</f>
        <v>0</v>
      </c>
      <c r="AC15" s="83">
        <f t="shared" ref="AC15:AC27" si="13">IFERROR(IF(C15="Working - Legal Holiday on RD",HOUR(AY15-AV15)+MINUTE(AY15-AV15)/60,0),0)-IFERROR(IF(C15="Working - Legal Holiday on RD",HOUR(BA15-AX15)+MINUTE(BA15-AX15)/60,0),0)-IF(AND(C15="Working - Legal Holiday on RD",OR(C16="Legal Holiday",C16="Special Holiday",C16="Working - Special Holiday on RD",C16="Normal",C16="Rest Day",C16="Special Holiday on RD",C16="Working - Rest Day",C16="Leave")),BP15,0)+IF(AND(C15="Working - Legal Holiday on RD",OR(C14="Legal Holiday",C14="Special Holiday",C14="Working - Special Holiday on RD",C14="Normal",C14="Working - Rest Day")),BP14,0)</f>
        <v>0</v>
      </c>
      <c r="AD15" s="83">
        <f t="shared" ref="AD15:AD27" si="14">IFERROR(IF(C15="Working - Special Holiday on RD",HOUR(AY15-AV15)+MINUTE(AY15-AV15)/60,0),0)-IFERROR(IF(C15="Working - Special Holiday on RD",HOUR(BA15-AX15)+MINUTE(BA15-AX15)/60,0),0)-IF(AND(C15="Working - Special Holiday on RD",OR(C16="Legal Holiday",C16="Special Holiday",C16="Working - Legal Holiday on RD",C16="Normal",C16="Rest Day",C16="Working - Rest Day",C16="Leave",C16="Legal Holiday on RD")),BP15,0)+IF(AND(C15="Working - Special Holiday on RD",OR(C14="Legal Holiday",C14="Special Holiday",C14="Working - Legal Holiday on RD",C14="Normal",C14="Working - Rest Day")),BP14,0)</f>
        <v>0</v>
      </c>
      <c r="AE15" s="83">
        <f t="shared" ref="AE15:AE27" si="15">IFERROR(IF(C15="Normal",HOUR(BA15-AX15)+MINUTE(BA15-AX15)/60,0),0)-IF(AND(C15="Normal",OR(C16="Special Holiday",C16="Working - Legal Holiday on RD",C16="Working - Special Holiday on RD",C16="Legal Holiday",C16="Legal Holiday on RD",C16="Special Holiday on RD")),BQ15,0)+IF(AND(OR(C15="Normal",C15="Rest Day",C15="Leave"),OR(C14="Special Holiday",C14="Working - Legal Holiday on RD",C14="Working - Special Holiday on RD",C14="Legal Holiday")),BQ14,0)</f>
        <v>0</v>
      </c>
      <c r="AF15" s="83">
        <f t="shared" ref="AF15:AF27" si="16">IFERROR(IF(C15="Working - Rest Day",HOUR(BA15-AX15)+MINUTE(BA15-AX15)/60,0),0)-IF(AND(C15="Working - Rest Day",OR(C16="Special Holiday",C16="Working - Legal Holiday on RD",C16="Working - Special Holiday on RD",C16="Legal Holiday",C16="Legal Holiday on RD",C16="Special Holiday on RD")),BQ15,0)+IF(AND(C15="Working - Rest Day",OR(C14="Special Holiday",C14="Working - Legal Holiday on RD",C14="Working - Special Holiday on RD",C14="Legal Holiday")),BQ14,0)</f>
        <v>0</v>
      </c>
      <c r="AG15" s="83">
        <f t="shared" ref="AG15:AG27" si="17">IFERROR(IF(C15="Legal Holiday",HOUR(BA15-AX15)+MINUTE(BA15-AX15)/60,0),0)-IF(AND(C15="Legal Holiday",OR(C16="Special Holiday",C16="Legal Holiday on RD",C16="Special Holiday on RD",C16="Normal",C16="Rest Day",C16="Working - Legal Holiday on RD",C16="Working - Special Holiday on RD",C16="Working - Rest Day",C16="Leave")),BQ15,0)+IF(AND(OR(C15="Legal Holiday",C15="Legal Holiday on RD"),OR(C14="Special Holiday",C14="Working - Legal Holiday on RD",C14="Working - Special Holiday on RD",C14="Normal",C14="Working - Rest Day")),BQ14,0)</f>
        <v>0</v>
      </c>
      <c r="AH15" s="83">
        <f t="shared" ref="AH15:AH27" si="18">IFERROR(IF(C15="Special Holiday",HOUR(BA15-AX15)+MINUTE(BA15-AX15)/60,0),0)-IF(AND(C15="Special Holiday",OR(C16="Legal Holiday",C16="Working - Legal Holiday on RD",C16="Working - Special Holiday on RD",C16="Normal",C16="Rest Day",C16="Legal Holiday on RD",C16="Special Holiday on RD",C16="Working - Rest Day",C16="Leave")),BQ15,0)+IF(AND(OR(C15="Special Holiday",C15="Special Holiday on RD"),OR(C14="Legal Holiday",C14="Working - Legal Holiday on RD",C14="Working - Special Holiday on RD",C14="Normal",C14="Working - Rest Day")),BQ14,0)</f>
        <v>0</v>
      </c>
      <c r="AI15" s="83">
        <f t="shared" ref="AI15:AI27" si="19">IFERROR(IF(C15="Working - Legal Holiday on RD",HOUR(BA15-AX15)+MINUTE(BA15-AX15)/60,0),0)-IF(AND(C15="Working - Legal Holiday on RD",OR(C16="Legal Holiday",C16="Special Holiday",C16="Working - Special Holiday on RD",C16="Normal",C16="Rest Day",C16="Special Holiday on RD",C16="Working - Rest Day",C16="Leave")),BQ15,0)+IF(AND(C15="Working - Legal Holiday on RD",OR(C14="Legal Holiday",C14="Special Holiday",C14="Working - Special Holiday on RD",C14="Normal",C14="Working - Rest Day")),BQ14,0)</f>
        <v>0</v>
      </c>
      <c r="AJ15" s="83">
        <f t="shared" ref="AJ15:AJ27" si="20">IFERROR(IF(C15="Working - Special Holiday on RD",HOUR(BA15-AX15)+MINUTE(BA15-AX15)/60,0),0)-IF(AND(C15="Working - Special Holiday on RD",OR(C16="Legal Holiday",C16="Special Holiday",C16="Working - Legal Holiday on RD",C16="Normal",C16="Rest Day",C16="Working - Rest Day",C16="Leave",C16="Legal Holiday on RD")),BQ15,0)+IF(AND(C15="Working - Special Holiday on RD",OR(C14="Legal Holiday",C14="Special Holiday",C14="Working - Legal Holiday on RD",C14="Normal",C14="Working - Rest Day")),BQ14,0)</f>
        <v>0</v>
      </c>
      <c r="AK15" s="83">
        <f t="shared" ref="AK15:AK27" si="21">IFERROR(IF(C15="Normal",HOUR(BF15-AU15)+(MINUTE(BF15-AU15)/60),0),0)-IF(AND(C15="Normal",OR(C16="Special Holiday",C16="Working - Legal Holiday on RD",C16="Working - Special Holiday on RD",C16="Legal Holiday",C16="Legal Holiday on RD",C16="Special Holiday on RD")),BO15,0)+IF(AND(OR(C15="Normal",C15="Rest Day",C15="Leave"),OR(C14="Special Holiday",C14="Working - Legal Holiday on RD",C14="Working - Special Holiday on RD",C14="Legal Holiday")),BO14,0)</f>
        <v>0</v>
      </c>
      <c r="AL15" s="83">
        <f t="shared" ref="AL15:AL27" si="22">IFERROR(IF(C15="Working - Rest Day",HOUR(BF15-AU15)+(MINUTE(BF15-AU15)/60),0),0)-IF(AND(C15="Working - Rest Day",OR(C16="Special Holiday",C16="Working - Legal Holiday on RD",C16="Working - Special Holiday on RD",C16="Legal Holiday",C16="Legal Holiday on RD",C16="Special Holiday on RD")),BO15,0)+IF(AND(C15="Working - Rest Day",OR(C14="Special Holiday",C14="Working - Legal Holiday on RD",C14="Working - Special Holiday on RD",C14="Legal Holiday")),BO14,0)</f>
        <v>0</v>
      </c>
      <c r="AM15" s="83">
        <f t="shared" ref="AM15:AM27" si="23">IFERROR(IF(C15="Legal Holiday",HOUR(BF15-AU15)+(MINUTE(BF15-AU15)/60),0),0)-IF(AND(C15="Legal Holiday",OR(C16="Special Holiday",C16="Legal Holiday on RD",C16="Special Holiday on RD",C16="Normal",C16="Rest Day",C16="Working - Legal Holiday on RD",C16="Working - Special Holiday on RD",C16="Working - Rest Day",C16="Leave")),BO15,0)+IF(AND(OR(C15="Legal Holiday",C15="Legal Holiday on RD"),OR(C14="Special Holiday",C14="Working - Legal Holiday on RD",C14="Working - Special Holiday on RD",C14="Normal",C14="Working - Rest Day")),BO14,0)</f>
        <v>0</v>
      </c>
      <c r="AN15" s="83">
        <f t="shared" ref="AN15:AN27" si="24">IFERROR(IF(C15="Special Holiday",HOUR(BF15-AU15)+(MINUTE(BF15-AU15)/60),0),0)-IF(AND(C15="Special Holiday",OR(C16="Legal Holiday",C16="Working - Legal Holiday on RD",C16="Working - Special Holiday on RD",C16="Normal",C16="Rest Day",C16="Legal Holiday on RD",C16="Special Holiday on RD",C16="Working - Rest Day",C16="Leave")),BO15,0)+IF(AND(OR(C15="Special Holiday",C15="Special Holiday on RD"),OR(C14="Legal Holiday",C14="Working - Legal Holiday on RD",C14="Working - Special Holiday on RD",C14="Normal",C14="Working - Rest Day")),BO14,0)</f>
        <v>0</v>
      </c>
      <c r="AO15" s="83">
        <f t="shared" ref="AO15:AO27" si="25">IFERROR(IF(C15="Working - Legal Holiday on RD",HOUR(BF15-AU15)+(MINUTE(BF15-AU15)/60),0),0)-IF(AND(C15="Working - Legal Holiday on RD",OR(C16="Legal Holiday",C16="Special Holiday",C16="Working - Special Holiday on RD",C16="Normal",C16="Rest Day",C16="Special Holiday on RD",C16="Working - Rest Day",C16="Leave")),BO15,0)+IF(AND(C15="Working - Legal Holiday on RD",OR(C14="Legal Holiday",C14="Special Holiday",C14="Working - Special Holiday on RD",C14="Normal",C14="Working - Rest Day")),BO14,0)</f>
        <v>0</v>
      </c>
      <c r="AP15" s="83">
        <f t="shared" ref="AP15:AP27" si="26">IFERROR(IF(C15="Working - Special Holiday on RD",HOUR(BF15-AU15)+(MINUTE(BF15-AU15)/60),0),0)-IF(AND(C15="Working - Special Holiday on RD",OR(C16="Legal Holiday",C16="Special Holiday",C16="Working - Legal Holiday on RD",C16="Normal",C16="Rest Day",C16="Working - Rest Day",C16="Leave",C16="Legal Holiday on RD")),BO15,0)+IF(AND(C15="Working - Special Holiday on RD",OR(C14="Legal Holiday",C14="Special Holiday",C14="Working - Legal Holiday on RD",C14="Normal",C14="Working - Rest Day")),BO14,0)</f>
        <v>0</v>
      </c>
      <c r="AQ15" s="84" t="str">
        <f t="shared" ref="AQ15:AQ30" si="27">TEXT(D15,"HH:MM")&amp;" "&amp;TEXT(A15,"DD-mmm-YY")</f>
        <v>08:30 17-Dec-24</v>
      </c>
      <c r="AR15" s="84" t="str">
        <f t="shared" ref="AR15:AR30" si="28">TEXT(G15,"HH:MM")&amp;" "&amp;TEXT(A15,"DD-mmm-YY")</f>
        <v>08:30 17-Dec-24</v>
      </c>
      <c r="AS15" s="31" t="str">
        <f t="shared" ref="AS15:AS30" si="29">IF($AR$1&lt;D15,AR15,IF(AT15&lt;=AR15,AR15,AT15))</f>
        <v>22:00 17-Dec-24</v>
      </c>
      <c r="AT15" s="31" t="str">
        <f t="shared" ref="AT15:AT30" si="30">IF(AND(D15&gt;=0,D15&lt;0.25),TEXT($AR$1,"HH:MM")&amp;" "&amp;TEXT((A15-1),"dd-mmm-yy"),TEXT($AR$1,"HH:MM")&amp;" "&amp;TEXT(A15,"dd-mmm-yy"))</f>
        <v>22:00 17-Dec-24</v>
      </c>
      <c r="AU15" s="30">
        <f t="array" ref="AU15">MAX(AQ15:AS15+0)</f>
        <v>45643.916666666701</v>
      </c>
      <c r="AV15" s="113" t="str">
        <f t="shared" ref="AV15:AV30" si="31">TEXT(J15,"HH:MM")&amp;" "&amp;TEXT(K15,"DD-mmm-YY")</f>
        <v>17:30 17-Dec-24</v>
      </c>
      <c r="AW15" s="31" t="str">
        <f t="shared" ref="AW15:AW30" si="32">IF(K15&lt;A15,TEXT($AR$1,"HH:MM")&amp;" "&amp;TEXT((A15-1),"dd-mmm-yy"),IF(AND(D15&gt;0,D15&lt;0.25,L15&lt;0.916666666666667,A15&lt;M15),TEXT($AR$1,"HH:MM")&amp;" "&amp;TEXT((A15-1),"dd-mmm-yy"),TEXT($AR$1,"HH:MM")&amp;" "&amp;TEXT(A15,"dd-mmm-yy")))</f>
        <v>22:00 17-Dec-24</v>
      </c>
      <c r="AX15" s="30">
        <f t="array" ref="AX15">MAX(AV15:AW15+0)</f>
        <v>45643.916666666701</v>
      </c>
      <c r="AY15" s="113" t="str">
        <f t="shared" ref="AY15:AY30" si="33">TEXT(L15,"HH:MM")&amp;" "&amp;TEXT(M15,"DD-mmm-YY")</f>
        <v>20:00 17-Dec-24</v>
      </c>
      <c r="AZ15" s="31" t="str">
        <f t="shared" ref="AZ15:AZ30" si="34">IF(AND(D15&gt;=0,D15&lt;0.25,L15&lt;0.916666666666667,A15&gt;M15),TEXT($AR$2,"HH:MM")&amp;" "&amp;TEXT(A15,"DD-mmm-YY"),TEXT($AR$2,"HH:MM")&amp;" "&amp;TEXT((A15+1),"DD-mmm-YY"))</f>
        <v>06:00 18-Dec-24</v>
      </c>
      <c r="BA15" s="30">
        <f t="array" ref="BA15">MIN(AY15:AZ15+0)</f>
        <v>45643.833333333299</v>
      </c>
      <c r="BB15" s="75" t="str">
        <f t="shared" ref="BB15:BB30" si="35">IF(G15&gt;H15,TEXT(H15,"HH:MM")&amp;" "&amp;TEXT(E15,"DD-mmm-YY"),IF(H15&gt;1,TEXT(H15,"HH:MM")&amp;" "&amp;TEXT(E15,"DD-mmm-YY"),TEXT(H15,"HH:MM")&amp;" "&amp;TEXT(A15,"DD-mmm-YY")))</f>
        <v>17:30 17-Dec-24</v>
      </c>
      <c r="BC15" s="31" t="str">
        <f t="shared" ref="BC15:BC30" si="36">IF(N15="Flexi",TEXT(G15+$BC$1,"HH:MM")&amp;" "&amp;TEXT(E15,"DD-mmm-YY"),TEXT(F15,"HH:MM")&amp;" "&amp;TEXT(E15,"DD-mmm-YY"))</f>
        <v>17:30 17-Dec-24</v>
      </c>
      <c r="BD15" s="108">
        <f t="array" ref="BD15">MIN(BB15:BC15+0)</f>
        <v>45643.729166666701</v>
      </c>
      <c r="BE15" s="31" t="str">
        <f t="shared" ref="BE15:BE30" si="37">IF(D15&gt;0.25,TEXT($AR$2,"HH:MM")&amp;" "&amp;TEXT(IF(BG15&lt;H15,A15+1,E15),"DD-mmm-YY"),IF(D15&gt;=0,TEXT($AR$2,"HH:MM")&amp;" "&amp;TEXT(IF(BG15&lt;H15,A15+1,E15)-1,"DD-mmm-YY"),TEXT($AR$2,"HH:MM")&amp;" "&amp;TEXT(IF(BG15&lt;H15,A15+1,E15),"DD-mmm-YY")))</f>
        <v>06:00 18-Dec-24</v>
      </c>
      <c r="BF15" s="30">
        <f t="array" ref="BF15">IF(N15="Flexi",IF(AND(BB15&gt;BC15,BB15&lt;BE15),BB15,MIN(BB15:BE15+0)),MIN(BB15:BE15+0))</f>
        <v>45643.729166666701</v>
      </c>
      <c r="BG15" s="58">
        <v>0</v>
      </c>
      <c r="BH15" s="105" t="str">
        <f t="shared" ref="BH15:BH30" si="38">TEXT(BG15,"HH:MM")&amp;" "&amp;TEXT(A15+1,"DD-mmm-YY")</f>
        <v>00:00 18-Dec-24</v>
      </c>
      <c r="BI15" s="105" t="str">
        <f t="shared" ref="BI15:BI30" si="39">AV15</f>
        <v>17:30 17-Dec-24</v>
      </c>
      <c r="BJ15" s="106">
        <f t="array" ref="BJ15">MAX(BH15:BI15+0)</f>
        <v>45644</v>
      </c>
      <c r="BK15" s="105" t="str">
        <f t="shared" ref="BK15:BK30" si="40">TEXT($AR$2,"HH:MM")&amp;" "&amp;TEXT(A15+1,"DD-mmm-YY")</f>
        <v>06:00 18-Dec-24</v>
      </c>
      <c r="BL15" s="105" t="str">
        <f t="shared" ref="BL15:BL30" si="41">AY15</f>
        <v>20:00 17-Dec-24</v>
      </c>
      <c r="BM15" s="106">
        <f t="array" ref="BM15">MIN(BK15:BL15+0)</f>
        <v>45643.833333333299</v>
      </c>
      <c r="BN15" s="87">
        <f t="shared" ref="BN15:BN30" si="42">IF(IFERROR(IF(E15&gt;A15,IF(BD15&gt;=BD15,HOUR(BD15-BH15)+MINUTE(BD15-BH15)/60,0),0),0)&gt;5,(IFERROR(IF(E15&gt;A15,IF(BD15&gt;=BD15,HOUR(BD15-BH15)+MINUTE(BD15-BH15)/60,0),0),0)-1),IFERROR(IF(E15&gt;A15,IF(BD15&gt;=BD15,HOUR(BD15-BH15)+MINUTE(BD15-BH15)/60,0),0),0))</f>
        <v>0</v>
      </c>
      <c r="BO15" s="87">
        <f t="shared" ref="BO15:BO30" si="43">IFERROR(IF(E15&gt;A15,HOUR(BF15-BH15)+MINUTE(BF15-BH15)/60,0),0)</f>
        <v>0</v>
      </c>
      <c r="BP15" s="99">
        <f t="shared" ref="BP15:BP30" si="44">IF(AND(A15&lt;M15,L15&gt;0.25,L15&lt;=0.916666666666667,J15&gt;=0.25),IFERROR(HOUR(AY15-AV15)+MINUTE(AY15-AV15)/60,0),IFERROR(HOUR(AY15-BK15)+MINUTE(AY15-BK15)/60,0))</f>
        <v>0</v>
      </c>
      <c r="BQ15" s="87">
        <f t="shared" ref="BQ15:BQ30" si="45">IFERROR(HOUR(BM15-BJ15)+MINUTE(BM15-BJ15)/60,0)</f>
        <v>0</v>
      </c>
      <c r="BR15" s="87">
        <f t="shared" ref="BR15:BR28" si="46">IF(AND(C15=C15,BW15&gt;0),(8-BV15),0)-BN15</f>
        <v>8</v>
      </c>
      <c r="BS15" s="87">
        <f t="shared" ref="BS15:BS28" si="47">IFERROR(IF(C15=C15,HOUR(BF15-AU15)+(MINUTE(BF15-AU15)/60),0),0)-BO15</f>
        <v>0</v>
      </c>
      <c r="BT15" s="99">
        <f t="shared" ref="BT15:BT28" si="48">IFERROR(IF(C15=C15,HOUR(AY15-AV15)+MINUTE(AY15-AV15)/60,0),0)-IFERROR(IF(C15=C15,HOUR(BA15-AX15)+MINUTE(BA15-AX15)/60,0),0)-BP15</f>
        <v>2.5</v>
      </c>
      <c r="BU15" s="87">
        <f t="shared" ref="BU15:BU28" si="49">IFERROR(IF(C15=C15,HOUR(BA15-AX15)+MINUTE(BA15-AX15)/60,0),0)-BQ15</f>
        <v>0</v>
      </c>
      <c r="BV15" s="87">
        <f t="shared" ref="BV15:BV28" si="50">IF(C15=C15,IF(P15="Remain Lates",(IFERROR(IF(N15="Strict",IF(C15=C15,IF(AQ15&lt;=AR15,HOUR(AR15-AQ15)+(MINUTE(AR15-AQ15)/60),0)+IF(BB15&lt;=BC15,HOUR(BC15-BB15)+(MINUTE(BC15-BB15)/60),0),0),IF(BW15=0,0,(8-BW15))),0)-(O15/60)),IF((O15/60)&gt;=IFERROR(IF(N15="Strict",IF(C15=C15,IF(AQ15&lt;=AR15,HOUR(AR15-AQ15)+(MINUTE(AR15-AQ15)/60),0)+IF(BB15&lt;=BC15,HOUR(BC15-BB15)+(MINUTE(BC15-BB15)/60),0),0),IF(BW15=0,0,(8-BW15))),0),0,IFERROR(IF(N15="Strict",IF(C15=C15,IF(AQ15&lt;=AR15,HOUR(AR15-AQ15)+(MINUTE(AR15-AQ15)/60),0)+IF(BB15&lt;=BC15,HOUR(BC15-BB15)+(MINUTE(BC15-BB15)/60),0),0),IF(BW15=0,0,(8-BW15))),0))),0)</f>
        <v>0</v>
      </c>
      <c r="BW15" s="87">
        <f t="shared" ref="BW15:BW28" si="51">IFERROR(IF(N15="Strict",IF(C15=C15,IFERROR(IF((HOUR(IF(AQ15&lt;=AR15,BB15-AR15,BB15-AQ15))+MINUTE(IF(AQ15&lt;=AR15,BB15-AR15,BB15-AQ15))/60)&gt;=6,HOUR(IF(AQ15&lt;=AR15,BB15-AR15,BB15-AQ15))+MINUTE(IF(AQ15&lt;=AR15,BB15-AR15,BB15-AQ15))/60-1,HOUR(IF(AQ15&lt;=AR15,BB15-AR15,BB15-AQ15))+MINUTE(IF(AQ15&lt;=AR15,BB15-AR15,BB15-AQ15))/60),0),0),IF(N15="Flexi",IF(C15=C15,IF((HOUR(BB15-AR15)+MINUTE(BB15-AR15)/60)&gt;=6,(HOUR(BB15-AR15)+MINUTE(BB15-AR15)/60)-1,(HOUR(BB15-AR15)+MINUTE(BB15-AR15)/60)),0),0)),0)</f>
        <v>8</v>
      </c>
      <c r="BX15" s="102">
        <f t="shared" ref="BX15:BX30" si="52">IF(OR(C16="Special Holiday",C16="Working - Legal Holiday on RD",C16="Working - Special Holiday on RD",C16="Legal Holiday",C16="Legal Holiday on RD",C16="Special Holiday on RD",),BN15,0)</f>
        <v>0</v>
      </c>
      <c r="BY15" s="102">
        <f t="shared" ref="BY15:BY27" si="53">IF(AND(C15="Working - Rest Day",OR(C16="Special Holiday",C16="Working - Legal Holiday on RD",C16="Working - Special Holiday on RD",C16="Legal Holiday",C16="Legal Holiday on RD",C16="Special Holiday on RD",C16="Leave")),BN15,0)</f>
        <v>0</v>
      </c>
      <c r="BZ15" s="102">
        <f t="shared" ref="BZ15:BZ27" si="54">IF(AND(C15="Legal Holiday",OR(C16="Special Holiday",C16="Legal Holiday on RD",C16="Special Holiday on RD",C16="Normal",C16="Rest Day",C16="Working - Legal Holiday on RD",C16="Working - Special Holiday on RD",C16="Working - Rest Day",C16="Leave")),BN15,0)</f>
        <v>0</v>
      </c>
      <c r="CA15" s="102">
        <f t="shared" ref="CA15:CA27" si="55">IF(AND(C15="Special Holiday",OR(C16="Legal Holiday",C16="Working - Legal Holiday on RD",C16="Working - Special Holiday on RD",C16="Normal",C16="Rest Day",C16="Legal Holiday on RD",C16="Special Holiday on RD",C16="Working - Rest Day",C16="Leave")),BN15,0)</f>
        <v>0</v>
      </c>
      <c r="CB15" s="102">
        <f t="shared" ref="CB15:CB27" si="56">IF(AND(C15="Working - Legal Holiday on RD",OR(C16="Legal Holiday",C16="Special Holiday",C16="Working - Special Holiday on RD",C16="Normal",C16="Rest Day",C16="Special Holiday on RD",C16="Working - Rest Day",C16="Leave")),BN15,0)</f>
        <v>0</v>
      </c>
      <c r="CC15" s="102">
        <f t="shared" ref="CC15:CC27" si="57">IF(AND(C15="Working - Special Holiday on RD",OR(C16="Legal Holiday",C16="Special Holiday",C16="Working - Legal Holiday on RD",C16="Normal",C16="Rest Day",C16="Leave",C16="Legal Holiday on RD")),BN15,0)</f>
        <v>0</v>
      </c>
      <c r="CD15" s="102">
        <f t="shared" ref="CD15:CD29" si="58">IF(OR(C14="Special Holiday",C14="Working - Legal Holiday on RD",C14="Working - Special Holiday on RD",C14="Legal Holiday"),BN14,0)</f>
        <v>0</v>
      </c>
      <c r="CE15" s="102">
        <f t="shared" ref="CE15:CE28" si="59">IF(AND(C15="Working - Rest Day",OR(C14="Special Holiday",C14="Working - Legal Holiday on RD",C14="Working - Special Holiday on RD",C14="Normal",C14="Legal Holiday")),BN14,0)</f>
        <v>0</v>
      </c>
      <c r="CF15" s="102">
        <f t="shared" ref="CF15:CF28" si="60">IF(AND(OR(C15="Legal Holiday",C15="Legal Holiday on a Rest Day"),OR(C14="Special Holiday",C14="Working - Legal Holiday on RD",C14="Working - Special Holiday on RD",C14="Normal")),BN14,0)</f>
        <v>0</v>
      </c>
      <c r="CG15" s="102">
        <f t="shared" ref="CG15:CG28" si="61">IF(AND(OR(C15="Special Holiday",C15="Special Holiday on RD"),OR(C14="Legal Holiday",C14="Working - Legal Holiday on RD",C14="Working - Special Holiday on RD",C14="Normal")),BN14,0)</f>
        <v>0</v>
      </c>
      <c r="CH15" s="102">
        <f t="shared" ref="CH15:CH28" si="62">IF(AND(C15="Working - Legal Holiday on a RD",OR(C14="Legal Holiday",C14="Special Holiday",C14="Working - Special Holiday on RD",C14="Normal")),BN14,0)</f>
        <v>0</v>
      </c>
      <c r="CI15" s="102">
        <f t="shared" ref="CI15:CI28" si="63">IF(AND(C15="Working - Special Holiday on RD",OR(C14="Legal Holiday",C14="Special Holiday",C14="Working - Legal Holiday on RD",C14="Normal")),BN14,0)</f>
        <v>0</v>
      </c>
      <c r="CJ15" s="102">
        <f t="shared" ref="CJ15:CJ30" si="64">IF(OR(C16="Special Holiday",C16="Working - Legal Holiday on RD",C16="Working - Special Holiday on RD",C16="Legal Holiday",C16="Legal Holiday on RD",C16="Special Holiday on RD",),BP15,0)</f>
        <v>0</v>
      </c>
      <c r="CK15" s="102">
        <f t="shared" ref="CK15:CK27" si="65">IF(AND(C15="Working - Rest Day",OR(C16="Special Holiday",C16="Working - Legal Holiday on RD",C16="Working - Special Holiday on RD",C16="Legal Holiday",C16="Legal Holiday on RD",C16="Special Holiday on RD",C16="Leave")),BP15,0)</f>
        <v>0</v>
      </c>
      <c r="CL15" s="102">
        <f t="shared" ref="CL15:CL27" si="66">IF(AND(C15="Legal Holiday",OR(C16="Special Holiday",C16="Legal Holiday on RD",C16="Special Holiday on RD",C16="Normal",C16="Rest Day",C16="Working - Legal Holiday on RD",C16="Working - Special Holiday on RD",C16="Working - Rest Day",C16="Leave")),BP15,0)</f>
        <v>0</v>
      </c>
      <c r="CM15" s="102">
        <f t="shared" ref="CM15:CM27" si="67">IF(AND(C15="Special Holiday",OR(C16="Legal Holiday",C16="Working - Legal Holiday on RD",C16="Working - Special Holiday on RD",C16="Normal",C16="Rest Day",C16="Legal Holiday on RD",C16="Special Holiday on RD",C16="Working - Rest Day",C16="Leave")),BP15,0)</f>
        <v>0</v>
      </c>
      <c r="CN15" s="102">
        <f t="shared" ref="CN15:CN27" si="68">IF(AND(C15="Working - Legal Holiday on RD",OR(C16="Legal Holiday",C16="Special Holiday",C16="Working - Special Holiday on RD",C16="Normal",C16="Rest Day",C16="Special Holiday on RD",C16="Working - Rest Day",C16="Leave")),BP15,0)</f>
        <v>0</v>
      </c>
      <c r="CO15" s="102">
        <f t="shared" ref="CO15:CO27" si="69">IF(AND(C15="Working - Special Holiday on RD",OR(C16="Legal Holiday",C16="Special Holiday",C16="Working - Legal Holiday on RD",C16="Normal",C16="Rest Day",C16="Leave",C16="Legal Holiday on RD")),BP15,0)</f>
        <v>0</v>
      </c>
      <c r="CP15" s="102">
        <f t="shared" ref="CP15:CP29" si="70">IF(OR(C14="Special Holiday",C14="Working - Legal Holiday on RD",C14="Working - Special Holiday on RD",C14="Legal Holiday"),BP14,0)</f>
        <v>0</v>
      </c>
      <c r="CQ15" s="102">
        <f t="shared" ref="CQ15:CQ28" si="71">IF(AND(C15="Working - Rest Day",OR(C14="Special Holiday",C14="Working - Legal Holiday on RD",C14="Working - Special Holiday on RD",C14="Normal",C14="Legal Holiday")),BP14,0)</f>
        <v>0</v>
      </c>
      <c r="CR15" s="102">
        <f t="shared" ref="CR15:CR28" si="72">IF(AND(OR(C15="Legal Holiday",C15="Legal Holiday on a Rest Day"),OR(C14="Special Holiday",C14="Working - Legal Holiday on RD",C14="Working - Special Holiday on RD",C14="Normal")),BP14,0)</f>
        <v>0</v>
      </c>
      <c r="CS15" s="102">
        <f t="shared" ref="CS15:CS28" si="73">IF(AND(OR(C15="Special Holiday",C15="Special Holiday on RD"),OR(C14="Legal Holiday",C14="Working - Legal Holiday on RD",C14="Working - Special Holiday on RD",C14="Normal")),BP14,0)</f>
        <v>0</v>
      </c>
      <c r="CT15" s="102">
        <f t="shared" ref="CT15:CT28" si="74">IF(AND(C15="Working - Legal Holiday on a RD",OR(C14="Legal Holiday",C14="Special Holiday",C14="Working - Special Holiday on RD",C14="Normal")),BP14,0)</f>
        <v>0</v>
      </c>
      <c r="CU15" s="102">
        <f t="shared" ref="CU15:CU28" si="75">IF(AND(C15="Working - Special Holiday on RD",OR(C14="Legal Holiday",C14="Special Holiday",C14="Working - Legal Holiday on RD",C14="Normal")),BP14,0)</f>
        <v>0</v>
      </c>
      <c r="CV15" s="102">
        <f t="shared" ref="CV15:CV30" si="76">IF(OR(C16="Special Holiday",C16="Working - Legal Holiday on RD",C16="Working - Special Holiday on RD",C16="Legal Holiday",C16="Legal Holiday on RD",C16="Special Holiday on RD",),BQ15,0)</f>
        <v>0</v>
      </c>
      <c r="CW15" s="102">
        <f t="shared" ref="CW15:CW27" si="77">IF(AND(C15="Working - Rest Day",OR(C16="Special Holiday",C16="Working - Legal Holiday on RD",C16="Working - Special Holiday on RD",C16="Legal Holiday",C16="Legal Holiday on RD",C16="Special Holiday on RD",C16="Leave")),BQ15,0)</f>
        <v>0</v>
      </c>
      <c r="CX15" s="102">
        <f t="shared" ref="CX15:CX27" si="78">IF(AND(C15="Legal Holiday",OR(C16="Special Holiday",C16="Legal Holiday on RD",C16="Special Holiday on RD",C16="Normal",C16="Rest Day",C16="Working - Legal Holiday on RD",C16="Working - Special Holiday on RD",C16="Working - Rest Day",C16="Leave")),BQ15,0)</f>
        <v>0</v>
      </c>
      <c r="CY15" s="102">
        <f t="shared" ref="CY15:CY27" si="79">IF(AND(C15="Special Holiday",OR(C16="Legal Holiday",C16="Working - Legal Holiday on RD",C16="Working - Special Holiday on RD",C16="Normal",C16="Rest Day",C16="Legal Holiday on RD",C16="Special Holiday on RD",C16="Working - Rest Day",C16="Leave")),BQ15,0)</f>
        <v>0</v>
      </c>
      <c r="CZ15" s="102">
        <f t="shared" ref="CZ15:CZ27" si="80">IF(AND(C15="Working - Legal Holiday on RD",OR(C16="Legal Holiday",C16="Special Holiday",C16="Working - Special Holiday on RD",C16="Normal",C16="Rest Day",C16="Special Holiday on RD",C16="Working - Rest Day",C16="Leave")),BQ15,0)</f>
        <v>0</v>
      </c>
      <c r="DA15" s="102">
        <f t="shared" ref="DA15:DA27" si="81">IF(AND(C15="Working - Special Holiday on RD",OR(C16="Legal Holiday",C16="Special Holiday",C16="Working - Legal Holiday on RD",C16="Normal",C16="Rest Day",C16="Leave",C16="Legal Holiday on RD")),BQ15,0)</f>
        <v>0</v>
      </c>
      <c r="DB15" s="102">
        <f t="shared" ref="DB15:DB29" si="82">IF(OR(C14="Special Holiday",C14="Working - Legal Holiday on RD",C14="Working - Special Holiday on RD",C14="Legal Holiday"),BQ14,0)</f>
        <v>0</v>
      </c>
      <c r="DC15" s="102">
        <f t="shared" ref="DC15:DC28" si="83">IF(AND(C15="Working - Rest Day",OR(C14="Special Holiday",C14="Working - Legal Holiday on RD",C14="Working - Special Holiday on RD",C14="Normal",C14="Legal Holiday")),BQ14,0)</f>
        <v>0</v>
      </c>
      <c r="DD15" s="102">
        <f t="shared" ref="DD15:DD28" si="84">IF(AND(OR(C15="Legal Holiday",C15="Legal Holiday on a Rest Day"),OR(C14="Special Holiday",C14="Working - Legal Holiday on RD",C14="Working - Special Holiday on RD",C14="Normal")),BQ14,0)</f>
        <v>0</v>
      </c>
      <c r="DE15" s="102">
        <f t="shared" ref="DE15:DE28" si="85">IF(AND(OR(C15="Special Holiday",C15="Special Holiday on RD"),OR(C14="Legal Holiday",C14="Working - Legal Holiday on RD",C14="Working - Special Holiday on RD",C14="Normal")),BQ14,0)</f>
        <v>0</v>
      </c>
      <c r="DF15" s="102">
        <f t="shared" ref="DF15:DF28" si="86">IF(AND(C15="Working - Legal Holiday on a RD",OR(C14="Legal Holiday",C14="Special Holiday",C14="Working - Special Holiday on RD",C14="Normal")),BQ14,0)</f>
        <v>0</v>
      </c>
      <c r="DG15" s="102">
        <f t="shared" ref="DG15:DG28" si="87">IF(AND(C15="Working - Special Holiday on RD",OR(C14="Legal Holiday",C14="Special Holiday",C14="Working - Legal Holiday on RD",C14="Normal")),BQ14,0)</f>
        <v>0</v>
      </c>
      <c r="DH15" s="102">
        <f t="shared" ref="DH15:DH30" si="88">IF(OR(C16="Special Holiday",C16="Working - Legal Holiday on RD",C16="Working - Special Holiday on RD",C16="Legal Holiday",C16="Legal Holiday on RD",C16="Special Holiday on RD",),BO15,0)</f>
        <v>0</v>
      </c>
      <c r="DI15" s="102">
        <f t="shared" ref="DI15:DI27" si="89">IF(AND(C15="Working - Rest Day",OR(C16="Special Holiday",C16="Working - Legal Holiday on RD",C16="Working - Special Holiday on RD",C16="Legal Holiday",C16="Legal Holiday on RD",C16="Special Holiday on RD",C16="Leave")),BO15,0)</f>
        <v>0</v>
      </c>
      <c r="DJ15" s="102">
        <f t="shared" ref="DJ15:DJ27" si="90">IF(AND(C15="Legal Holiday",OR(C16="Special Holiday",C16="Legal Holiday on RD",C16="Special Holiday on RD",C16="Normal",C16="Rest Day",C16="Working - Legal Holiday on RD",C16="Working - Special Holiday on RD",C16="Working - Rest Day",C16="Leave")),BO15,0)</f>
        <v>0</v>
      </c>
      <c r="DK15" s="102">
        <f t="shared" ref="DK15:DK27" si="91">IF(AND(C15="Special Holiday",OR(C16="Legal Holiday",C16="Working - Legal Holiday on RD",C16="Working - Special Holiday on RD",C16="Normal",C16="Rest Day",C16="Legal Holiday on RD",C16="Special Holiday on RD",C16="Working - Rest Day",C16="Leave")),BO15,0)</f>
        <v>0</v>
      </c>
      <c r="DL15" s="102">
        <f t="shared" ref="DL15:DL27" si="92">IF(AND(C15="Working - Legal Holiday on RD",OR(C16="Legal Holiday",C16="Special Holiday",C16="Working - Special Holiday on RD",C16="Normal",C16="Rest Day",C16="Special Holiday on RD",C16="Working - Rest Day",C16="Leave")),BO15,0)</f>
        <v>0</v>
      </c>
      <c r="DM15" s="102">
        <f t="shared" ref="DM15:DM27" si="93">IF(AND(C15="Working - Special Holiday on RD",OR(C16="Legal Holiday",C16="Special Holiday",C16="Working - Legal Holiday on RD",C16="Normal",C16="Rest Day",C16="Leave",C16="Legal Holiday on RD")),BO15,0)</f>
        <v>0</v>
      </c>
      <c r="DN15" s="102">
        <f t="shared" ref="DN15:DN29" si="94">IF(OR(C14="Special Holiday",C14="Working - Legal Holiday on RD",C14="Working - Special Holiday on RD",C14="Legal Holiday"),BO14,0)</f>
        <v>0</v>
      </c>
      <c r="DO15" s="102">
        <f t="shared" ref="DO15:DO28" si="95">IF(AND(C15="Working - Rest Day",OR(C14="Special Holiday",C14="Working - Legal Holiday on RD",C14="Working - Special Holiday on RD",C14="Normal",C14="Legal Holiday")),BO14,0)</f>
        <v>0</v>
      </c>
      <c r="DP15" s="102">
        <f t="shared" ref="DP15:DP28" si="96">IF(AND(OR(C15="Legal Holiday",C15="Legal Holiday on a Rest Day"),OR(C14="Special Holiday",C14="Working - Legal Holiday on RD",C14="Working - Special Holiday on RD",C14="Normal")),BO14,0)</f>
        <v>0</v>
      </c>
      <c r="DQ15" s="102">
        <f t="shared" ref="DQ15:DQ28" si="97">IF(AND(OR(C15="Special Holiday",C15="Special Holiday on RD"),OR(C14="Legal Holiday",C14="Working - Legal Holiday on RD",C14="Working - Special Holiday on RD",C14="Normal")),BO14,0)</f>
        <v>0</v>
      </c>
      <c r="DR15" s="102">
        <f t="shared" ref="DR15:DR28" si="98">IF(AND(C15="Working - Legal Holiday on a RD",OR(C14="Legal Holiday",C14="Special Holiday",C14="Working - Special Holiday on RD",C14="Normal")),BO14,0)</f>
        <v>0</v>
      </c>
      <c r="DS15" s="102">
        <f t="shared" ref="DS15:DS28" si="99">IF(AND(C15="Working - Special Holiday on RD",OR(C14="Legal Holiday",C14="Special Holiday",C14="Working - Legal Holiday on RD",C14="Normal")),BO14,0)</f>
        <v>0</v>
      </c>
    </row>
    <row r="16" spans="1:123" s="21" customFormat="1" ht="14" x14ac:dyDescent="0.35">
      <c r="A16" s="15">
        <v>45644</v>
      </c>
      <c r="B16" s="16" t="str">
        <f t="shared" si="0"/>
        <v>Wed</v>
      </c>
      <c r="C16" s="17" t="s">
        <v>4</v>
      </c>
      <c r="D16" s="18">
        <v>0.35416666666666702</v>
      </c>
      <c r="E16" s="15">
        <v>45644</v>
      </c>
      <c r="F16" s="18">
        <v>0.72916666666666696</v>
      </c>
      <c r="G16" s="18">
        <v>0.25</v>
      </c>
      <c r="H16" s="18">
        <v>0.72916666666666696</v>
      </c>
      <c r="I16" s="19">
        <f t="shared" si="1"/>
        <v>10.5</v>
      </c>
      <c r="J16" s="18">
        <v>0.25</v>
      </c>
      <c r="K16" s="15">
        <v>45644</v>
      </c>
      <c r="L16" s="20">
        <v>0.35416666666666702</v>
      </c>
      <c r="M16" s="15">
        <v>45644</v>
      </c>
      <c r="N16" s="15" t="s">
        <v>44</v>
      </c>
      <c r="O16" s="49"/>
      <c r="P16" s="49"/>
      <c r="Q16" s="126"/>
      <c r="R16" s="82">
        <f t="shared" si="2"/>
        <v>8</v>
      </c>
      <c r="S16" s="82">
        <f t="shared" si="3"/>
        <v>0</v>
      </c>
      <c r="T16" s="83">
        <f t="shared" si="4"/>
        <v>0</v>
      </c>
      <c r="U16" s="83">
        <f t="shared" si="5"/>
        <v>0</v>
      </c>
      <c r="V16" s="83">
        <f t="shared" si="6"/>
        <v>0</v>
      </c>
      <c r="W16" s="83">
        <f t="shared" si="7"/>
        <v>0</v>
      </c>
      <c r="X16" s="83">
        <f t="shared" si="8"/>
        <v>0</v>
      </c>
      <c r="Y16" s="83">
        <f t="shared" si="9"/>
        <v>2.5</v>
      </c>
      <c r="Z16" s="83">
        <f t="shared" si="10"/>
        <v>0</v>
      </c>
      <c r="AA16" s="83">
        <f t="shared" si="11"/>
        <v>0</v>
      </c>
      <c r="AB16" s="83">
        <f t="shared" si="12"/>
        <v>0</v>
      </c>
      <c r="AC16" s="83">
        <f t="shared" si="13"/>
        <v>0</v>
      </c>
      <c r="AD16" s="83">
        <f t="shared" si="14"/>
        <v>0</v>
      </c>
      <c r="AE16" s="83">
        <f t="shared" si="15"/>
        <v>0</v>
      </c>
      <c r="AF16" s="83">
        <f t="shared" si="16"/>
        <v>0</v>
      </c>
      <c r="AG16" s="83">
        <f t="shared" si="17"/>
        <v>0</v>
      </c>
      <c r="AH16" s="83">
        <f t="shared" si="18"/>
        <v>0</v>
      </c>
      <c r="AI16" s="83">
        <f t="shared" si="19"/>
        <v>0</v>
      </c>
      <c r="AJ16" s="83">
        <f t="shared" si="20"/>
        <v>0</v>
      </c>
      <c r="AK16" s="83">
        <f t="shared" si="21"/>
        <v>0</v>
      </c>
      <c r="AL16" s="83">
        <f t="shared" si="22"/>
        <v>0</v>
      </c>
      <c r="AM16" s="83">
        <f t="shared" si="23"/>
        <v>0</v>
      </c>
      <c r="AN16" s="83">
        <f t="shared" si="24"/>
        <v>0</v>
      </c>
      <c r="AO16" s="83">
        <f t="shared" si="25"/>
        <v>0</v>
      </c>
      <c r="AP16" s="83">
        <f t="shared" si="26"/>
        <v>0</v>
      </c>
      <c r="AQ16" s="84" t="str">
        <f t="shared" si="27"/>
        <v>08:30 18-Dec-24</v>
      </c>
      <c r="AR16" s="84" t="str">
        <f t="shared" si="28"/>
        <v>06:00 18-Dec-24</v>
      </c>
      <c r="AS16" s="31" t="str">
        <f t="shared" si="29"/>
        <v>22:00 18-Dec-24</v>
      </c>
      <c r="AT16" s="31" t="str">
        <f t="shared" si="30"/>
        <v>22:00 18-Dec-24</v>
      </c>
      <c r="AU16" s="30">
        <f t="array" ref="AU16">MAX(AQ16:AS16+0)</f>
        <v>45644.916666666701</v>
      </c>
      <c r="AV16" s="113" t="str">
        <f t="shared" si="31"/>
        <v>06:00 18-Dec-24</v>
      </c>
      <c r="AW16" s="31" t="str">
        <f t="shared" si="32"/>
        <v>22:00 18-Dec-24</v>
      </c>
      <c r="AX16" s="30">
        <f t="array" ref="AX16">MAX(AV16:AW16+0)</f>
        <v>45644.916666666701</v>
      </c>
      <c r="AY16" s="113" t="str">
        <f t="shared" si="33"/>
        <v>08:30 18-Dec-24</v>
      </c>
      <c r="AZ16" s="31" t="str">
        <f t="shared" si="34"/>
        <v>06:00 19-Dec-24</v>
      </c>
      <c r="BA16" s="30">
        <f t="array" ref="BA16">MIN(AY16:AZ16+0)</f>
        <v>45644.354166666701</v>
      </c>
      <c r="BB16" s="75" t="str">
        <f t="shared" si="35"/>
        <v>17:30 18-Dec-24</v>
      </c>
      <c r="BC16" s="31" t="str">
        <f t="shared" si="36"/>
        <v>15:00 18-Dec-24</v>
      </c>
      <c r="BD16" s="108">
        <f t="array" ref="BD16">MIN(BB16:BC16+0)</f>
        <v>45644.625</v>
      </c>
      <c r="BE16" s="31" t="str">
        <f t="shared" si="37"/>
        <v>06:00 19-Dec-24</v>
      </c>
      <c r="BF16" s="30">
        <f t="array" ref="BF16">IF(N16="Flexi",IF(AND(BB16&gt;BC16,BB16&lt;BE16),BB16,MIN(BB16:BE16+0)),MIN(BB16:BE16+0))</f>
        <v>45644.625</v>
      </c>
      <c r="BG16" s="58">
        <v>0</v>
      </c>
      <c r="BH16" s="105" t="str">
        <f t="shared" si="38"/>
        <v>00:00 19-Dec-24</v>
      </c>
      <c r="BI16" s="105" t="str">
        <f t="shared" si="39"/>
        <v>06:00 18-Dec-24</v>
      </c>
      <c r="BJ16" s="106">
        <f t="array" ref="BJ16">MAX(BH16:BI16+0)</f>
        <v>45645</v>
      </c>
      <c r="BK16" s="105" t="str">
        <f t="shared" si="40"/>
        <v>06:00 19-Dec-24</v>
      </c>
      <c r="BL16" s="105" t="str">
        <f t="shared" si="41"/>
        <v>08:30 18-Dec-24</v>
      </c>
      <c r="BM16" s="106">
        <f t="array" ref="BM16">MIN(BK16:BL16+0)</f>
        <v>45644.354166666701</v>
      </c>
      <c r="BN16" s="87">
        <f t="shared" si="42"/>
        <v>0</v>
      </c>
      <c r="BO16" s="87">
        <f t="shared" si="43"/>
        <v>0</v>
      </c>
      <c r="BP16" s="99">
        <f t="shared" si="44"/>
        <v>0</v>
      </c>
      <c r="BQ16" s="87">
        <f t="shared" si="45"/>
        <v>0</v>
      </c>
      <c r="BR16" s="87">
        <f t="shared" si="46"/>
        <v>8</v>
      </c>
      <c r="BS16" s="87">
        <f t="shared" si="47"/>
        <v>0</v>
      </c>
      <c r="BT16" s="99">
        <f t="shared" si="48"/>
        <v>2.5</v>
      </c>
      <c r="BU16" s="87">
        <f t="shared" si="49"/>
        <v>0</v>
      </c>
      <c r="BV16" s="87">
        <f t="shared" si="50"/>
        <v>0</v>
      </c>
      <c r="BW16" s="87">
        <f t="shared" si="51"/>
        <v>10.5</v>
      </c>
      <c r="BX16" s="102">
        <f t="shared" si="52"/>
        <v>0</v>
      </c>
      <c r="BY16" s="102">
        <f t="shared" si="53"/>
        <v>0</v>
      </c>
      <c r="BZ16" s="102">
        <f t="shared" si="54"/>
        <v>0</v>
      </c>
      <c r="CA16" s="102">
        <f t="shared" si="55"/>
        <v>0</v>
      </c>
      <c r="CB16" s="102">
        <f t="shared" si="56"/>
        <v>0</v>
      </c>
      <c r="CC16" s="102">
        <f t="shared" si="57"/>
        <v>0</v>
      </c>
      <c r="CD16" s="102">
        <f t="shared" si="58"/>
        <v>0</v>
      </c>
      <c r="CE16" s="102">
        <f t="shared" si="59"/>
        <v>0</v>
      </c>
      <c r="CF16" s="102">
        <f t="shared" si="60"/>
        <v>0</v>
      </c>
      <c r="CG16" s="102">
        <f t="shared" si="61"/>
        <v>0</v>
      </c>
      <c r="CH16" s="102">
        <f t="shared" si="62"/>
        <v>0</v>
      </c>
      <c r="CI16" s="102">
        <f t="shared" si="63"/>
        <v>0</v>
      </c>
      <c r="CJ16" s="102">
        <f t="shared" si="64"/>
        <v>0</v>
      </c>
      <c r="CK16" s="102">
        <f t="shared" si="65"/>
        <v>0</v>
      </c>
      <c r="CL16" s="102">
        <f t="shared" si="66"/>
        <v>0</v>
      </c>
      <c r="CM16" s="102">
        <f t="shared" si="67"/>
        <v>0</v>
      </c>
      <c r="CN16" s="102">
        <f t="shared" si="68"/>
        <v>0</v>
      </c>
      <c r="CO16" s="102">
        <f t="shared" si="69"/>
        <v>0</v>
      </c>
      <c r="CP16" s="102">
        <f t="shared" si="70"/>
        <v>0</v>
      </c>
      <c r="CQ16" s="102">
        <f t="shared" si="71"/>
        <v>0</v>
      </c>
      <c r="CR16" s="102">
        <f t="shared" si="72"/>
        <v>0</v>
      </c>
      <c r="CS16" s="102">
        <f t="shared" si="73"/>
        <v>0</v>
      </c>
      <c r="CT16" s="102">
        <f t="shared" si="74"/>
        <v>0</v>
      </c>
      <c r="CU16" s="102">
        <f t="shared" si="75"/>
        <v>0</v>
      </c>
      <c r="CV16" s="102">
        <f t="shared" si="76"/>
        <v>0</v>
      </c>
      <c r="CW16" s="102">
        <f t="shared" si="77"/>
        <v>0</v>
      </c>
      <c r="CX16" s="102">
        <f t="shared" si="78"/>
        <v>0</v>
      </c>
      <c r="CY16" s="102">
        <f t="shared" si="79"/>
        <v>0</v>
      </c>
      <c r="CZ16" s="102">
        <f t="shared" si="80"/>
        <v>0</v>
      </c>
      <c r="DA16" s="102">
        <f t="shared" si="81"/>
        <v>0</v>
      </c>
      <c r="DB16" s="102">
        <f t="shared" si="82"/>
        <v>0</v>
      </c>
      <c r="DC16" s="102">
        <f t="shared" si="83"/>
        <v>0</v>
      </c>
      <c r="DD16" s="102">
        <f t="shared" si="84"/>
        <v>0</v>
      </c>
      <c r="DE16" s="102">
        <f t="shared" si="85"/>
        <v>0</v>
      </c>
      <c r="DF16" s="102">
        <f t="shared" si="86"/>
        <v>0</v>
      </c>
      <c r="DG16" s="102">
        <f t="shared" si="87"/>
        <v>0</v>
      </c>
      <c r="DH16" s="102">
        <f t="shared" si="88"/>
        <v>0</v>
      </c>
      <c r="DI16" s="102">
        <f t="shared" si="89"/>
        <v>0</v>
      </c>
      <c r="DJ16" s="102">
        <f t="shared" si="90"/>
        <v>0</v>
      </c>
      <c r="DK16" s="102">
        <f t="shared" si="91"/>
        <v>0</v>
      </c>
      <c r="DL16" s="102">
        <f t="shared" si="92"/>
        <v>0</v>
      </c>
      <c r="DM16" s="102">
        <f t="shared" si="93"/>
        <v>0</v>
      </c>
      <c r="DN16" s="102">
        <f t="shared" si="94"/>
        <v>0</v>
      </c>
      <c r="DO16" s="102">
        <f t="shared" si="95"/>
        <v>0</v>
      </c>
      <c r="DP16" s="102">
        <f t="shared" si="96"/>
        <v>0</v>
      </c>
      <c r="DQ16" s="102">
        <f t="shared" si="97"/>
        <v>0</v>
      </c>
      <c r="DR16" s="102">
        <f t="shared" si="98"/>
        <v>0</v>
      </c>
      <c r="DS16" s="102">
        <f t="shared" si="99"/>
        <v>0</v>
      </c>
    </row>
    <row r="17" spans="1:123" s="21" customFormat="1" ht="14" x14ac:dyDescent="0.35">
      <c r="A17" s="15">
        <v>45645</v>
      </c>
      <c r="B17" s="16" t="str">
        <f t="shared" si="0"/>
        <v>Thu</v>
      </c>
      <c r="C17" s="17" t="s">
        <v>4</v>
      </c>
      <c r="D17" s="18">
        <v>0.35416666666666702</v>
      </c>
      <c r="E17" s="15">
        <v>45645</v>
      </c>
      <c r="F17" s="18">
        <v>0.72916666666666696</v>
      </c>
      <c r="G17" s="18">
        <v>0.29166666666666702</v>
      </c>
      <c r="H17" s="18">
        <v>0.72916666666666696</v>
      </c>
      <c r="I17" s="19">
        <f t="shared" si="1"/>
        <v>9.5</v>
      </c>
      <c r="J17" s="18">
        <v>0.29166666666666702</v>
      </c>
      <c r="K17" s="15">
        <v>45645</v>
      </c>
      <c r="L17" s="20">
        <v>0.35416666666666702</v>
      </c>
      <c r="M17" s="15">
        <v>45645</v>
      </c>
      <c r="N17" s="15" t="s">
        <v>44</v>
      </c>
      <c r="O17" s="49"/>
      <c r="P17" s="49"/>
      <c r="Q17" s="126"/>
      <c r="R17" s="82">
        <f t="shared" si="2"/>
        <v>8</v>
      </c>
      <c r="S17" s="82">
        <f t="shared" si="3"/>
        <v>0</v>
      </c>
      <c r="T17" s="83">
        <f t="shared" si="4"/>
        <v>0</v>
      </c>
      <c r="U17" s="83">
        <f t="shared" si="5"/>
        <v>0</v>
      </c>
      <c r="V17" s="83">
        <f t="shared" si="6"/>
        <v>0</v>
      </c>
      <c r="W17" s="83">
        <f t="shared" si="7"/>
        <v>0</v>
      </c>
      <c r="X17" s="83">
        <f t="shared" si="8"/>
        <v>0</v>
      </c>
      <c r="Y17" s="83">
        <f t="shared" si="9"/>
        <v>1.5</v>
      </c>
      <c r="Z17" s="83">
        <f t="shared" si="10"/>
        <v>0</v>
      </c>
      <c r="AA17" s="83">
        <f t="shared" si="11"/>
        <v>0</v>
      </c>
      <c r="AB17" s="83">
        <f t="shared" si="12"/>
        <v>0</v>
      </c>
      <c r="AC17" s="83">
        <f t="shared" si="13"/>
        <v>0</v>
      </c>
      <c r="AD17" s="83">
        <f t="shared" si="14"/>
        <v>0</v>
      </c>
      <c r="AE17" s="83">
        <f t="shared" si="15"/>
        <v>0</v>
      </c>
      <c r="AF17" s="83">
        <f t="shared" si="16"/>
        <v>0</v>
      </c>
      <c r="AG17" s="83">
        <f t="shared" si="17"/>
        <v>0</v>
      </c>
      <c r="AH17" s="83">
        <f t="shared" si="18"/>
        <v>0</v>
      </c>
      <c r="AI17" s="83">
        <f t="shared" si="19"/>
        <v>0</v>
      </c>
      <c r="AJ17" s="83">
        <f t="shared" si="20"/>
        <v>0</v>
      </c>
      <c r="AK17" s="83">
        <f t="shared" si="21"/>
        <v>0</v>
      </c>
      <c r="AL17" s="83">
        <f t="shared" si="22"/>
        <v>0</v>
      </c>
      <c r="AM17" s="83">
        <f t="shared" si="23"/>
        <v>0</v>
      </c>
      <c r="AN17" s="83">
        <f t="shared" si="24"/>
        <v>0</v>
      </c>
      <c r="AO17" s="83">
        <f t="shared" si="25"/>
        <v>0</v>
      </c>
      <c r="AP17" s="83">
        <f t="shared" si="26"/>
        <v>0</v>
      </c>
      <c r="AQ17" s="84" t="str">
        <f t="shared" si="27"/>
        <v>08:30 19-Dec-24</v>
      </c>
      <c r="AR17" s="84" t="str">
        <f t="shared" si="28"/>
        <v>07:00 19-Dec-24</v>
      </c>
      <c r="AS17" s="31" t="str">
        <f t="shared" si="29"/>
        <v>22:00 19-Dec-24</v>
      </c>
      <c r="AT17" s="31" t="str">
        <f t="shared" si="30"/>
        <v>22:00 19-Dec-24</v>
      </c>
      <c r="AU17" s="30">
        <f t="array" ref="AU17">MAX(AQ17:AS17+0)</f>
        <v>45645.916666666701</v>
      </c>
      <c r="AV17" s="113" t="str">
        <f t="shared" si="31"/>
        <v>07:00 19-Dec-24</v>
      </c>
      <c r="AW17" s="31" t="str">
        <f t="shared" si="32"/>
        <v>22:00 19-Dec-24</v>
      </c>
      <c r="AX17" s="30">
        <f t="array" ref="AX17">MAX(AV17:AW17+0)</f>
        <v>45645.916666666701</v>
      </c>
      <c r="AY17" s="113" t="str">
        <f t="shared" si="33"/>
        <v>08:30 19-Dec-24</v>
      </c>
      <c r="AZ17" s="31" t="str">
        <f t="shared" si="34"/>
        <v>06:00 20-Dec-24</v>
      </c>
      <c r="BA17" s="30">
        <f t="array" ref="BA17">MIN(AY17:AZ17+0)</f>
        <v>45645.354166666701</v>
      </c>
      <c r="BB17" s="75" t="str">
        <f t="shared" si="35"/>
        <v>17:30 19-Dec-24</v>
      </c>
      <c r="BC17" s="31" t="str">
        <f t="shared" si="36"/>
        <v>16:00 19-Dec-24</v>
      </c>
      <c r="BD17" s="108">
        <f t="array" ref="BD17">MIN(BB17:BC17+0)</f>
        <v>45645.666666666701</v>
      </c>
      <c r="BE17" s="31" t="str">
        <f t="shared" si="37"/>
        <v>06:00 20-Dec-24</v>
      </c>
      <c r="BF17" s="30">
        <f t="array" ref="BF17">IF(N17="Flexi",IF(AND(BB17&gt;BC17,BB17&lt;BE17),BB17,MIN(BB17:BE17+0)),MIN(BB17:BE17+0))</f>
        <v>45645.666666666701</v>
      </c>
      <c r="BG17" s="58">
        <v>0</v>
      </c>
      <c r="BH17" s="105" t="str">
        <f t="shared" si="38"/>
        <v>00:00 20-Dec-24</v>
      </c>
      <c r="BI17" s="105" t="str">
        <f t="shared" si="39"/>
        <v>07:00 19-Dec-24</v>
      </c>
      <c r="BJ17" s="106">
        <f t="array" ref="BJ17">MAX(BH17:BI17+0)</f>
        <v>45646</v>
      </c>
      <c r="BK17" s="105" t="str">
        <f t="shared" si="40"/>
        <v>06:00 20-Dec-24</v>
      </c>
      <c r="BL17" s="105" t="str">
        <f t="shared" si="41"/>
        <v>08:30 19-Dec-24</v>
      </c>
      <c r="BM17" s="106">
        <f t="array" ref="BM17">MIN(BK17:BL17+0)</f>
        <v>45645.354166666701</v>
      </c>
      <c r="BN17" s="87">
        <f t="shared" si="42"/>
        <v>0</v>
      </c>
      <c r="BO17" s="87">
        <f t="shared" si="43"/>
        <v>0</v>
      </c>
      <c r="BP17" s="99">
        <f t="shared" si="44"/>
        <v>0</v>
      </c>
      <c r="BQ17" s="87">
        <f t="shared" si="45"/>
        <v>0</v>
      </c>
      <c r="BR17" s="87">
        <f t="shared" si="46"/>
        <v>8</v>
      </c>
      <c r="BS17" s="87">
        <f t="shared" si="47"/>
        <v>0</v>
      </c>
      <c r="BT17" s="99">
        <f t="shared" si="48"/>
        <v>1.5</v>
      </c>
      <c r="BU17" s="87">
        <f t="shared" si="49"/>
        <v>0</v>
      </c>
      <c r="BV17" s="87">
        <f t="shared" si="50"/>
        <v>0</v>
      </c>
      <c r="BW17" s="87">
        <f t="shared" si="51"/>
        <v>9.5</v>
      </c>
      <c r="BX17" s="102">
        <f t="shared" si="52"/>
        <v>0</v>
      </c>
      <c r="BY17" s="102">
        <f t="shared" si="53"/>
        <v>0</v>
      </c>
      <c r="BZ17" s="102">
        <f t="shared" si="54"/>
        <v>0</v>
      </c>
      <c r="CA17" s="102">
        <f t="shared" si="55"/>
        <v>0</v>
      </c>
      <c r="CB17" s="102">
        <f t="shared" si="56"/>
        <v>0</v>
      </c>
      <c r="CC17" s="102">
        <f t="shared" si="57"/>
        <v>0</v>
      </c>
      <c r="CD17" s="102">
        <f t="shared" si="58"/>
        <v>0</v>
      </c>
      <c r="CE17" s="102">
        <f t="shared" si="59"/>
        <v>0</v>
      </c>
      <c r="CF17" s="102">
        <f t="shared" si="60"/>
        <v>0</v>
      </c>
      <c r="CG17" s="102">
        <f t="shared" si="61"/>
        <v>0</v>
      </c>
      <c r="CH17" s="102">
        <f t="shared" si="62"/>
        <v>0</v>
      </c>
      <c r="CI17" s="102">
        <f t="shared" si="63"/>
        <v>0</v>
      </c>
      <c r="CJ17" s="102">
        <f t="shared" si="64"/>
        <v>0</v>
      </c>
      <c r="CK17" s="102">
        <f t="shared" si="65"/>
        <v>0</v>
      </c>
      <c r="CL17" s="102">
        <f t="shared" si="66"/>
        <v>0</v>
      </c>
      <c r="CM17" s="102">
        <f t="shared" si="67"/>
        <v>0</v>
      </c>
      <c r="CN17" s="102">
        <f t="shared" si="68"/>
        <v>0</v>
      </c>
      <c r="CO17" s="102">
        <f t="shared" si="69"/>
        <v>0</v>
      </c>
      <c r="CP17" s="102">
        <f t="shared" si="70"/>
        <v>0</v>
      </c>
      <c r="CQ17" s="102">
        <f t="shared" si="71"/>
        <v>0</v>
      </c>
      <c r="CR17" s="102">
        <f t="shared" si="72"/>
        <v>0</v>
      </c>
      <c r="CS17" s="102">
        <f t="shared" si="73"/>
        <v>0</v>
      </c>
      <c r="CT17" s="102">
        <f t="shared" si="74"/>
        <v>0</v>
      </c>
      <c r="CU17" s="102">
        <f t="shared" si="75"/>
        <v>0</v>
      </c>
      <c r="CV17" s="102">
        <f t="shared" si="76"/>
        <v>0</v>
      </c>
      <c r="CW17" s="102">
        <f t="shared" si="77"/>
        <v>0</v>
      </c>
      <c r="CX17" s="102">
        <f t="shared" si="78"/>
        <v>0</v>
      </c>
      <c r="CY17" s="102">
        <f t="shared" si="79"/>
        <v>0</v>
      </c>
      <c r="CZ17" s="102">
        <f t="shared" si="80"/>
        <v>0</v>
      </c>
      <c r="DA17" s="102">
        <f t="shared" si="81"/>
        <v>0</v>
      </c>
      <c r="DB17" s="102">
        <f t="shared" si="82"/>
        <v>0</v>
      </c>
      <c r="DC17" s="102">
        <f t="shared" si="83"/>
        <v>0</v>
      </c>
      <c r="DD17" s="102">
        <f t="shared" si="84"/>
        <v>0</v>
      </c>
      <c r="DE17" s="102">
        <f t="shared" si="85"/>
        <v>0</v>
      </c>
      <c r="DF17" s="102">
        <f t="shared" si="86"/>
        <v>0</v>
      </c>
      <c r="DG17" s="102">
        <f t="shared" si="87"/>
        <v>0</v>
      </c>
      <c r="DH17" s="102">
        <f t="shared" si="88"/>
        <v>0</v>
      </c>
      <c r="DI17" s="102">
        <f t="shared" si="89"/>
        <v>0</v>
      </c>
      <c r="DJ17" s="102">
        <f t="shared" si="90"/>
        <v>0</v>
      </c>
      <c r="DK17" s="102">
        <f t="shared" si="91"/>
        <v>0</v>
      </c>
      <c r="DL17" s="102">
        <f t="shared" si="92"/>
        <v>0</v>
      </c>
      <c r="DM17" s="102">
        <f t="shared" si="93"/>
        <v>0</v>
      </c>
      <c r="DN17" s="102">
        <f t="shared" si="94"/>
        <v>0</v>
      </c>
      <c r="DO17" s="102">
        <f t="shared" si="95"/>
        <v>0</v>
      </c>
      <c r="DP17" s="102">
        <f t="shared" si="96"/>
        <v>0</v>
      </c>
      <c r="DQ17" s="102">
        <f t="shared" si="97"/>
        <v>0</v>
      </c>
      <c r="DR17" s="102">
        <f t="shared" si="98"/>
        <v>0</v>
      </c>
      <c r="DS17" s="102">
        <f t="shared" si="99"/>
        <v>0</v>
      </c>
    </row>
    <row r="18" spans="1:123" s="21" customFormat="1" ht="14" x14ac:dyDescent="0.35">
      <c r="A18" s="15">
        <v>45646</v>
      </c>
      <c r="B18" s="16" t="str">
        <f t="shared" si="0"/>
        <v>Fri</v>
      </c>
      <c r="C18" s="17" t="s">
        <v>4</v>
      </c>
      <c r="D18" s="18">
        <v>0.35416666666666702</v>
      </c>
      <c r="E18" s="15">
        <v>45646</v>
      </c>
      <c r="F18" s="18">
        <v>0.72916666666666696</v>
      </c>
      <c r="G18" s="18">
        <v>0.35416666666666702</v>
      </c>
      <c r="H18" s="18">
        <v>0.72916666666666696</v>
      </c>
      <c r="I18" s="19">
        <f t="shared" si="1"/>
        <v>8</v>
      </c>
      <c r="J18" s="18">
        <v>0.72916666666666696</v>
      </c>
      <c r="K18" s="15">
        <v>45646</v>
      </c>
      <c r="L18" s="18">
        <v>0.77083333333333304</v>
      </c>
      <c r="M18" s="32">
        <v>45646</v>
      </c>
      <c r="N18" s="15" t="s">
        <v>44</v>
      </c>
      <c r="O18" s="49"/>
      <c r="P18" s="32"/>
      <c r="Q18" s="126"/>
      <c r="R18" s="82">
        <f t="shared" si="2"/>
        <v>8</v>
      </c>
      <c r="S18" s="82">
        <f t="shared" si="3"/>
        <v>0</v>
      </c>
      <c r="T18" s="83">
        <f t="shared" si="4"/>
        <v>0</v>
      </c>
      <c r="U18" s="83">
        <f t="shared" si="5"/>
        <v>0</v>
      </c>
      <c r="V18" s="83">
        <f t="shared" si="6"/>
        <v>0</v>
      </c>
      <c r="W18" s="83">
        <f t="shared" si="7"/>
        <v>0</v>
      </c>
      <c r="X18" s="83">
        <f t="shared" si="8"/>
        <v>0</v>
      </c>
      <c r="Y18" s="83">
        <f t="shared" si="9"/>
        <v>1</v>
      </c>
      <c r="Z18" s="83">
        <f t="shared" si="10"/>
        <v>0</v>
      </c>
      <c r="AA18" s="83">
        <f t="shared" si="11"/>
        <v>0</v>
      </c>
      <c r="AB18" s="83">
        <f t="shared" si="12"/>
        <v>0</v>
      </c>
      <c r="AC18" s="83">
        <f t="shared" si="13"/>
        <v>0</v>
      </c>
      <c r="AD18" s="83">
        <f t="shared" si="14"/>
        <v>0</v>
      </c>
      <c r="AE18" s="83">
        <f t="shared" si="15"/>
        <v>0</v>
      </c>
      <c r="AF18" s="83">
        <f t="shared" si="16"/>
        <v>0</v>
      </c>
      <c r="AG18" s="83">
        <f t="shared" si="17"/>
        <v>0</v>
      </c>
      <c r="AH18" s="83">
        <f t="shared" si="18"/>
        <v>0</v>
      </c>
      <c r="AI18" s="83">
        <f t="shared" si="19"/>
        <v>0</v>
      </c>
      <c r="AJ18" s="83">
        <f t="shared" si="20"/>
        <v>0</v>
      </c>
      <c r="AK18" s="83">
        <f t="shared" si="21"/>
        <v>0</v>
      </c>
      <c r="AL18" s="83">
        <f t="shared" si="22"/>
        <v>0</v>
      </c>
      <c r="AM18" s="83">
        <f t="shared" si="23"/>
        <v>0</v>
      </c>
      <c r="AN18" s="83">
        <f t="shared" si="24"/>
        <v>0</v>
      </c>
      <c r="AO18" s="83">
        <f t="shared" si="25"/>
        <v>0</v>
      </c>
      <c r="AP18" s="83">
        <f t="shared" si="26"/>
        <v>0</v>
      </c>
      <c r="AQ18" s="84" t="str">
        <f t="shared" si="27"/>
        <v>08:30 20-Dec-24</v>
      </c>
      <c r="AR18" s="84" t="str">
        <f t="shared" si="28"/>
        <v>08:30 20-Dec-24</v>
      </c>
      <c r="AS18" s="31" t="str">
        <f t="shared" si="29"/>
        <v>22:00 20-Dec-24</v>
      </c>
      <c r="AT18" s="31" t="str">
        <f t="shared" si="30"/>
        <v>22:00 20-Dec-24</v>
      </c>
      <c r="AU18" s="30">
        <f t="array" ref="AU18">MAX(AQ18:AS18+0)</f>
        <v>45646.916666666701</v>
      </c>
      <c r="AV18" s="113" t="str">
        <f t="shared" si="31"/>
        <v>17:30 20-Dec-24</v>
      </c>
      <c r="AW18" s="31" t="str">
        <f t="shared" si="32"/>
        <v>22:00 20-Dec-24</v>
      </c>
      <c r="AX18" s="30">
        <f t="array" ref="AX18">MAX(AV18:AW18+0)</f>
        <v>45646.916666666701</v>
      </c>
      <c r="AY18" s="113" t="str">
        <f t="shared" si="33"/>
        <v>18:30 20-Dec-24</v>
      </c>
      <c r="AZ18" s="31" t="str">
        <f t="shared" si="34"/>
        <v>06:00 21-Dec-24</v>
      </c>
      <c r="BA18" s="30">
        <f t="array" ref="BA18">MIN(AY18:AZ18+0)</f>
        <v>45646.770833333299</v>
      </c>
      <c r="BB18" s="75" t="str">
        <f t="shared" si="35"/>
        <v>17:30 20-Dec-24</v>
      </c>
      <c r="BC18" s="31" t="str">
        <f t="shared" si="36"/>
        <v>17:30 20-Dec-24</v>
      </c>
      <c r="BD18" s="108">
        <f t="array" ref="BD18">MIN(BB18:BC18+0)</f>
        <v>45646.729166666701</v>
      </c>
      <c r="BE18" s="31" t="str">
        <f t="shared" si="37"/>
        <v>06:00 21-Dec-24</v>
      </c>
      <c r="BF18" s="30">
        <f t="array" ref="BF18">IF(N18="Flexi",IF(AND(BB18&gt;BC18,BB18&lt;BE18),BB18,MIN(BB18:BE18+0)),MIN(BB18:BE18+0))</f>
        <v>45646.729166666701</v>
      </c>
      <c r="BG18" s="58">
        <v>0</v>
      </c>
      <c r="BH18" s="105" t="str">
        <f t="shared" si="38"/>
        <v>00:00 21-Dec-24</v>
      </c>
      <c r="BI18" s="105" t="str">
        <f t="shared" si="39"/>
        <v>17:30 20-Dec-24</v>
      </c>
      <c r="BJ18" s="106">
        <f t="array" ref="BJ18">MAX(BH18:BI18+0)</f>
        <v>45647</v>
      </c>
      <c r="BK18" s="105" t="str">
        <f t="shared" si="40"/>
        <v>06:00 21-Dec-24</v>
      </c>
      <c r="BL18" s="105" t="str">
        <f t="shared" si="41"/>
        <v>18:30 20-Dec-24</v>
      </c>
      <c r="BM18" s="106">
        <f t="array" ref="BM18">MIN(BK18:BL18+0)</f>
        <v>45646.770833333299</v>
      </c>
      <c r="BN18" s="87">
        <f t="shared" si="42"/>
        <v>0</v>
      </c>
      <c r="BO18" s="87">
        <f t="shared" si="43"/>
        <v>0</v>
      </c>
      <c r="BP18" s="99">
        <f t="shared" si="44"/>
        <v>0</v>
      </c>
      <c r="BQ18" s="87">
        <f t="shared" si="45"/>
        <v>0</v>
      </c>
      <c r="BR18" s="87">
        <f t="shared" si="46"/>
        <v>8</v>
      </c>
      <c r="BS18" s="87">
        <f t="shared" si="47"/>
        <v>0</v>
      </c>
      <c r="BT18" s="99">
        <f t="shared" si="48"/>
        <v>1</v>
      </c>
      <c r="BU18" s="87">
        <f t="shared" si="49"/>
        <v>0</v>
      </c>
      <c r="BV18" s="87">
        <f t="shared" si="50"/>
        <v>0</v>
      </c>
      <c r="BW18" s="87">
        <f t="shared" si="51"/>
        <v>8</v>
      </c>
      <c r="BX18" s="102">
        <f t="shared" si="52"/>
        <v>0</v>
      </c>
      <c r="BY18" s="102">
        <f t="shared" si="53"/>
        <v>0</v>
      </c>
      <c r="BZ18" s="102">
        <f t="shared" si="54"/>
        <v>0</v>
      </c>
      <c r="CA18" s="102">
        <f t="shared" si="55"/>
        <v>0</v>
      </c>
      <c r="CB18" s="102">
        <f t="shared" si="56"/>
        <v>0</v>
      </c>
      <c r="CC18" s="102">
        <f t="shared" si="57"/>
        <v>0</v>
      </c>
      <c r="CD18" s="102">
        <f t="shared" si="58"/>
        <v>0</v>
      </c>
      <c r="CE18" s="102">
        <f t="shared" si="59"/>
        <v>0</v>
      </c>
      <c r="CF18" s="102">
        <f t="shared" si="60"/>
        <v>0</v>
      </c>
      <c r="CG18" s="102">
        <f t="shared" si="61"/>
        <v>0</v>
      </c>
      <c r="CH18" s="102">
        <f t="shared" si="62"/>
        <v>0</v>
      </c>
      <c r="CI18" s="102">
        <f t="shared" si="63"/>
        <v>0</v>
      </c>
      <c r="CJ18" s="102">
        <f t="shared" si="64"/>
        <v>0</v>
      </c>
      <c r="CK18" s="102">
        <f t="shared" si="65"/>
        <v>0</v>
      </c>
      <c r="CL18" s="102">
        <f t="shared" si="66"/>
        <v>0</v>
      </c>
      <c r="CM18" s="102">
        <f t="shared" si="67"/>
        <v>0</v>
      </c>
      <c r="CN18" s="102">
        <f t="shared" si="68"/>
        <v>0</v>
      </c>
      <c r="CO18" s="102">
        <f t="shared" si="69"/>
        <v>0</v>
      </c>
      <c r="CP18" s="102">
        <f t="shared" si="70"/>
        <v>0</v>
      </c>
      <c r="CQ18" s="102">
        <f t="shared" si="71"/>
        <v>0</v>
      </c>
      <c r="CR18" s="102">
        <f t="shared" si="72"/>
        <v>0</v>
      </c>
      <c r="CS18" s="102">
        <f t="shared" si="73"/>
        <v>0</v>
      </c>
      <c r="CT18" s="102">
        <f t="shared" si="74"/>
        <v>0</v>
      </c>
      <c r="CU18" s="102">
        <f t="shared" si="75"/>
        <v>0</v>
      </c>
      <c r="CV18" s="102">
        <f t="shared" si="76"/>
        <v>0</v>
      </c>
      <c r="CW18" s="102">
        <f t="shared" si="77"/>
        <v>0</v>
      </c>
      <c r="CX18" s="102">
        <f t="shared" si="78"/>
        <v>0</v>
      </c>
      <c r="CY18" s="102">
        <f t="shared" si="79"/>
        <v>0</v>
      </c>
      <c r="CZ18" s="102">
        <f t="shared" si="80"/>
        <v>0</v>
      </c>
      <c r="DA18" s="102">
        <f t="shared" si="81"/>
        <v>0</v>
      </c>
      <c r="DB18" s="102">
        <f t="shared" si="82"/>
        <v>0</v>
      </c>
      <c r="DC18" s="102">
        <f t="shared" si="83"/>
        <v>0</v>
      </c>
      <c r="DD18" s="102">
        <f t="shared" si="84"/>
        <v>0</v>
      </c>
      <c r="DE18" s="102">
        <f t="shared" si="85"/>
        <v>0</v>
      </c>
      <c r="DF18" s="102">
        <f t="shared" si="86"/>
        <v>0</v>
      </c>
      <c r="DG18" s="102">
        <f t="shared" si="87"/>
        <v>0</v>
      </c>
      <c r="DH18" s="102">
        <f t="shared" si="88"/>
        <v>0</v>
      </c>
      <c r="DI18" s="102">
        <f t="shared" si="89"/>
        <v>0</v>
      </c>
      <c r="DJ18" s="102">
        <f t="shared" si="90"/>
        <v>0</v>
      </c>
      <c r="DK18" s="102">
        <f t="shared" si="91"/>
        <v>0</v>
      </c>
      <c r="DL18" s="102">
        <f t="shared" si="92"/>
        <v>0</v>
      </c>
      <c r="DM18" s="102">
        <f t="shared" si="93"/>
        <v>0</v>
      </c>
      <c r="DN18" s="102">
        <f t="shared" si="94"/>
        <v>0</v>
      </c>
      <c r="DO18" s="102">
        <f t="shared" si="95"/>
        <v>0</v>
      </c>
      <c r="DP18" s="102">
        <f t="shared" si="96"/>
        <v>0</v>
      </c>
      <c r="DQ18" s="102">
        <f t="shared" si="97"/>
        <v>0</v>
      </c>
      <c r="DR18" s="102">
        <f t="shared" si="98"/>
        <v>0</v>
      </c>
      <c r="DS18" s="102">
        <f t="shared" si="99"/>
        <v>0</v>
      </c>
    </row>
    <row r="19" spans="1:123" s="21" customFormat="1" ht="14" x14ac:dyDescent="0.35">
      <c r="A19" s="15">
        <v>45647</v>
      </c>
      <c r="B19" s="16" t="str">
        <f t="shared" si="0"/>
        <v>Sat</v>
      </c>
      <c r="C19" s="17" t="s">
        <v>97</v>
      </c>
      <c r="D19" s="18">
        <v>0.95833333333333304</v>
      </c>
      <c r="E19" s="15">
        <v>45647</v>
      </c>
      <c r="F19" s="123">
        <v>0.29166666666666702</v>
      </c>
      <c r="G19" s="123">
        <v>0</v>
      </c>
      <c r="H19" s="123">
        <v>0.29166666666666702</v>
      </c>
      <c r="I19" s="19">
        <f t="shared" si="1"/>
        <v>0</v>
      </c>
      <c r="J19" s="18"/>
      <c r="K19" s="15"/>
      <c r="L19" s="20"/>
      <c r="M19" s="15"/>
      <c r="N19" s="15" t="s">
        <v>44</v>
      </c>
      <c r="O19" s="49"/>
      <c r="P19" s="15"/>
      <c r="Q19" s="126"/>
      <c r="R19" s="82">
        <f t="shared" si="2"/>
        <v>0</v>
      </c>
      <c r="S19" s="82">
        <f t="shared" si="3"/>
        <v>0</v>
      </c>
      <c r="T19" s="83">
        <f t="shared" si="4"/>
        <v>6</v>
      </c>
      <c r="U19" s="83">
        <f t="shared" si="5"/>
        <v>0</v>
      </c>
      <c r="V19" s="83">
        <f t="shared" si="6"/>
        <v>0</v>
      </c>
      <c r="W19" s="83">
        <f t="shared" si="7"/>
        <v>0</v>
      </c>
      <c r="X19" s="83">
        <f t="shared" si="8"/>
        <v>0</v>
      </c>
      <c r="Y19" s="83">
        <f t="shared" si="9"/>
        <v>0</v>
      </c>
      <c r="Z19" s="83">
        <f t="shared" si="10"/>
        <v>0</v>
      </c>
      <c r="AA19" s="83">
        <f t="shared" si="11"/>
        <v>0</v>
      </c>
      <c r="AB19" s="83">
        <f t="shared" si="12"/>
        <v>0</v>
      </c>
      <c r="AC19" s="83">
        <f t="shared" si="13"/>
        <v>0</v>
      </c>
      <c r="AD19" s="83">
        <f t="shared" si="14"/>
        <v>0</v>
      </c>
      <c r="AE19" s="83">
        <f t="shared" si="15"/>
        <v>0</v>
      </c>
      <c r="AF19" s="83">
        <f t="shared" si="16"/>
        <v>0</v>
      </c>
      <c r="AG19" s="83">
        <f t="shared" si="17"/>
        <v>0</v>
      </c>
      <c r="AH19" s="83">
        <f t="shared" si="18"/>
        <v>0</v>
      </c>
      <c r="AI19" s="83">
        <f t="shared" si="19"/>
        <v>0</v>
      </c>
      <c r="AJ19" s="83">
        <f t="shared" si="20"/>
        <v>0</v>
      </c>
      <c r="AK19" s="83">
        <f t="shared" si="21"/>
        <v>0</v>
      </c>
      <c r="AL19" s="83">
        <f t="shared" si="22"/>
        <v>0</v>
      </c>
      <c r="AM19" s="83">
        <f t="shared" si="23"/>
        <v>0</v>
      </c>
      <c r="AN19" s="83">
        <f t="shared" si="24"/>
        <v>0</v>
      </c>
      <c r="AO19" s="83">
        <f t="shared" si="25"/>
        <v>0</v>
      </c>
      <c r="AP19" s="83">
        <f t="shared" si="26"/>
        <v>0</v>
      </c>
      <c r="AQ19" s="84" t="str">
        <f t="shared" si="27"/>
        <v>23:00 21-Dec-24</v>
      </c>
      <c r="AR19" s="84" t="str">
        <f t="shared" si="28"/>
        <v>00:00 21-Dec-24</v>
      </c>
      <c r="AS19" s="31" t="str">
        <f t="shared" si="29"/>
        <v>00:00 21-Dec-24</v>
      </c>
      <c r="AT19" s="31" t="str">
        <f t="shared" si="30"/>
        <v>22:00 21-Dec-24</v>
      </c>
      <c r="AU19" s="30">
        <f t="array" ref="AU19">MAX(AQ19:AS19+0)</f>
        <v>45647.958333333299</v>
      </c>
      <c r="AV19" s="113" t="str">
        <f t="shared" si="31"/>
        <v>00:00 00-Jan-00</v>
      </c>
      <c r="AW19" s="31" t="str">
        <f t="shared" si="32"/>
        <v>22:00 20-Dec-24</v>
      </c>
      <c r="AX19" s="30" t="e">
        <f t="array" ref="AX19">MAX(AV19:AW19+0)</f>
        <v>#VALUE!</v>
      </c>
      <c r="AY19" s="113" t="str">
        <f t="shared" si="33"/>
        <v>00:00 00-Jan-00</v>
      </c>
      <c r="AZ19" s="31" t="str">
        <f t="shared" si="34"/>
        <v>06:00 22-Dec-24</v>
      </c>
      <c r="BA19" s="30" t="e">
        <f t="array" ref="BA19">MIN(AY19:AZ19+0)</f>
        <v>#VALUE!</v>
      </c>
      <c r="BB19" s="75" t="str">
        <f t="shared" si="35"/>
        <v>07:00 21-Dec-24</v>
      </c>
      <c r="BC19" s="31" t="str">
        <f t="shared" si="36"/>
        <v>09:00 21-Dec-24</v>
      </c>
      <c r="BD19" s="108">
        <f t="array" ref="BD19">MIN(BB19:BC19+0)</f>
        <v>45647.291666666701</v>
      </c>
      <c r="BE19" s="31" t="str">
        <f t="shared" si="37"/>
        <v>06:00 22-Dec-24</v>
      </c>
      <c r="BF19" s="30">
        <f t="array" ref="BF19">IF(N19="Flexi",IF(AND(BB19&gt;BC19,BB19&lt;BE19),BB19,MIN(BB19:BE19+0)),MIN(BB19:BE19+0))</f>
        <v>45647.291666666701</v>
      </c>
      <c r="BG19" s="58">
        <v>0</v>
      </c>
      <c r="BH19" s="105" t="str">
        <f t="shared" si="38"/>
        <v>00:00 22-Dec-24</v>
      </c>
      <c r="BI19" s="105" t="str">
        <f t="shared" si="39"/>
        <v>00:00 00-Jan-00</v>
      </c>
      <c r="BJ19" s="106" t="e">
        <f t="array" ref="BJ19">MAX(BH19:BI19+0)</f>
        <v>#VALUE!</v>
      </c>
      <c r="BK19" s="105" t="str">
        <f t="shared" si="40"/>
        <v>06:00 22-Dec-24</v>
      </c>
      <c r="BL19" s="105" t="str">
        <f t="shared" si="41"/>
        <v>00:00 00-Jan-00</v>
      </c>
      <c r="BM19" s="106" t="e">
        <f t="array" ref="BM19">MIN(BK19:BL19+0)</f>
        <v>#VALUE!</v>
      </c>
      <c r="BN19" s="87">
        <f t="shared" si="42"/>
        <v>0</v>
      </c>
      <c r="BO19" s="87">
        <f t="shared" si="43"/>
        <v>0</v>
      </c>
      <c r="BP19" s="99">
        <f t="shared" si="44"/>
        <v>0</v>
      </c>
      <c r="BQ19" s="87">
        <f t="shared" si="45"/>
        <v>0</v>
      </c>
      <c r="BR19" s="87">
        <f t="shared" si="46"/>
        <v>6</v>
      </c>
      <c r="BS19" s="87">
        <f t="shared" si="47"/>
        <v>0</v>
      </c>
      <c r="BT19" s="99">
        <f t="shared" si="48"/>
        <v>0</v>
      </c>
      <c r="BU19" s="87">
        <f t="shared" si="49"/>
        <v>0</v>
      </c>
      <c r="BV19" s="87">
        <f t="shared" si="50"/>
        <v>2</v>
      </c>
      <c r="BW19" s="87">
        <f t="shared" si="51"/>
        <v>6</v>
      </c>
      <c r="BX19" s="102">
        <f t="shared" si="52"/>
        <v>0</v>
      </c>
      <c r="BY19" s="102">
        <f t="shared" si="53"/>
        <v>0</v>
      </c>
      <c r="BZ19" s="102">
        <f t="shared" si="54"/>
        <v>0</v>
      </c>
      <c r="CA19" s="102">
        <f t="shared" si="55"/>
        <v>0</v>
      </c>
      <c r="CB19" s="102">
        <f t="shared" si="56"/>
        <v>0</v>
      </c>
      <c r="CC19" s="102">
        <f t="shared" si="57"/>
        <v>0</v>
      </c>
      <c r="CD19" s="102">
        <f t="shared" si="58"/>
        <v>0</v>
      </c>
      <c r="CE19" s="102">
        <f t="shared" si="59"/>
        <v>0</v>
      </c>
      <c r="CF19" s="102">
        <f t="shared" si="60"/>
        <v>0</v>
      </c>
      <c r="CG19" s="102">
        <f t="shared" si="61"/>
        <v>0</v>
      </c>
      <c r="CH19" s="102">
        <f t="shared" si="62"/>
        <v>0</v>
      </c>
      <c r="CI19" s="102">
        <f t="shared" si="63"/>
        <v>0</v>
      </c>
      <c r="CJ19" s="102">
        <f t="shared" si="64"/>
        <v>0</v>
      </c>
      <c r="CK19" s="102">
        <f t="shared" si="65"/>
        <v>0</v>
      </c>
      <c r="CL19" s="102">
        <f t="shared" si="66"/>
        <v>0</v>
      </c>
      <c r="CM19" s="102">
        <f t="shared" si="67"/>
        <v>0</v>
      </c>
      <c r="CN19" s="102">
        <f t="shared" si="68"/>
        <v>0</v>
      </c>
      <c r="CO19" s="102">
        <f t="shared" si="69"/>
        <v>0</v>
      </c>
      <c r="CP19" s="102">
        <f t="shared" si="70"/>
        <v>0</v>
      </c>
      <c r="CQ19" s="102">
        <f t="shared" si="71"/>
        <v>0</v>
      </c>
      <c r="CR19" s="102">
        <f t="shared" si="72"/>
        <v>0</v>
      </c>
      <c r="CS19" s="102">
        <f t="shared" si="73"/>
        <v>0</v>
      </c>
      <c r="CT19" s="102">
        <f t="shared" si="74"/>
        <v>0</v>
      </c>
      <c r="CU19" s="102">
        <f t="shared" si="75"/>
        <v>0</v>
      </c>
      <c r="CV19" s="102">
        <f t="shared" si="76"/>
        <v>0</v>
      </c>
      <c r="CW19" s="102">
        <f t="shared" si="77"/>
        <v>0</v>
      </c>
      <c r="CX19" s="102">
        <f t="shared" si="78"/>
        <v>0</v>
      </c>
      <c r="CY19" s="102">
        <f t="shared" si="79"/>
        <v>0</v>
      </c>
      <c r="CZ19" s="102">
        <f t="shared" si="80"/>
        <v>0</v>
      </c>
      <c r="DA19" s="102">
        <f t="shared" si="81"/>
        <v>0</v>
      </c>
      <c r="DB19" s="102">
        <f t="shared" si="82"/>
        <v>0</v>
      </c>
      <c r="DC19" s="102">
        <f t="shared" si="83"/>
        <v>0</v>
      </c>
      <c r="DD19" s="102">
        <f t="shared" si="84"/>
        <v>0</v>
      </c>
      <c r="DE19" s="102">
        <f t="shared" si="85"/>
        <v>0</v>
      </c>
      <c r="DF19" s="102">
        <f t="shared" si="86"/>
        <v>0</v>
      </c>
      <c r="DG19" s="102">
        <f t="shared" si="87"/>
        <v>0</v>
      </c>
      <c r="DH19" s="102">
        <f t="shared" si="88"/>
        <v>0</v>
      </c>
      <c r="DI19" s="102">
        <f t="shared" si="89"/>
        <v>0</v>
      </c>
      <c r="DJ19" s="102">
        <f t="shared" si="90"/>
        <v>0</v>
      </c>
      <c r="DK19" s="102">
        <f t="shared" si="91"/>
        <v>0</v>
      </c>
      <c r="DL19" s="102">
        <f t="shared" si="92"/>
        <v>0</v>
      </c>
      <c r="DM19" s="102">
        <f t="shared" si="93"/>
        <v>0</v>
      </c>
      <c r="DN19" s="102">
        <f t="shared" si="94"/>
        <v>0</v>
      </c>
      <c r="DO19" s="102">
        <f t="shared" si="95"/>
        <v>0</v>
      </c>
      <c r="DP19" s="102">
        <f t="shared" si="96"/>
        <v>0</v>
      </c>
      <c r="DQ19" s="102">
        <f t="shared" si="97"/>
        <v>0</v>
      </c>
      <c r="DR19" s="102">
        <f t="shared" si="98"/>
        <v>0</v>
      </c>
      <c r="DS19" s="102">
        <f t="shared" si="99"/>
        <v>0</v>
      </c>
    </row>
    <row r="20" spans="1:123" s="21" customFormat="1" ht="14" x14ac:dyDescent="0.35">
      <c r="A20" s="15">
        <v>45648</v>
      </c>
      <c r="B20" s="16" t="str">
        <f t="shared" si="0"/>
        <v>Sun</v>
      </c>
      <c r="C20" s="17" t="s">
        <v>97</v>
      </c>
      <c r="D20" s="18">
        <v>0.95833333333333304</v>
      </c>
      <c r="E20" s="15">
        <v>45649</v>
      </c>
      <c r="F20" s="123">
        <v>0.20833333333333301</v>
      </c>
      <c r="G20" s="123">
        <v>0.95833333333333304</v>
      </c>
      <c r="H20" s="123">
        <v>0.20833333333333301</v>
      </c>
      <c r="I20" s="19">
        <f t="shared" si="1"/>
        <v>0</v>
      </c>
      <c r="J20" s="18"/>
      <c r="K20" s="15"/>
      <c r="L20" s="20"/>
      <c r="M20" s="15"/>
      <c r="N20" s="15" t="s">
        <v>44</v>
      </c>
      <c r="O20" s="49"/>
      <c r="P20" s="15"/>
      <c r="Q20" s="126"/>
      <c r="R20" s="82">
        <f t="shared" si="2"/>
        <v>0</v>
      </c>
      <c r="S20" s="82">
        <f t="shared" si="3"/>
        <v>0</v>
      </c>
      <c r="T20" s="83">
        <f t="shared" si="4"/>
        <v>5</v>
      </c>
      <c r="U20" s="83">
        <f t="shared" si="5"/>
        <v>0</v>
      </c>
      <c r="V20" s="83">
        <f t="shared" si="6"/>
        <v>0</v>
      </c>
      <c r="W20" s="83">
        <f t="shared" si="7"/>
        <v>0</v>
      </c>
      <c r="X20" s="83">
        <f t="shared" si="8"/>
        <v>0</v>
      </c>
      <c r="Y20" s="83">
        <f t="shared" si="9"/>
        <v>0</v>
      </c>
      <c r="Z20" s="83">
        <f t="shared" si="10"/>
        <v>0</v>
      </c>
      <c r="AA20" s="83">
        <f t="shared" si="11"/>
        <v>0</v>
      </c>
      <c r="AB20" s="83">
        <f t="shared" si="12"/>
        <v>0</v>
      </c>
      <c r="AC20" s="83">
        <f t="shared" si="13"/>
        <v>0</v>
      </c>
      <c r="AD20" s="83">
        <f t="shared" si="14"/>
        <v>0</v>
      </c>
      <c r="AE20" s="83">
        <f t="shared" si="15"/>
        <v>0</v>
      </c>
      <c r="AF20" s="83">
        <f t="shared" si="16"/>
        <v>0</v>
      </c>
      <c r="AG20" s="83">
        <f t="shared" si="17"/>
        <v>0</v>
      </c>
      <c r="AH20" s="83">
        <f t="shared" si="18"/>
        <v>0</v>
      </c>
      <c r="AI20" s="83">
        <f t="shared" si="19"/>
        <v>0</v>
      </c>
      <c r="AJ20" s="83">
        <f t="shared" si="20"/>
        <v>0</v>
      </c>
      <c r="AK20" s="83">
        <f t="shared" si="21"/>
        <v>0</v>
      </c>
      <c r="AL20" s="83">
        <f t="shared" si="22"/>
        <v>6</v>
      </c>
      <c r="AM20" s="83">
        <f t="shared" si="23"/>
        <v>0</v>
      </c>
      <c r="AN20" s="83">
        <f t="shared" si="24"/>
        <v>0</v>
      </c>
      <c r="AO20" s="83">
        <f t="shared" si="25"/>
        <v>0</v>
      </c>
      <c r="AP20" s="83">
        <f t="shared" si="26"/>
        <v>0</v>
      </c>
      <c r="AQ20" s="84" t="str">
        <f t="shared" si="27"/>
        <v>23:00 22-Dec-24</v>
      </c>
      <c r="AR20" s="84" t="str">
        <f t="shared" si="28"/>
        <v>23:00 22-Dec-24</v>
      </c>
      <c r="AS20" s="31" t="str">
        <f t="shared" si="29"/>
        <v>23:00 22-Dec-24</v>
      </c>
      <c r="AT20" s="31" t="str">
        <f t="shared" si="30"/>
        <v>22:00 22-Dec-24</v>
      </c>
      <c r="AU20" s="30">
        <f t="array" ref="AU20">MAX(AQ20:AS20+0)</f>
        <v>45648.958333333299</v>
      </c>
      <c r="AV20" s="113" t="str">
        <f t="shared" si="31"/>
        <v>00:00 00-Jan-00</v>
      </c>
      <c r="AW20" s="31" t="str">
        <f t="shared" si="32"/>
        <v>22:00 21-Dec-24</v>
      </c>
      <c r="AX20" s="30" t="e">
        <f t="array" ref="AX20">MAX(AV20:AW20+0)</f>
        <v>#VALUE!</v>
      </c>
      <c r="AY20" s="113" t="str">
        <f t="shared" si="33"/>
        <v>00:00 00-Jan-00</v>
      </c>
      <c r="AZ20" s="31" t="str">
        <f t="shared" si="34"/>
        <v>06:00 23-Dec-24</v>
      </c>
      <c r="BA20" s="30" t="e">
        <f t="array" ref="BA20">MIN(AY20:AZ20+0)</f>
        <v>#VALUE!</v>
      </c>
      <c r="BB20" s="75" t="str">
        <f t="shared" si="35"/>
        <v>05:00 23-Dec-24</v>
      </c>
      <c r="BC20" s="31" t="str">
        <f t="shared" si="36"/>
        <v>08:00 23-Dec-24</v>
      </c>
      <c r="BD20" s="108">
        <f t="array" ref="BD20">MIN(BB20:BC20+0)</f>
        <v>45649.208333333299</v>
      </c>
      <c r="BE20" s="31" t="str">
        <f t="shared" si="37"/>
        <v>06:00 23-Dec-24</v>
      </c>
      <c r="BF20" s="30">
        <f t="array" ref="BF20">IF(N20="Flexi",IF(AND(BB20&gt;BC20,BB20&lt;BE20),BB20,MIN(BB20:BE20+0)),MIN(BB20:BE20+0))</f>
        <v>45649.208333333299</v>
      </c>
      <c r="BG20" s="58">
        <v>0</v>
      </c>
      <c r="BH20" s="105" t="str">
        <f t="shared" si="38"/>
        <v>00:00 23-Dec-24</v>
      </c>
      <c r="BI20" s="105" t="str">
        <f t="shared" si="39"/>
        <v>00:00 00-Jan-00</v>
      </c>
      <c r="BJ20" s="106" t="e">
        <f t="array" ref="BJ20">MAX(BH20:BI20+0)</f>
        <v>#VALUE!</v>
      </c>
      <c r="BK20" s="105" t="str">
        <f t="shared" si="40"/>
        <v>06:00 23-Dec-24</v>
      </c>
      <c r="BL20" s="105" t="str">
        <f t="shared" si="41"/>
        <v>00:00 00-Jan-00</v>
      </c>
      <c r="BM20" s="106" t="e">
        <f t="array" ref="BM20">MIN(BK20:BL20+0)</f>
        <v>#VALUE!</v>
      </c>
      <c r="BN20" s="87">
        <f t="shared" si="42"/>
        <v>5</v>
      </c>
      <c r="BO20" s="87">
        <f t="shared" si="43"/>
        <v>5</v>
      </c>
      <c r="BP20" s="99">
        <f t="shared" si="44"/>
        <v>0</v>
      </c>
      <c r="BQ20" s="87">
        <f t="shared" si="45"/>
        <v>0</v>
      </c>
      <c r="BR20" s="87">
        <f t="shared" si="46"/>
        <v>0</v>
      </c>
      <c r="BS20" s="87">
        <f t="shared" si="47"/>
        <v>1</v>
      </c>
      <c r="BT20" s="99">
        <f t="shared" si="48"/>
        <v>0</v>
      </c>
      <c r="BU20" s="87">
        <f t="shared" si="49"/>
        <v>0</v>
      </c>
      <c r="BV20" s="87">
        <f t="shared" si="50"/>
        <v>3</v>
      </c>
      <c r="BW20" s="87">
        <f t="shared" si="51"/>
        <v>5</v>
      </c>
      <c r="BX20" s="102">
        <f t="shared" si="52"/>
        <v>0</v>
      </c>
      <c r="BY20" s="102">
        <f t="shared" si="53"/>
        <v>0</v>
      </c>
      <c r="BZ20" s="102">
        <f t="shared" si="54"/>
        <v>0</v>
      </c>
      <c r="CA20" s="102">
        <f t="shared" si="55"/>
        <v>0</v>
      </c>
      <c r="CB20" s="102">
        <f t="shared" si="56"/>
        <v>0</v>
      </c>
      <c r="CC20" s="102">
        <f t="shared" si="57"/>
        <v>0</v>
      </c>
      <c r="CD20" s="102">
        <f t="shared" si="58"/>
        <v>0</v>
      </c>
      <c r="CE20" s="102">
        <f t="shared" si="59"/>
        <v>0</v>
      </c>
      <c r="CF20" s="102">
        <f t="shared" si="60"/>
        <v>0</v>
      </c>
      <c r="CG20" s="102">
        <f t="shared" si="61"/>
        <v>0</v>
      </c>
      <c r="CH20" s="102">
        <f t="shared" si="62"/>
        <v>0</v>
      </c>
      <c r="CI20" s="102">
        <f t="shared" si="63"/>
        <v>0</v>
      </c>
      <c r="CJ20" s="102">
        <f t="shared" si="64"/>
        <v>0</v>
      </c>
      <c r="CK20" s="102">
        <f t="shared" si="65"/>
        <v>0</v>
      </c>
      <c r="CL20" s="102">
        <f t="shared" si="66"/>
        <v>0</v>
      </c>
      <c r="CM20" s="102">
        <f t="shared" si="67"/>
        <v>0</v>
      </c>
      <c r="CN20" s="102">
        <f t="shared" si="68"/>
        <v>0</v>
      </c>
      <c r="CO20" s="102">
        <f t="shared" si="69"/>
        <v>0</v>
      </c>
      <c r="CP20" s="102">
        <f t="shared" si="70"/>
        <v>0</v>
      </c>
      <c r="CQ20" s="102">
        <f t="shared" si="71"/>
        <v>0</v>
      </c>
      <c r="CR20" s="102">
        <f t="shared" si="72"/>
        <v>0</v>
      </c>
      <c r="CS20" s="102">
        <f t="shared" si="73"/>
        <v>0</v>
      </c>
      <c r="CT20" s="102">
        <f t="shared" si="74"/>
        <v>0</v>
      </c>
      <c r="CU20" s="102">
        <f t="shared" si="75"/>
        <v>0</v>
      </c>
      <c r="CV20" s="102">
        <f t="shared" si="76"/>
        <v>0</v>
      </c>
      <c r="CW20" s="102">
        <f t="shared" si="77"/>
        <v>0</v>
      </c>
      <c r="CX20" s="102">
        <f t="shared" si="78"/>
        <v>0</v>
      </c>
      <c r="CY20" s="102">
        <f t="shared" si="79"/>
        <v>0</v>
      </c>
      <c r="CZ20" s="102">
        <f t="shared" si="80"/>
        <v>0</v>
      </c>
      <c r="DA20" s="102">
        <f t="shared" si="81"/>
        <v>0</v>
      </c>
      <c r="DB20" s="102">
        <f t="shared" si="82"/>
        <v>0</v>
      </c>
      <c r="DC20" s="102">
        <f t="shared" si="83"/>
        <v>0</v>
      </c>
      <c r="DD20" s="102">
        <f t="shared" si="84"/>
        <v>0</v>
      </c>
      <c r="DE20" s="102">
        <f t="shared" si="85"/>
        <v>0</v>
      </c>
      <c r="DF20" s="102">
        <f t="shared" si="86"/>
        <v>0</v>
      </c>
      <c r="DG20" s="102">
        <f t="shared" si="87"/>
        <v>0</v>
      </c>
      <c r="DH20" s="102">
        <f t="shared" si="88"/>
        <v>0</v>
      </c>
      <c r="DI20" s="102">
        <f t="shared" si="89"/>
        <v>0</v>
      </c>
      <c r="DJ20" s="102">
        <f t="shared" si="90"/>
        <v>0</v>
      </c>
      <c r="DK20" s="102">
        <f t="shared" si="91"/>
        <v>0</v>
      </c>
      <c r="DL20" s="102">
        <f t="shared" si="92"/>
        <v>0</v>
      </c>
      <c r="DM20" s="102">
        <f t="shared" si="93"/>
        <v>0</v>
      </c>
      <c r="DN20" s="102">
        <f t="shared" si="94"/>
        <v>0</v>
      </c>
      <c r="DO20" s="102">
        <f t="shared" si="95"/>
        <v>0</v>
      </c>
      <c r="DP20" s="102">
        <f t="shared" si="96"/>
        <v>0</v>
      </c>
      <c r="DQ20" s="102">
        <f t="shared" si="97"/>
        <v>0</v>
      </c>
      <c r="DR20" s="102">
        <f t="shared" si="98"/>
        <v>0</v>
      </c>
      <c r="DS20" s="102">
        <f t="shared" si="99"/>
        <v>0</v>
      </c>
    </row>
    <row r="21" spans="1:123" s="21" customFormat="1" ht="14" x14ac:dyDescent="0.35">
      <c r="A21" s="15">
        <v>45649</v>
      </c>
      <c r="B21" s="16" t="str">
        <f t="shared" si="0"/>
        <v>Mon</v>
      </c>
      <c r="C21" s="17" t="s">
        <v>4</v>
      </c>
      <c r="D21" s="18">
        <v>0.35416666666666702</v>
      </c>
      <c r="E21" s="15">
        <v>45649</v>
      </c>
      <c r="F21" s="123">
        <v>0.72916666666666696</v>
      </c>
      <c r="G21" s="123">
        <v>0.29166666666666702</v>
      </c>
      <c r="H21" s="123">
        <v>0.72916666666666696</v>
      </c>
      <c r="I21" s="19">
        <f t="shared" si="1"/>
        <v>9.5</v>
      </c>
      <c r="J21" s="18">
        <v>0.29166666666666702</v>
      </c>
      <c r="K21" s="15">
        <v>45649</v>
      </c>
      <c r="L21" s="20">
        <v>0.35416666666666702</v>
      </c>
      <c r="M21" s="15">
        <v>45649</v>
      </c>
      <c r="N21" s="15" t="s">
        <v>44</v>
      </c>
      <c r="O21" s="49"/>
      <c r="P21" s="15"/>
      <c r="Q21" s="126"/>
      <c r="R21" s="82">
        <f t="shared" si="2"/>
        <v>8</v>
      </c>
      <c r="S21" s="82">
        <f t="shared" si="3"/>
        <v>0</v>
      </c>
      <c r="T21" s="83">
        <f t="shared" si="4"/>
        <v>0</v>
      </c>
      <c r="U21" s="83">
        <f t="shared" si="5"/>
        <v>0</v>
      </c>
      <c r="V21" s="83">
        <f t="shared" si="6"/>
        <v>0</v>
      </c>
      <c r="W21" s="83">
        <f t="shared" si="7"/>
        <v>0</v>
      </c>
      <c r="X21" s="83">
        <f t="shared" si="8"/>
        <v>0</v>
      </c>
      <c r="Y21" s="83">
        <f t="shared" si="9"/>
        <v>1.5</v>
      </c>
      <c r="Z21" s="83">
        <f t="shared" si="10"/>
        <v>0</v>
      </c>
      <c r="AA21" s="83">
        <f t="shared" si="11"/>
        <v>0</v>
      </c>
      <c r="AB21" s="83">
        <f t="shared" si="12"/>
        <v>0</v>
      </c>
      <c r="AC21" s="83">
        <f t="shared" si="13"/>
        <v>0</v>
      </c>
      <c r="AD21" s="83">
        <f t="shared" si="14"/>
        <v>0</v>
      </c>
      <c r="AE21" s="83">
        <f t="shared" si="15"/>
        <v>0</v>
      </c>
      <c r="AF21" s="83">
        <f t="shared" si="16"/>
        <v>0</v>
      </c>
      <c r="AG21" s="83">
        <f t="shared" si="17"/>
        <v>0</v>
      </c>
      <c r="AH21" s="83">
        <f t="shared" si="18"/>
        <v>0</v>
      </c>
      <c r="AI21" s="83">
        <f t="shared" si="19"/>
        <v>0</v>
      </c>
      <c r="AJ21" s="83">
        <f t="shared" si="20"/>
        <v>0</v>
      </c>
      <c r="AK21" s="83">
        <f t="shared" si="21"/>
        <v>0</v>
      </c>
      <c r="AL21" s="83">
        <f t="shared" si="22"/>
        <v>0</v>
      </c>
      <c r="AM21" s="83">
        <f t="shared" si="23"/>
        <v>0</v>
      </c>
      <c r="AN21" s="83">
        <f t="shared" si="24"/>
        <v>0</v>
      </c>
      <c r="AO21" s="83">
        <f t="shared" si="25"/>
        <v>0</v>
      </c>
      <c r="AP21" s="83">
        <f t="shared" si="26"/>
        <v>0</v>
      </c>
      <c r="AQ21" s="84" t="str">
        <f t="shared" si="27"/>
        <v>08:30 23-Dec-24</v>
      </c>
      <c r="AR21" s="84" t="str">
        <f t="shared" si="28"/>
        <v>07:00 23-Dec-24</v>
      </c>
      <c r="AS21" s="31" t="str">
        <f t="shared" si="29"/>
        <v>22:00 23-Dec-24</v>
      </c>
      <c r="AT21" s="31" t="str">
        <f t="shared" si="30"/>
        <v>22:00 23-Dec-24</v>
      </c>
      <c r="AU21" s="30">
        <f t="array" ref="AU21">MAX(AQ21:AS21+0)</f>
        <v>45649.916666666701</v>
      </c>
      <c r="AV21" s="113" t="str">
        <f t="shared" si="31"/>
        <v>07:00 23-Dec-24</v>
      </c>
      <c r="AW21" s="31" t="str">
        <f t="shared" si="32"/>
        <v>22:00 23-Dec-24</v>
      </c>
      <c r="AX21" s="30">
        <f t="array" ref="AX21">MAX(AV21:AW21+0)</f>
        <v>45649.916666666701</v>
      </c>
      <c r="AY21" s="113" t="str">
        <f t="shared" si="33"/>
        <v>08:30 23-Dec-24</v>
      </c>
      <c r="AZ21" s="31" t="str">
        <f t="shared" si="34"/>
        <v>06:00 24-Dec-24</v>
      </c>
      <c r="BA21" s="30">
        <f t="array" ref="BA21">MIN(AY21:AZ21+0)</f>
        <v>45649.354166666701</v>
      </c>
      <c r="BB21" s="75" t="str">
        <f t="shared" si="35"/>
        <v>17:30 23-Dec-24</v>
      </c>
      <c r="BC21" s="31" t="str">
        <f t="shared" si="36"/>
        <v>16:00 23-Dec-24</v>
      </c>
      <c r="BD21" s="108">
        <f t="array" ref="BD21">MIN(BB21:BC21+0)</f>
        <v>45649.666666666701</v>
      </c>
      <c r="BE21" s="31" t="str">
        <f t="shared" si="37"/>
        <v>06:00 24-Dec-24</v>
      </c>
      <c r="BF21" s="30">
        <f t="array" ref="BF21">IF(N21="Flexi",IF(AND(BB21&gt;BC21,BB21&lt;BE21),BB21,MIN(BB21:BE21+0)),MIN(BB21:BE21+0))</f>
        <v>45649.666666666701</v>
      </c>
      <c r="BG21" s="58">
        <v>0</v>
      </c>
      <c r="BH21" s="105" t="str">
        <f t="shared" si="38"/>
        <v>00:00 24-Dec-24</v>
      </c>
      <c r="BI21" s="105" t="str">
        <f t="shared" si="39"/>
        <v>07:00 23-Dec-24</v>
      </c>
      <c r="BJ21" s="106">
        <f t="array" ref="BJ21">MAX(BH21:BI21+0)</f>
        <v>45650</v>
      </c>
      <c r="BK21" s="105" t="str">
        <f t="shared" si="40"/>
        <v>06:00 24-Dec-24</v>
      </c>
      <c r="BL21" s="105" t="str">
        <f t="shared" si="41"/>
        <v>08:30 23-Dec-24</v>
      </c>
      <c r="BM21" s="106">
        <f t="array" ref="BM21">MIN(BK21:BL21+0)</f>
        <v>45649.354166666701</v>
      </c>
      <c r="BN21" s="87">
        <f t="shared" si="42"/>
        <v>0</v>
      </c>
      <c r="BO21" s="87">
        <f t="shared" si="43"/>
        <v>0</v>
      </c>
      <c r="BP21" s="99">
        <f t="shared" si="44"/>
        <v>0</v>
      </c>
      <c r="BQ21" s="87">
        <f t="shared" si="45"/>
        <v>0</v>
      </c>
      <c r="BR21" s="87">
        <f t="shared" si="46"/>
        <v>8</v>
      </c>
      <c r="BS21" s="87">
        <f t="shared" si="47"/>
        <v>0</v>
      </c>
      <c r="BT21" s="99">
        <f t="shared" si="48"/>
        <v>1.5</v>
      </c>
      <c r="BU21" s="87">
        <f t="shared" si="49"/>
        <v>0</v>
      </c>
      <c r="BV21" s="87">
        <f t="shared" si="50"/>
        <v>0</v>
      </c>
      <c r="BW21" s="87">
        <f t="shared" si="51"/>
        <v>9.5</v>
      </c>
      <c r="BX21" s="102">
        <f t="shared" si="52"/>
        <v>0</v>
      </c>
      <c r="BY21" s="102">
        <f t="shared" si="53"/>
        <v>0</v>
      </c>
      <c r="BZ21" s="102">
        <f t="shared" si="54"/>
        <v>0</v>
      </c>
      <c r="CA21" s="102">
        <f t="shared" si="55"/>
        <v>0</v>
      </c>
      <c r="CB21" s="102">
        <f t="shared" si="56"/>
        <v>0</v>
      </c>
      <c r="CC21" s="102">
        <f t="shared" si="57"/>
        <v>0</v>
      </c>
      <c r="CD21" s="102">
        <f t="shared" si="58"/>
        <v>0</v>
      </c>
      <c r="CE21" s="102">
        <f t="shared" si="59"/>
        <v>0</v>
      </c>
      <c r="CF21" s="102">
        <f t="shared" si="60"/>
        <v>0</v>
      </c>
      <c r="CG21" s="102">
        <f t="shared" si="61"/>
        <v>0</v>
      </c>
      <c r="CH21" s="102">
        <f t="shared" si="62"/>
        <v>0</v>
      </c>
      <c r="CI21" s="102">
        <f t="shared" si="63"/>
        <v>0</v>
      </c>
      <c r="CJ21" s="102">
        <f t="shared" si="64"/>
        <v>0</v>
      </c>
      <c r="CK21" s="102">
        <f t="shared" si="65"/>
        <v>0</v>
      </c>
      <c r="CL21" s="102">
        <f t="shared" si="66"/>
        <v>0</v>
      </c>
      <c r="CM21" s="102">
        <f t="shared" si="67"/>
        <v>0</v>
      </c>
      <c r="CN21" s="102">
        <f t="shared" si="68"/>
        <v>0</v>
      </c>
      <c r="CO21" s="102">
        <f t="shared" si="69"/>
        <v>0</v>
      </c>
      <c r="CP21" s="102">
        <f t="shared" si="70"/>
        <v>0</v>
      </c>
      <c r="CQ21" s="102">
        <f t="shared" si="71"/>
        <v>0</v>
      </c>
      <c r="CR21" s="102">
        <f t="shared" si="72"/>
        <v>0</v>
      </c>
      <c r="CS21" s="102">
        <f t="shared" si="73"/>
        <v>0</v>
      </c>
      <c r="CT21" s="102">
        <f t="shared" si="74"/>
        <v>0</v>
      </c>
      <c r="CU21" s="102">
        <f t="shared" si="75"/>
        <v>0</v>
      </c>
      <c r="CV21" s="102">
        <f t="shared" si="76"/>
        <v>0</v>
      </c>
      <c r="CW21" s="102">
        <f t="shared" si="77"/>
        <v>0</v>
      </c>
      <c r="CX21" s="102">
        <f t="shared" si="78"/>
        <v>0</v>
      </c>
      <c r="CY21" s="102">
        <f t="shared" si="79"/>
        <v>0</v>
      </c>
      <c r="CZ21" s="102">
        <f t="shared" si="80"/>
        <v>0</v>
      </c>
      <c r="DA21" s="102">
        <f t="shared" si="81"/>
        <v>0</v>
      </c>
      <c r="DB21" s="102">
        <f t="shared" si="82"/>
        <v>0</v>
      </c>
      <c r="DC21" s="102">
        <f t="shared" si="83"/>
        <v>0</v>
      </c>
      <c r="DD21" s="102">
        <f t="shared" si="84"/>
        <v>0</v>
      </c>
      <c r="DE21" s="102">
        <f t="shared" si="85"/>
        <v>0</v>
      </c>
      <c r="DF21" s="102">
        <f t="shared" si="86"/>
        <v>0</v>
      </c>
      <c r="DG21" s="102">
        <f t="shared" si="87"/>
        <v>0</v>
      </c>
      <c r="DH21" s="102">
        <f t="shared" si="88"/>
        <v>0</v>
      </c>
      <c r="DI21" s="102">
        <f t="shared" si="89"/>
        <v>0</v>
      </c>
      <c r="DJ21" s="102">
        <f t="shared" si="90"/>
        <v>0</v>
      </c>
      <c r="DK21" s="102">
        <f t="shared" si="91"/>
        <v>0</v>
      </c>
      <c r="DL21" s="102">
        <f t="shared" si="92"/>
        <v>0</v>
      </c>
      <c r="DM21" s="102">
        <f t="shared" si="93"/>
        <v>0</v>
      </c>
      <c r="DN21" s="102">
        <f t="shared" si="94"/>
        <v>0</v>
      </c>
      <c r="DO21" s="102">
        <f t="shared" si="95"/>
        <v>0</v>
      </c>
      <c r="DP21" s="102">
        <f t="shared" si="96"/>
        <v>0</v>
      </c>
      <c r="DQ21" s="102">
        <f t="shared" si="97"/>
        <v>0</v>
      </c>
      <c r="DR21" s="102">
        <f t="shared" si="98"/>
        <v>0</v>
      </c>
      <c r="DS21" s="102">
        <f t="shared" si="99"/>
        <v>0</v>
      </c>
    </row>
    <row r="22" spans="1:123" s="21" customFormat="1" ht="14" x14ac:dyDescent="0.35">
      <c r="A22" s="15">
        <v>45650</v>
      </c>
      <c r="B22" s="16" t="str">
        <f t="shared" si="0"/>
        <v>Tue</v>
      </c>
      <c r="C22" s="17" t="s">
        <v>46</v>
      </c>
      <c r="D22" s="18"/>
      <c r="E22" s="15"/>
      <c r="F22" s="123"/>
      <c r="G22" s="123"/>
      <c r="H22" s="123"/>
      <c r="I22" s="19">
        <f t="shared" si="1"/>
        <v>0</v>
      </c>
      <c r="J22" s="18"/>
      <c r="K22" s="15"/>
      <c r="L22" s="20"/>
      <c r="M22" s="15"/>
      <c r="N22" s="15"/>
      <c r="O22" s="49"/>
      <c r="P22" s="15"/>
      <c r="Q22" s="125" t="s">
        <v>116</v>
      </c>
      <c r="R22" s="82">
        <f t="shared" si="2"/>
        <v>0</v>
      </c>
      <c r="S22" s="82">
        <f t="shared" si="3"/>
        <v>0</v>
      </c>
      <c r="T22" s="83">
        <f t="shared" si="4"/>
        <v>0</v>
      </c>
      <c r="U22" s="83">
        <f t="shared" si="5"/>
        <v>0</v>
      </c>
      <c r="V22" s="83">
        <f t="shared" si="6"/>
        <v>0</v>
      </c>
      <c r="W22" s="83">
        <f t="shared" si="7"/>
        <v>0</v>
      </c>
      <c r="X22" s="83">
        <f t="shared" si="8"/>
        <v>0</v>
      </c>
      <c r="Y22" s="83">
        <f t="shared" si="9"/>
        <v>0</v>
      </c>
      <c r="Z22" s="83">
        <f t="shared" si="10"/>
        <v>0</v>
      </c>
      <c r="AA22" s="83">
        <f t="shared" si="11"/>
        <v>0</v>
      </c>
      <c r="AB22" s="83">
        <f t="shared" si="12"/>
        <v>0</v>
      </c>
      <c r="AC22" s="83">
        <f t="shared" si="13"/>
        <v>0</v>
      </c>
      <c r="AD22" s="83">
        <f t="shared" si="14"/>
        <v>0</v>
      </c>
      <c r="AE22" s="83">
        <f t="shared" si="15"/>
        <v>0</v>
      </c>
      <c r="AF22" s="83">
        <f t="shared" si="16"/>
        <v>0</v>
      </c>
      <c r="AG22" s="83">
        <f t="shared" si="17"/>
        <v>0</v>
      </c>
      <c r="AH22" s="83">
        <f t="shared" si="18"/>
        <v>0</v>
      </c>
      <c r="AI22" s="83">
        <f t="shared" si="19"/>
        <v>0</v>
      </c>
      <c r="AJ22" s="83">
        <f t="shared" si="20"/>
        <v>0</v>
      </c>
      <c r="AK22" s="83">
        <f t="shared" si="21"/>
        <v>0</v>
      </c>
      <c r="AL22" s="83">
        <f t="shared" si="22"/>
        <v>0</v>
      </c>
      <c r="AM22" s="83">
        <f t="shared" si="23"/>
        <v>0</v>
      </c>
      <c r="AN22" s="83">
        <f t="shared" si="24"/>
        <v>0</v>
      </c>
      <c r="AO22" s="83">
        <f t="shared" si="25"/>
        <v>0</v>
      </c>
      <c r="AP22" s="83">
        <f t="shared" si="26"/>
        <v>0</v>
      </c>
      <c r="AQ22" s="84" t="str">
        <f t="shared" si="27"/>
        <v>00:00 24-Dec-24</v>
      </c>
      <c r="AR22" s="84" t="str">
        <f t="shared" si="28"/>
        <v>00:00 24-Dec-24</v>
      </c>
      <c r="AS22" s="31" t="str">
        <f t="shared" si="29"/>
        <v>22:00 23-Dec-24</v>
      </c>
      <c r="AT22" s="31" t="str">
        <f t="shared" si="30"/>
        <v>22:00 23-Dec-24</v>
      </c>
      <c r="AU22" s="30">
        <f t="array" ref="AU22">MAX(AQ22:AS22+0)</f>
        <v>45650</v>
      </c>
      <c r="AV22" s="113" t="str">
        <f t="shared" si="31"/>
        <v>00:00 00-Jan-00</v>
      </c>
      <c r="AW22" s="31" t="str">
        <f t="shared" si="32"/>
        <v>22:00 23-Dec-24</v>
      </c>
      <c r="AX22" s="30" t="e">
        <f t="array" ref="AX22">MAX(AV22:AW22+0)</f>
        <v>#VALUE!</v>
      </c>
      <c r="AY22" s="113" t="str">
        <f t="shared" si="33"/>
        <v>00:00 00-Jan-00</v>
      </c>
      <c r="AZ22" s="31" t="str">
        <f t="shared" si="34"/>
        <v>06:00 24-Dec-24</v>
      </c>
      <c r="BA22" s="30" t="e">
        <f t="array" ref="BA22">MIN(AY22:AZ22+0)</f>
        <v>#VALUE!</v>
      </c>
      <c r="BB22" s="75" t="str">
        <f t="shared" si="35"/>
        <v>00:00 24-Dec-24</v>
      </c>
      <c r="BC22" s="31" t="str">
        <f t="shared" si="36"/>
        <v>00:00 00-Jan-00</v>
      </c>
      <c r="BD22" s="108" t="e">
        <f t="array" ref="BD22">MIN(BB22:BC22+0)</f>
        <v>#VALUE!</v>
      </c>
      <c r="BE22" s="31" t="e">
        <f t="shared" si="37"/>
        <v>#VALUE!</v>
      </c>
      <c r="BF22" s="30" t="e">
        <f t="array" ref="BF22">IF(N22="Flexi",IF(AND(BB22&gt;BC22,BB22&lt;BE22),BB22,MIN(BB22:BE22+0)),MIN(BB22:BE22+0))</f>
        <v>#VALUE!</v>
      </c>
      <c r="BG22" s="58">
        <v>0</v>
      </c>
      <c r="BH22" s="105" t="str">
        <f t="shared" si="38"/>
        <v>00:00 25-Dec-24</v>
      </c>
      <c r="BI22" s="105" t="str">
        <f t="shared" si="39"/>
        <v>00:00 00-Jan-00</v>
      </c>
      <c r="BJ22" s="106" t="e">
        <f t="array" ref="BJ22">MAX(BH22:BI22+0)</f>
        <v>#VALUE!</v>
      </c>
      <c r="BK22" s="105" t="str">
        <f t="shared" si="40"/>
        <v>06:00 25-Dec-24</v>
      </c>
      <c r="BL22" s="105" t="str">
        <f t="shared" si="41"/>
        <v>00:00 00-Jan-00</v>
      </c>
      <c r="BM22" s="106" t="e">
        <f t="array" ref="BM22">MIN(BK22:BL22+0)</f>
        <v>#VALUE!</v>
      </c>
      <c r="BN22" s="87">
        <f t="shared" si="42"/>
        <v>0</v>
      </c>
      <c r="BO22" s="87">
        <f t="shared" si="43"/>
        <v>0</v>
      </c>
      <c r="BP22" s="99">
        <f t="shared" si="44"/>
        <v>0</v>
      </c>
      <c r="BQ22" s="87">
        <f t="shared" si="45"/>
        <v>0</v>
      </c>
      <c r="BR22" s="87">
        <f t="shared" si="46"/>
        <v>0</v>
      </c>
      <c r="BS22" s="87">
        <f t="shared" si="47"/>
        <v>0</v>
      </c>
      <c r="BT22" s="99">
        <f t="shared" si="48"/>
        <v>0</v>
      </c>
      <c r="BU22" s="87">
        <f t="shared" si="49"/>
        <v>0</v>
      </c>
      <c r="BV22" s="87">
        <f t="shared" si="50"/>
        <v>0</v>
      </c>
      <c r="BW22" s="87">
        <f t="shared" si="51"/>
        <v>0</v>
      </c>
      <c r="BX22" s="102">
        <f t="shared" si="52"/>
        <v>0</v>
      </c>
      <c r="BY22" s="102">
        <f t="shared" si="53"/>
        <v>0</v>
      </c>
      <c r="BZ22" s="102">
        <f t="shared" si="54"/>
        <v>0</v>
      </c>
      <c r="CA22" s="102">
        <f t="shared" si="55"/>
        <v>0</v>
      </c>
      <c r="CB22" s="102">
        <f t="shared" si="56"/>
        <v>0</v>
      </c>
      <c r="CC22" s="102">
        <f t="shared" si="57"/>
        <v>0</v>
      </c>
      <c r="CD22" s="102">
        <f t="shared" si="58"/>
        <v>0</v>
      </c>
      <c r="CE22" s="102">
        <f t="shared" si="59"/>
        <v>0</v>
      </c>
      <c r="CF22" s="102">
        <f t="shared" si="60"/>
        <v>0</v>
      </c>
      <c r="CG22" s="102">
        <f t="shared" si="61"/>
        <v>0</v>
      </c>
      <c r="CH22" s="102">
        <f t="shared" si="62"/>
        <v>0</v>
      </c>
      <c r="CI22" s="102">
        <f t="shared" si="63"/>
        <v>0</v>
      </c>
      <c r="CJ22" s="102">
        <f t="shared" si="64"/>
        <v>0</v>
      </c>
      <c r="CK22" s="102">
        <f t="shared" si="65"/>
        <v>0</v>
      </c>
      <c r="CL22" s="102">
        <f t="shared" si="66"/>
        <v>0</v>
      </c>
      <c r="CM22" s="102">
        <f t="shared" si="67"/>
        <v>0</v>
      </c>
      <c r="CN22" s="102">
        <f t="shared" si="68"/>
        <v>0</v>
      </c>
      <c r="CO22" s="102">
        <f t="shared" si="69"/>
        <v>0</v>
      </c>
      <c r="CP22" s="102">
        <f t="shared" si="70"/>
        <v>0</v>
      </c>
      <c r="CQ22" s="102">
        <f t="shared" si="71"/>
        <v>0</v>
      </c>
      <c r="CR22" s="102">
        <f t="shared" si="72"/>
        <v>0</v>
      </c>
      <c r="CS22" s="102">
        <f t="shared" si="73"/>
        <v>0</v>
      </c>
      <c r="CT22" s="102">
        <f t="shared" si="74"/>
        <v>0</v>
      </c>
      <c r="CU22" s="102">
        <f t="shared" si="75"/>
        <v>0</v>
      </c>
      <c r="CV22" s="102">
        <f t="shared" si="76"/>
        <v>0</v>
      </c>
      <c r="CW22" s="102">
        <f t="shared" si="77"/>
        <v>0</v>
      </c>
      <c r="CX22" s="102">
        <f t="shared" si="78"/>
        <v>0</v>
      </c>
      <c r="CY22" s="102">
        <f t="shared" si="79"/>
        <v>0</v>
      </c>
      <c r="CZ22" s="102">
        <f t="shared" si="80"/>
        <v>0</v>
      </c>
      <c r="DA22" s="102">
        <f t="shared" si="81"/>
        <v>0</v>
      </c>
      <c r="DB22" s="102">
        <f t="shared" si="82"/>
        <v>0</v>
      </c>
      <c r="DC22" s="102">
        <f t="shared" si="83"/>
        <v>0</v>
      </c>
      <c r="DD22" s="102">
        <f t="shared" si="84"/>
        <v>0</v>
      </c>
      <c r="DE22" s="102">
        <f t="shared" si="85"/>
        <v>0</v>
      </c>
      <c r="DF22" s="102">
        <f t="shared" si="86"/>
        <v>0</v>
      </c>
      <c r="DG22" s="102">
        <f t="shared" si="87"/>
        <v>0</v>
      </c>
      <c r="DH22" s="102">
        <f t="shared" si="88"/>
        <v>0</v>
      </c>
      <c r="DI22" s="102">
        <f t="shared" si="89"/>
        <v>0</v>
      </c>
      <c r="DJ22" s="102">
        <f t="shared" si="90"/>
        <v>0</v>
      </c>
      <c r="DK22" s="102">
        <f t="shared" si="91"/>
        <v>0</v>
      </c>
      <c r="DL22" s="102">
        <f t="shared" si="92"/>
        <v>0</v>
      </c>
      <c r="DM22" s="102">
        <f t="shared" si="93"/>
        <v>0</v>
      </c>
      <c r="DN22" s="102">
        <f t="shared" si="94"/>
        <v>0</v>
      </c>
      <c r="DO22" s="102">
        <f t="shared" si="95"/>
        <v>0</v>
      </c>
      <c r="DP22" s="102">
        <f t="shared" si="96"/>
        <v>0</v>
      </c>
      <c r="DQ22" s="102">
        <f t="shared" si="97"/>
        <v>0</v>
      </c>
      <c r="DR22" s="102">
        <f t="shared" si="98"/>
        <v>0</v>
      </c>
      <c r="DS22" s="102">
        <f t="shared" si="99"/>
        <v>0</v>
      </c>
    </row>
    <row r="23" spans="1:123" s="21" customFormat="1" ht="14" x14ac:dyDescent="0.35">
      <c r="A23" s="15">
        <v>45651</v>
      </c>
      <c r="B23" s="16" t="str">
        <f t="shared" si="0"/>
        <v>Wed</v>
      </c>
      <c r="C23" s="17" t="s">
        <v>31</v>
      </c>
      <c r="D23" s="18"/>
      <c r="E23" s="15"/>
      <c r="F23" s="123"/>
      <c r="G23" s="123"/>
      <c r="H23" s="123"/>
      <c r="I23" s="19">
        <f t="shared" si="1"/>
        <v>0</v>
      </c>
      <c r="J23" s="18"/>
      <c r="K23" s="15"/>
      <c r="L23" s="20"/>
      <c r="M23" s="15"/>
      <c r="N23" s="15"/>
      <c r="O23" s="49"/>
      <c r="P23" s="15"/>
      <c r="Q23" s="125" t="s">
        <v>117</v>
      </c>
      <c r="R23" s="82">
        <f t="shared" si="2"/>
        <v>0</v>
      </c>
      <c r="S23" s="82">
        <f t="shared" si="3"/>
        <v>0</v>
      </c>
      <c r="T23" s="83">
        <f t="shared" si="4"/>
        <v>0</v>
      </c>
      <c r="U23" s="83">
        <f t="shared" si="5"/>
        <v>0</v>
      </c>
      <c r="V23" s="83">
        <f t="shared" si="6"/>
        <v>0</v>
      </c>
      <c r="W23" s="83">
        <f t="shared" si="7"/>
        <v>0</v>
      </c>
      <c r="X23" s="83">
        <f t="shared" si="8"/>
        <v>0</v>
      </c>
      <c r="Y23" s="83">
        <f t="shared" si="9"/>
        <v>0</v>
      </c>
      <c r="Z23" s="83">
        <f t="shared" si="10"/>
        <v>0</v>
      </c>
      <c r="AA23" s="83">
        <f t="shared" si="11"/>
        <v>0</v>
      </c>
      <c r="AB23" s="83">
        <f t="shared" si="12"/>
        <v>0</v>
      </c>
      <c r="AC23" s="83">
        <f t="shared" si="13"/>
        <v>0</v>
      </c>
      <c r="AD23" s="83">
        <f t="shared" si="14"/>
        <v>0</v>
      </c>
      <c r="AE23" s="83">
        <f t="shared" si="15"/>
        <v>0</v>
      </c>
      <c r="AF23" s="83">
        <f t="shared" si="16"/>
        <v>0</v>
      </c>
      <c r="AG23" s="83">
        <f t="shared" si="17"/>
        <v>0</v>
      </c>
      <c r="AH23" s="83">
        <f t="shared" si="18"/>
        <v>0</v>
      </c>
      <c r="AI23" s="83">
        <f t="shared" si="19"/>
        <v>0</v>
      </c>
      <c r="AJ23" s="83">
        <f t="shared" si="20"/>
        <v>0</v>
      </c>
      <c r="AK23" s="83">
        <f t="shared" si="21"/>
        <v>0</v>
      </c>
      <c r="AL23" s="83">
        <f t="shared" si="22"/>
        <v>0</v>
      </c>
      <c r="AM23" s="83">
        <f t="shared" si="23"/>
        <v>0</v>
      </c>
      <c r="AN23" s="83">
        <f t="shared" si="24"/>
        <v>0</v>
      </c>
      <c r="AO23" s="83">
        <f t="shared" si="25"/>
        <v>0</v>
      </c>
      <c r="AP23" s="83">
        <f t="shared" si="26"/>
        <v>0</v>
      </c>
      <c r="AQ23" s="84" t="str">
        <f t="shared" si="27"/>
        <v>00:00 25-Dec-24</v>
      </c>
      <c r="AR23" s="84" t="str">
        <f t="shared" si="28"/>
        <v>00:00 25-Dec-24</v>
      </c>
      <c r="AS23" s="31" t="str">
        <f t="shared" si="29"/>
        <v>22:00 24-Dec-24</v>
      </c>
      <c r="AT23" s="31" t="str">
        <f t="shared" si="30"/>
        <v>22:00 24-Dec-24</v>
      </c>
      <c r="AU23" s="30">
        <f t="array" ref="AU23">MAX(AQ23:AS23+0)</f>
        <v>45651</v>
      </c>
      <c r="AV23" s="113" t="str">
        <f t="shared" si="31"/>
        <v>00:00 00-Jan-00</v>
      </c>
      <c r="AW23" s="31" t="str">
        <f t="shared" si="32"/>
        <v>22:00 24-Dec-24</v>
      </c>
      <c r="AX23" s="30" t="e">
        <f t="array" ref="AX23">MAX(AV23:AW23+0)</f>
        <v>#VALUE!</v>
      </c>
      <c r="AY23" s="113" t="str">
        <f t="shared" si="33"/>
        <v>00:00 00-Jan-00</v>
      </c>
      <c r="AZ23" s="31" t="str">
        <f t="shared" si="34"/>
        <v>06:00 25-Dec-24</v>
      </c>
      <c r="BA23" s="30" t="e">
        <f t="array" ref="BA23">MIN(AY23:AZ23+0)</f>
        <v>#VALUE!</v>
      </c>
      <c r="BB23" s="75" t="str">
        <f t="shared" si="35"/>
        <v>00:00 25-Dec-24</v>
      </c>
      <c r="BC23" s="31" t="str">
        <f t="shared" si="36"/>
        <v>00:00 00-Jan-00</v>
      </c>
      <c r="BD23" s="108" t="e">
        <f t="array" ref="BD23">MIN(BB23:BC23+0)</f>
        <v>#VALUE!</v>
      </c>
      <c r="BE23" s="31" t="e">
        <f t="shared" si="37"/>
        <v>#VALUE!</v>
      </c>
      <c r="BF23" s="30" t="e">
        <f t="array" ref="BF23">IF(N23="Flexi",IF(AND(BB23&gt;BC23,BB23&lt;BE23),BB23,MIN(BB23:BE23+0)),MIN(BB23:BE23+0))</f>
        <v>#VALUE!</v>
      </c>
      <c r="BG23" s="58">
        <v>0</v>
      </c>
      <c r="BH23" s="105" t="str">
        <f t="shared" si="38"/>
        <v>00:00 26-Dec-24</v>
      </c>
      <c r="BI23" s="105" t="str">
        <f t="shared" si="39"/>
        <v>00:00 00-Jan-00</v>
      </c>
      <c r="BJ23" s="106" t="e">
        <f t="array" ref="BJ23">MAX(BH23:BI23+0)</f>
        <v>#VALUE!</v>
      </c>
      <c r="BK23" s="105" t="str">
        <f t="shared" si="40"/>
        <v>06:00 26-Dec-24</v>
      </c>
      <c r="BL23" s="105" t="str">
        <f t="shared" si="41"/>
        <v>00:00 00-Jan-00</v>
      </c>
      <c r="BM23" s="106" t="e">
        <f t="array" ref="BM23">MIN(BK23:BL23+0)</f>
        <v>#VALUE!</v>
      </c>
      <c r="BN23" s="87">
        <f t="shared" si="42"/>
        <v>0</v>
      </c>
      <c r="BO23" s="87">
        <f t="shared" si="43"/>
        <v>0</v>
      </c>
      <c r="BP23" s="99">
        <f t="shared" si="44"/>
        <v>0</v>
      </c>
      <c r="BQ23" s="87">
        <f t="shared" si="45"/>
        <v>0</v>
      </c>
      <c r="BR23" s="87">
        <f t="shared" si="46"/>
        <v>0</v>
      </c>
      <c r="BS23" s="87">
        <f t="shared" si="47"/>
        <v>0</v>
      </c>
      <c r="BT23" s="99">
        <f t="shared" si="48"/>
        <v>0</v>
      </c>
      <c r="BU23" s="87">
        <f t="shared" si="49"/>
        <v>0</v>
      </c>
      <c r="BV23" s="87">
        <f t="shared" si="50"/>
        <v>0</v>
      </c>
      <c r="BW23" s="87">
        <f t="shared" si="51"/>
        <v>0</v>
      </c>
      <c r="BX23" s="102">
        <f t="shared" si="52"/>
        <v>0</v>
      </c>
      <c r="BY23" s="102">
        <f t="shared" si="53"/>
        <v>0</v>
      </c>
      <c r="BZ23" s="102">
        <f t="shared" si="54"/>
        <v>0</v>
      </c>
      <c r="CA23" s="102">
        <f t="shared" si="55"/>
        <v>0</v>
      </c>
      <c r="CB23" s="102">
        <f t="shared" si="56"/>
        <v>0</v>
      </c>
      <c r="CC23" s="102">
        <f t="shared" si="57"/>
        <v>0</v>
      </c>
      <c r="CD23" s="102">
        <f t="shared" si="58"/>
        <v>0</v>
      </c>
      <c r="CE23" s="102">
        <f t="shared" si="59"/>
        <v>0</v>
      </c>
      <c r="CF23" s="102">
        <f t="shared" si="60"/>
        <v>0</v>
      </c>
      <c r="CG23" s="102">
        <f t="shared" si="61"/>
        <v>0</v>
      </c>
      <c r="CH23" s="102">
        <f t="shared" si="62"/>
        <v>0</v>
      </c>
      <c r="CI23" s="102">
        <f t="shared" si="63"/>
        <v>0</v>
      </c>
      <c r="CJ23" s="102">
        <f t="shared" si="64"/>
        <v>0</v>
      </c>
      <c r="CK23" s="102">
        <f t="shared" si="65"/>
        <v>0</v>
      </c>
      <c r="CL23" s="102">
        <f t="shared" si="66"/>
        <v>0</v>
      </c>
      <c r="CM23" s="102">
        <f t="shared" si="67"/>
        <v>0</v>
      </c>
      <c r="CN23" s="102">
        <f t="shared" si="68"/>
        <v>0</v>
      </c>
      <c r="CO23" s="102">
        <f t="shared" si="69"/>
        <v>0</v>
      </c>
      <c r="CP23" s="102">
        <f t="shared" si="70"/>
        <v>0</v>
      </c>
      <c r="CQ23" s="102">
        <f t="shared" si="71"/>
        <v>0</v>
      </c>
      <c r="CR23" s="102">
        <f t="shared" si="72"/>
        <v>0</v>
      </c>
      <c r="CS23" s="102">
        <f t="shared" si="73"/>
        <v>0</v>
      </c>
      <c r="CT23" s="102">
        <f t="shared" si="74"/>
        <v>0</v>
      </c>
      <c r="CU23" s="102">
        <f t="shared" si="75"/>
        <v>0</v>
      </c>
      <c r="CV23" s="102">
        <f t="shared" si="76"/>
        <v>0</v>
      </c>
      <c r="CW23" s="102">
        <f t="shared" si="77"/>
        <v>0</v>
      </c>
      <c r="CX23" s="102">
        <f t="shared" si="78"/>
        <v>0</v>
      </c>
      <c r="CY23" s="102">
        <f t="shared" si="79"/>
        <v>0</v>
      </c>
      <c r="CZ23" s="102">
        <f t="shared" si="80"/>
        <v>0</v>
      </c>
      <c r="DA23" s="102">
        <f t="shared" si="81"/>
        <v>0</v>
      </c>
      <c r="DB23" s="102">
        <f t="shared" si="82"/>
        <v>0</v>
      </c>
      <c r="DC23" s="102">
        <f t="shared" si="83"/>
        <v>0</v>
      </c>
      <c r="DD23" s="102">
        <f t="shared" si="84"/>
        <v>0</v>
      </c>
      <c r="DE23" s="102">
        <f t="shared" si="85"/>
        <v>0</v>
      </c>
      <c r="DF23" s="102">
        <f t="shared" si="86"/>
        <v>0</v>
      </c>
      <c r="DG23" s="102">
        <f t="shared" si="87"/>
        <v>0</v>
      </c>
      <c r="DH23" s="102">
        <f t="shared" si="88"/>
        <v>0</v>
      </c>
      <c r="DI23" s="102">
        <f t="shared" si="89"/>
        <v>0</v>
      </c>
      <c r="DJ23" s="102">
        <f t="shared" si="90"/>
        <v>0</v>
      </c>
      <c r="DK23" s="102">
        <f t="shared" si="91"/>
        <v>0</v>
      </c>
      <c r="DL23" s="102">
        <f t="shared" si="92"/>
        <v>0</v>
      </c>
      <c r="DM23" s="102">
        <f t="shared" si="93"/>
        <v>0</v>
      </c>
      <c r="DN23" s="102">
        <f t="shared" si="94"/>
        <v>0</v>
      </c>
      <c r="DO23" s="102">
        <f t="shared" si="95"/>
        <v>0</v>
      </c>
      <c r="DP23" s="102">
        <f t="shared" si="96"/>
        <v>0</v>
      </c>
      <c r="DQ23" s="102">
        <f t="shared" si="97"/>
        <v>0</v>
      </c>
      <c r="DR23" s="102">
        <f t="shared" si="98"/>
        <v>0</v>
      </c>
      <c r="DS23" s="102">
        <f t="shared" si="99"/>
        <v>0</v>
      </c>
    </row>
    <row r="24" spans="1:123" s="21" customFormat="1" ht="14" x14ac:dyDescent="0.35">
      <c r="A24" s="15">
        <v>45652</v>
      </c>
      <c r="B24" s="16" t="str">
        <f t="shared" si="0"/>
        <v>Thu</v>
      </c>
      <c r="C24" s="17" t="s">
        <v>4</v>
      </c>
      <c r="D24" s="18">
        <v>0.35416666666666702</v>
      </c>
      <c r="E24" s="15">
        <v>45652</v>
      </c>
      <c r="F24" s="123">
        <v>0.72916666666666696</v>
      </c>
      <c r="G24" s="123">
        <v>0.35416666666666702</v>
      </c>
      <c r="H24" s="123">
        <v>0.72916666666666696</v>
      </c>
      <c r="I24" s="19">
        <f t="shared" si="1"/>
        <v>8</v>
      </c>
      <c r="J24" s="18">
        <v>0.25</v>
      </c>
      <c r="K24" s="15">
        <v>45652</v>
      </c>
      <c r="L24" s="20">
        <v>0.35416666666666702</v>
      </c>
      <c r="M24" s="15">
        <v>45652</v>
      </c>
      <c r="N24" s="15" t="s">
        <v>44</v>
      </c>
      <c r="O24" s="49"/>
      <c r="P24" s="15"/>
      <c r="Q24" s="126"/>
      <c r="R24" s="82">
        <f t="shared" si="2"/>
        <v>8</v>
      </c>
      <c r="S24" s="82">
        <f t="shared" si="3"/>
        <v>0</v>
      </c>
      <c r="T24" s="83">
        <f t="shared" si="4"/>
        <v>0</v>
      </c>
      <c r="U24" s="83">
        <f t="shared" si="5"/>
        <v>0</v>
      </c>
      <c r="V24" s="83">
        <f t="shared" si="6"/>
        <v>0</v>
      </c>
      <c r="W24" s="83">
        <f t="shared" si="7"/>
        <v>0</v>
      </c>
      <c r="X24" s="83">
        <f t="shared" si="8"/>
        <v>0</v>
      </c>
      <c r="Y24" s="83">
        <f t="shared" si="9"/>
        <v>2.5</v>
      </c>
      <c r="Z24" s="83">
        <f t="shared" si="10"/>
        <v>0</v>
      </c>
      <c r="AA24" s="83">
        <f t="shared" si="11"/>
        <v>0</v>
      </c>
      <c r="AB24" s="83">
        <f t="shared" si="12"/>
        <v>0</v>
      </c>
      <c r="AC24" s="83">
        <f t="shared" si="13"/>
        <v>0</v>
      </c>
      <c r="AD24" s="83">
        <f t="shared" si="14"/>
        <v>0</v>
      </c>
      <c r="AE24" s="83">
        <f t="shared" si="15"/>
        <v>0</v>
      </c>
      <c r="AF24" s="83">
        <f t="shared" si="16"/>
        <v>0</v>
      </c>
      <c r="AG24" s="83">
        <f t="shared" si="17"/>
        <v>0</v>
      </c>
      <c r="AH24" s="83">
        <f t="shared" si="18"/>
        <v>0</v>
      </c>
      <c r="AI24" s="83">
        <f t="shared" si="19"/>
        <v>0</v>
      </c>
      <c r="AJ24" s="83">
        <f t="shared" si="20"/>
        <v>0</v>
      </c>
      <c r="AK24" s="83">
        <f t="shared" si="21"/>
        <v>0</v>
      </c>
      <c r="AL24" s="83">
        <f t="shared" si="22"/>
        <v>0</v>
      </c>
      <c r="AM24" s="83">
        <f t="shared" si="23"/>
        <v>0</v>
      </c>
      <c r="AN24" s="83">
        <f t="shared" si="24"/>
        <v>0</v>
      </c>
      <c r="AO24" s="83">
        <f t="shared" si="25"/>
        <v>0</v>
      </c>
      <c r="AP24" s="83">
        <f t="shared" si="26"/>
        <v>0</v>
      </c>
      <c r="AQ24" s="84" t="str">
        <f t="shared" si="27"/>
        <v>08:30 26-Dec-24</v>
      </c>
      <c r="AR24" s="84" t="str">
        <f t="shared" si="28"/>
        <v>08:30 26-Dec-24</v>
      </c>
      <c r="AS24" s="31" t="str">
        <f t="shared" si="29"/>
        <v>22:00 26-Dec-24</v>
      </c>
      <c r="AT24" s="31" t="str">
        <f t="shared" si="30"/>
        <v>22:00 26-Dec-24</v>
      </c>
      <c r="AU24" s="30">
        <f t="array" ref="AU24">MAX(AQ24:AS24+0)</f>
        <v>45652.916666666701</v>
      </c>
      <c r="AV24" s="113" t="str">
        <f t="shared" si="31"/>
        <v>06:00 26-Dec-24</v>
      </c>
      <c r="AW24" s="31" t="str">
        <f t="shared" si="32"/>
        <v>22:00 26-Dec-24</v>
      </c>
      <c r="AX24" s="30">
        <f t="array" ref="AX24">MAX(AV24:AW24+0)</f>
        <v>45652.916666666701</v>
      </c>
      <c r="AY24" s="113" t="str">
        <f t="shared" si="33"/>
        <v>08:30 26-Dec-24</v>
      </c>
      <c r="AZ24" s="31" t="str">
        <f t="shared" si="34"/>
        <v>06:00 27-Dec-24</v>
      </c>
      <c r="BA24" s="30">
        <f t="array" ref="BA24">MIN(AY24:AZ24+0)</f>
        <v>45652.354166666701</v>
      </c>
      <c r="BB24" s="75" t="str">
        <f t="shared" si="35"/>
        <v>17:30 26-Dec-24</v>
      </c>
      <c r="BC24" s="31" t="str">
        <f t="shared" si="36"/>
        <v>17:30 26-Dec-24</v>
      </c>
      <c r="BD24" s="108">
        <f t="array" ref="BD24">MIN(BB24:BC24+0)</f>
        <v>45652.729166666701</v>
      </c>
      <c r="BE24" s="31" t="str">
        <f t="shared" si="37"/>
        <v>06:00 27-Dec-24</v>
      </c>
      <c r="BF24" s="30">
        <f t="array" ref="BF24">IF(N24="Flexi",IF(AND(BB24&gt;BC24,BB24&lt;BE24),BB24,MIN(BB24:BE24+0)),MIN(BB24:BE24+0))</f>
        <v>45652.729166666701</v>
      </c>
      <c r="BG24" s="58">
        <v>0</v>
      </c>
      <c r="BH24" s="105" t="str">
        <f t="shared" si="38"/>
        <v>00:00 27-Dec-24</v>
      </c>
      <c r="BI24" s="105" t="str">
        <f t="shared" si="39"/>
        <v>06:00 26-Dec-24</v>
      </c>
      <c r="BJ24" s="106">
        <f t="array" ref="BJ24">MAX(BH24:BI24+0)</f>
        <v>45653</v>
      </c>
      <c r="BK24" s="105" t="str">
        <f t="shared" si="40"/>
        <v>06:00 27-Dec-24</v>
      </c>
      <c r="BL24" s="105" t="str">
        <f t="shared" si="41"/>
        <v>08:30 26-Dec-24</v>
      </c>
      <c r="BM24" s="106">
        <f t="array" ref="BM24">MIN(BK24:BL24+0)</f>
        <v>45652.354166666701</v>
      </c>
      <c r="BN24" s="87">
        <f t="shared" si="42"/>
        <v>0</v>
      </c>
      <c r="BO24" s="87">
        <f t="shared" si="43"/>
        <v>0</v>
      </c>
      <c r="BP24" s="99">
        <f t="shared" si="44"/>
        <v>0</v>
      </c>
      <c r="BQ24" s="87">
        <f t="shared" si="45"/>
        <v>0</v>
      </c>
      <c r="BR24" s="87">
        <f t="shared" si="46"/>
        <v>8</v>
      </c>
      <c r="BS24" s="87">
        <f t="shared" si="47"/>
        <v>0</v>
      </c>
      <c r="BT24" s="99">
        <f t="shared" si="48"/>
        <v>2.5</v>
      </c>
      <c r="BU24" s="87">
        <f t="shared" si="49"/>
        <v>0</v>
      </c>
      <c r="BV24" s="87">
        <f t="shared" si="50"/>
        <v>0</v>
      </c>
      <c r="BW24" s="87">
        <f t="shared" si="51"/>
        <v>8</v>
      </c>
      <c r="BX24" s="102">
        <f t="shared" si="52"/>
        <v>0</v>
      </c>
      <c r="BY24" s="102">
        <f t="shared" si="53"/>
        <v>0</v>
      </c>
      <c r="BZ24" s="102">
        <f t="shared" si="54"/>
        <v>0</v>
      </c>
      <c r="CA24" s="102">
        <f t="shared" si="55"/>
        <v>0</v>
      </c>
      <c r="CB24" s="102">
        <f t="shared" si="56"/>
        <v>0</v>
      </c>
      <c r="CC24" s="102">
        <f t="shared" si="57"/>
        <v>0</v>
      </c>
      <c r="CD24" s="102">
        <f t="shared" si="58"/>
        <v>0</v>
      </c>
      <c r="CE24" s="102">
        <f t="shared" si="59"/>
        <v>0</v>
      </c>
      <c r="CF24" s="102">
        <f t="shared" si="60"/>
        <v>0</v>
      </c>
      <c r="CG24" s="102">
        <f t="shared" si="61"/>
        <v>0</v>
      </c>
      <c r="CH24" s="102">
        <f t="shared" si="62"/>
        <v>0</v>
      </c>
      <c r="CI24" s="102">
        <f t="shared" si="63"/>
        <v>0</v>
      </c>
      <c r="CJ24" s="102">
        <f t="shared" si="64"/>
        <v>0</v>
      </c>
      <c r="CK24" s="102">
        <f t="shared" si="65"/>
        <v>0</v>
      </c>
      <c r="CL24" s="102">
        <f t="shared" si="66"/>
        <v>0</v>
      </c>
      <c r="CM24" s="102">
        <f t="shared" si="67"/>
        <v>0</v>
      </c>
      <c r="CN24" s="102">
        <f t="shared" si="68"/>
        <v>0</v>
      </c>
      <c r="CO24" s="102">
        <f t="shared" si="69"/>
        <v>0</v>
      </c>
      <c r="CP24" s="102">
        <f t="shared" si="70"/>
        <v>0</v>
      </c>
      <c r="CQ24" s="102">
        <f t="shared" si="71"/>
        <v>0</v>
      </c>
      <c r="CR24" s="102">
        <f t="shared" si="72"/>
        <v>0</v>
      </c>
      <c r="CS24" s="102">
        <f t="shared" si="73"/>
        <v>0</v>
      </c>
      <c r="CT24" s="102">
        <f t="shared" si="74"/>
        <v>0</v>
      </c>
      <c r="CU24" s="102">
        <f t="shared" si="75"/>
        <v>0</v>
      </c>
      <c r="CV24" s="102">
        <f t="shared" si="76"/>
        <v>0</v>
      </c>
      <c r="CW24" s="102">
        <f t="shared" si="77"/>
        <v>0</v>
      </c>
      <c r="CX24" s="102">
        <f t="shared" si="78"/>
        <v>0</v>
      </c>
      <c r="CY24" s="102">
        <f t="shared" si="79"/>
        <v>0</v>
      </c>
      <c r="CZ24" s="102">
        <f t="shared" si="80"/>
        <v>0</v>
      </c>
      <c r="DA24" s="102">
        <f t="shared" si="81"/>
        <v>0</v>
      </c>
      <c r="DB24" s="102">
        <f t="shared" si="82"/>
        <v>0</v>
      </c>
      <c r="DC24" s="102">
        <f t="shared" si="83"/>
        <v>0</v>
      </c>
      <c r="DD24" s="102">
        <f t="shared" si="84"/>
        <v>0</v>
      </c>
      <c r="DE24" s="102">
        <f t="shared" si="85"/>
        <v>0</v>
      </c>
      <c r="DF24" s="102">
        <f t="shared" si="86"/>
        <v>0</v>
      </c>
      <c r="DG24" s="102">
        <f t="shared" si="87"/>
        <v>0</v>
      </c>
      <c r="DH24" s="102">
        <f t="shared" si="88"/>
        <v>0</v>
      </c>
      <c r="DI24" s="102">
        <f t="shared" si="89"/>
        <v>0</v>
      </c>
      <c r="DJ24" s="102">
        <f t="shared" si="90"/>
        <v>0</v>
      </c>
      <c r="DK24" s="102">
        <f t="shared" si="91"/>
        <v>0</v>
      </c>
      <c r="DL24" s="102">
        <f t="shared" si="92"/>
        <v>0</v>
      </c>
      <c r="DM24" s="102">
        <f t="shared" si="93"/>
        <v>0</v>
      </c>
      <c r="DN24" s="102">
        <f t="shared" si="94"/>
        <v>0</v>
      </c>
      <c r="DO24" s="102">
        <f t="shared" si="95"/>
        <v>0</v>
      </c>
      <c r="DP24" s="102">
        <f t="shared" si="96"/>
        <v>0</v>
      </c>
      <c r="DQ24" s="102">
        <f t="shared" si="97"/>
        <v>0</v>
      </c>
      <c r="DR24" s="102">
        <f t="shared" si="98"/>
        <v>0</v>
      </c>
      <c r="DS24" s="102">
        <f t="shared" si="99"/>
        <v>0</v>
      </c>
    </row>
    <row r="25" spans="1:123" s="21" customFormat="1" ht="14" x14ac:dyDescent="0.35">
      <c r="A25" s="15">
        <v>45653</v>
      </c>
      <c r="B25" s="16" t="str">
        <f t="shared" si="0"/>
        <v>Fri</v>
      </c>
      <c r="C25" s="17" t="s">
        <v>4</v>
      </c>
      <c r="D25" s="18">
        <v>0.35416666666666702</v>
      </c>
      <c r="E25" s="15">
        <v>45653</v>
      </c>
      <c r="F25" s="123">
        <v>0.72916666666666696</v>
      </c>
      <c r="G25" s="123">
        <v>0.35416666666666702</v>
      </c>
      <c r="H25" s="123">
        <v>0.72916666666666696</v>
      </c>
      <c r="I25" s="19">
        <f t="shared" si="1"/>
        <v>8</v>
      </c>
      <c r="J25" s="24">
        <v>0.27083333333333298</v>
      </c>
      <c r="K25" s="15">
        <v>45653</v>
      </c>
      <c r="L25" s="18">
        <v>0.35416666666666702</v>
      </c>
      <c r="M25" s="15">
        <v>45653</v>
      </c>
      <c r="N25" s="15" t="s">
        <v>44</v>
      </c>
      <c r="O25" s="49"/>
      <c r="P25" s="15"/>
      <c r="Q25" s="126"/>
      <c r="R25" s="82">
        <f t="shared" si="2"/>
        <v>8</v>
      </c>
      <c r="S25" s="82">
        <f t="shared" si="3"/>
        <v>0</v>
      </c>
      <c r="T25" s="83">
        <f t="shared" si="4"/>
        <v>0</v>
      </c>
      <c r="U25" s="83">
        <f t="shared" si="5"/>
        <v>0</v>
      </c>
      <c r="V25" s="83">
        <f t="shared" si="6"/>
        <v>0</v>
      </c>
      <c r="W25" s="83">
        <f t="shared" si="7"/>
        <v>0</v>
      </c>
      <c r="X25" s="83">
        <f t="shared" si="8"/>
        <v>0</v>
      </c>
      <c r="Y25" s="83">
        <f t="shared" si="9"/>
        <v>2</v>
      </c>
      <c r="Z25" s="83">
        <f t="shared" si="10"/>
        <v>0</v>
      </c>
      <c r="AA25" s="83">
        <f t="shared" si="11"/>
        <v>0</v>
      </c>
      <c r="AB25" s="83">
        <f t="shared" si="12"/>
        <v>0</v>
      </c>
      <c r="AC25" s="83">
        <f t="shared" si="13"/>
        <v>0</v>
      </c>
      <c r="AD25" s="83">
        <f t="shared" si="14"/>
        <v>0</v>
      </c>
      <c r="AE25" s="83">
        <f t="shared" si="15"/>
        <v>0</v>
      </c>
      <c r="AF25" s="83">
        <f t="shared" si="16"/>
        <v>0</v>
      </c>
      <c r="AG25" s="83">
        <f t="shared" si="17"/>
        <v>0</v>
      </c>
      <c r="AH25" s="83">
        <f t="shared" si="18"/>
        <v>0</v>
      </c>
      <c r="AI25" s="83">
        <f t="shared" si="19"/>
        <v>0</v>
      </c>
      <c r="AJ25" s="83">
        <f t="shared" si="20"/>
        <v>0</v>
      </c>
      <c r="AK25" s="83">
        <f t="shared" si="21"/>
        <v>0</v>
      </c>
      <c r="AL25" s="83">
        <f t="shared" si="22"/>
        <v>0</v>
      </c>
      <c r="AM25" s="83">
        <f t="shared" si="23"/>
        <v>0</v>
      </c>
      <c r="AN25" s="83">
        <f t="shared" si="24"/>
        <v>0</v>
      </c>
      <c r="AO25" s="83">
        <f t="shared" si="25"/>
        <v>0</v>
      </c>
      <c r="AP25" s="83">
        <f t="shared" si="26"/>
        <v>0</v>
      </c>
      <c r="AQ25" s="84" t="str">
        <f t="shared" si="27"/>
        <v>08:30 27-Dec-24</v>
      </c>
      <c r="AR25" s="84" t="str">
        <f t="shared" si="28"/>
        <v>08:30 27-Dec-24</v>
      </c>
      <c r="AS25" s="31" t="str">
        <f t="shared" si="29"/>
        <v>22:00 27-Dec-24</v>
      </c>
      <c r="AT25" s="31" t="str">
        <f t="shared" si="30"/>
        <v>22:00 27-Dec-24</v>
      </c>
      <c r="AU25" s="30">
        <f t="array" ref="AU25">MAX(AQ25:AS25+0)</f>
        <v>45653.916666666701</v>
      </c>
      <c r="AV25" s="113" t="str">
        <f t="shared" si="31"/>
        <v>06:30 27-Dec-24</v>
      </c>
      <c r="AW25" s="31" t="str">
        <f t="shared" si="32"/>
        <v>22:00 27-Dec-24</v>
      </c>
      <c r="AX25" s="30">
        <f t="array" ref="AX25">MAX(AV25:AW25+0)</f>
        <v>45653.916666666701</v>
      </c>
      <c r="AY25" s="113" t="str">
        <f t="shared" si="33"/>
        <v>08:30 27-Dec-24</v>
      </c>
      <c r="AZ25" s="31" t="str">
        <f t="shared" si="34"/>
        <v>06:00 28-Dec-24</v>
      </c>
      <c r="BA25" s="30">
        <f t="array" ref="BA25">MIN(AY25:AZ25+0)</f>
        <v>45653.354166666701</v>
      </c>
      <c r="BB25" s="75" t="str">
        <f t="shared" si="35"/>
        <v>17:30 27-Dec-24</v>
      </c>
      <c r="BC25" s="31" t="str">
        <f t="shared" si="36"/>
        <v>17:30 27-Dec-24</v>
      </c>
      <c r="BD25" s="108">
        <f t="array" ref="BD25">MIN(BB25:BC25+0)</f>
        <v>45653.729166666701</v>
      </c>
      <c r="BE25" s="31" t="str">
        <f t="shared" si="37"/>
        <v>06:00 28-Dec-24</v>
      </c>
      <c r="BF25" s="30">
        <f t="array" ref="BF25">IF(N25="Flexi",IF(AND(BB25&gt;BC25,BB25&lt;BE25),BB25,MIN(BB25:BE25+0)),MIN(BB25:BE25+0))</f>
        <v>45653.729166666701</v>
      </c>
      <c r="BG25" s="58">
        <v>0</v>
      </c>
      <c r="BH25" s="105" t="str">
        <f t="shared" si="38"/>
        <v>00:00 28-Dec-24</v>
      </c>
      <c r="BI25" s="105" t="str">
        <f t="shared" si="39"/>
        <v>06:30 27-Dec-24</v>
      </c>
      <c r="BJ25" s="106">
        <f t="array" ref="BJ25">MAX(BH25:BI25+0)</f>
        <v>45654</v>
      </c>
      <c r="BK25" s="105" t="str">
        <f t="shared" si="40"/>
        <v>06:00 28-Dec-24</v>
      </c>
      <c r="BL25" s="105" t="str">
        <f t="shared" si="41"/>
        <v>08:30 27-Dec-24</v>
      </c>
      <c r="BM25" s="106">
        <f t="array" ref="BM25">MIN(BK25:BL25+0)</f>
        <v>45653.354166666701</v>
      </c>
      <c r="BN25" s="87">
        <f t="shared" si="42"/>
        <v>0</v>
      </c>
      <c r="BO25" s="87">
        <f t="shared" si="43"/>
        <v>0</v>
      </c>
      <c r="BP25" s="99">
        <f t="shared" si="44"/>
        <v>0</v>
      </c>
      <c r="BQ25" s="87">
        <f t="shared" si="45"/>
        <v>0</v>
      </c>
      <c r="BR25" s="87">
        <f t="shared" si="46"/>
        <v>8</v>
      </c>
      <c r="BS25" s="87">
        <f t="shared" si="47"/>
        <v>0</v>
      </c>
      <c r="BT25" s="99">
        <f t="shared" si="48"/>
        <v>2</v>
      </c>
      <c r="BU25" s="87">
        <f t="shared" si="49"/>
        <v>0</v>
      </c>
      <c r="BV25" s="87">
        <f t="shared" si="50"/>
        <v>0</v>
      </c>
      <c r="BW25" s="87">
        <f t="shared" si="51"/>
        <v>8</v>
      </c>
      <c r="BX25" s="102">
        <f t="shared" si="52"/>
        <v>0</v>
      </c>
      <c r="BY25" s="102">
        <f t="shared" si="53"/>
        <v>0</v>
      </c>
      <c r="BZ25" s="102">
        <f t="shared" si="54"/>
        <v>0</v>
      </c>
      <c r="CA25" s="102">
        <f t="shared" si="55"/>
        <v>0</v>
      </c>
      <c r="CB25" s="102">
        <f t="shared" si="56"/>
        <v>0</v>
      </c>
      <c r="CC25" s="102">
        <f t="shared" si="57"/>
        <v>0</v>
      </c>
      <c r="CD25" s="102">
        <f t="shared" si="58"/>
        <v>0</v>
      </c>
      <c r="CE25" s="102">
        <f t="shared" si="59"/>
        <v>0</v>
      </c>
      <c r="CF25" s="102">
        <f t="shared" si="60"/>
        <v>0</v>
      </c>
      <c r="CG25" s="102">
        <f t="shared" si="61"/>
        <v>0</v>
      </c>
      <c r="CH25" s="102">
        <f t="shared" si="62"/>
        <v>0</v>
      </c>
      <c r="CI25" s="102">
        <f t="shared" si="63"/>
        <v>0</v>
      </c>
      <c r="CJ25" s="102">
        <f t="shared" si="64"/>
        <v>0</v>
      </c>
      <c r="CK25" s="102">
        <f t="shared" si="65"/>
        <v>0</v>
      </c>
      <c r="CL25" s="102">
        <f t="shared" si="66"/>
        <v>0</v>
      </c>
      <c r="CM25" s="102">
        <f t="shared" si="67"/>
        <v>0</v>
      </c>
      <c r="CN25" s="102">
        <f t="shared" si="68"/>
        <v>0</v>
      </c>
      <c r="CO25" s="102">
        <f t="shared" si="69"/>
        <v>0</v>
      </c>
      <c r="CP25" s="102">
        <f t="shared" si="70"/>
        <v>0</v>
      </c>
      <c r="CQ25" s="102">
        <f t="shared" si="71"/>
        <v>0</v>
      </c>
      <c r="CR25" s="102">
        <f t="shared" si="72"/>
        <v>0</v>
      </c>
      <c r="CS25" s="102">
        <f t="shared" si="73"/>
        <v>0</v>
      </c>
      <c r="CT25" s="102">
        <f t="shared" si="74"/>
        <v>0</v>
      </c>
      <c r="CU25" s="102">
        <f t="shared" si="75"/>
        <v>0</v>
      </c>
      <c r="CV25" s="102">
        <f t="shared" si="76"/>
        <v>0</v>
      </c>
      <c r="CW25" s="102">
        <f t="shared" si="77"/>
        <v>0</v>
      </c>
      <c r="CX25" s="102">
        <f t="shared" si="78"/>
        <v>0</v>
      </c>
      <c r="CY25" s="102">
        <f t="shared" si="79"/>
        <v>0</v>
      </c>
      <c r="CZ25" s="102">
        <f t="shared" si="80"/>
        <v>0</v>
      </c>
      <c r="DA25" s="102">
        <f t="shared" si="81"/>
        <v>0</v>
      </c>
      <c r="DB25" s="102">
        <f t="shared" si="82"/>
        <v>0</v>
      </c>
      <c r="DC25" s="102">
        <f t="shared" si="83"/>
        <v>0</v>
      </c>
      <c r="DD25" s="102">
        <f t="shared" si="84"/>
        <v>0</v>
      </c>
      <c r="DE25" s="102">
        <f t="shared" si="85"/>
        <v>0</v>
      </c>
      <c r="DF25" s="102">
        <f t="shared" si="86"/>
        <v>0</v>
      </c>
      <c r="DG25" s="102">
        <f t="shared" si="87"/>
        <v>0</v>
      </c>
      <c r="DH25" s="102">
        <f t="shared" si="88"/>
        <v>0</v>
      </c>
      <c r="DI25" s="102">
        <f t="shared" si="89"/>
        <v>0</v>
      </c>
      <c r="DJ25" s="102">
        <f t="shared" si="90"/>
        <v>0</v>
      </c>
      <c r="DK25" s="102">
        <f t="shared" si="91"/>
        <v>0</v>
      </c>
      <c r="DL25" s="102">
        <f t="shared" si="92"/>
        <v>0</v>
      </c>
      <c r="DM25" s="102">
        <f t="shared" si="93"/>
        <v>0</v>
      </c>
      <c r="DN25" s="102">
        <f t="shared" si="94"/>
        <v>0</v>
      </c>
      <c r="DO25" s="102">
        <f t="shared" si="95"/>
        <v>0</v>
      </c>
      <c r="DP25" s="102">
        <f t="shared" si="96"/>
        <v>0</v>
      </c>
      <c r="DQ25" s="102">
        <f t="shared" si="97"/>
        <v>0</v>
      </c>
      <c r="DR25" s="102">
        <f t="shared" si="98"/>
        <v>0</v>
      </c>
      <c r="DS25" s="102">
        <f t="shared" si="99"/>
        <v>0</v>
      </c>
    </row>
    <row r="26" spans="1:123" s="21" customFormat="1" ht="14" x14ac:dyDescent="0.35">
      <c r="A26" s="15">
        <v>45654</v>
      </c>
      <c r="B26" s="16" t="str">
        <f t="shared" si="0"/>
        <v>Sat</v>
      </c>
      <c r="C26" s="17" t="s">
        <v>97</v>
      </c>
      <c r="D26" s="18">
        <v>0.95833333333333304</v>
      </c>
      <c r="E26" s="15">
        <v>45654</v>
      </c>
      <c r="F26" s="123">
        <v>0.29166666666666702</v>
      </c>
      <c r="G26" s="123">
        <v>0</v>
      </c>
      <c r="H26" s="123">
        <v>0.29166666666666702</v>
      </c>
      <c r="I26" s="19">
        <f t="shared" si="1"/>
        <v>0</v>
      </c>
      <c r="J26" s="24"/>
      <c r="K26" s="15"/>
      <c r="L26" s="18"/>
      <c r="M26" s="15"/>
      <c r="N26" s="15" t="s">
        <v>44</v>
      </c>
      <c r="O26" s="49"/>
      <c r="P26" s="15"/>
      <c r="Q26" s="126"/>
      <c r="R26" s="82">
        <f t="shared" si="2"/>
        <v>0</v>
      </c>
      <c r="S26" s="82">
        <f t="shared" si="3"/>
        <v>0</v>
      </c>
      <c r="T26" s="83">
        <f t="shared" si="4"/>
        <v>6</v>
      </c>
      <c r="U26" s="83">
        <f t="shared" si="5"/>
        <v>0</v>
      </c>
      <c r="V26" s="83">
        <f t="shared" si="6"/>
        <v>0</v>
      </c>
      <c r="W26" s="83">
        <f t="shared" si="7"/>
        <v>0</v>
      </c>
      <c r="X26" s="83">
        <f t="shared" si="8"/>
        <v>0</v>
      </c>
      <c r="Y26" s="83">
        <f t="shared" si="9"/>
        <v>0</v>
      </c>
      <c r="Z26" s="83">
        <f t="shared" si="10"/>
        <v>0</v>
      </c>
      <c r="AA26" s="83">
        <f t="shared" si="11"/>
        <v>0</v>
      </c>
      <c r="AB26" s="83">
        <f t="shared" si="12"/>
        <v>0</v>
      </c>
      <c r="AC26" s="83">
        <f t="shared" si="13"/>
        <v>0</v>
      </c>
      <c r="AD26" s="83">
        <f t="shared" si="14"/>
        <v>0</v>
      </c>
      <c r="AE26" s="83">
        <f t="shared" si="15"/>
        <v>0</v>
      </c>
      <c r="AF26" s="83">
        <f t="shared" si="16"/>
        <v>0</v>
      </c>
      <c r="AG26" s="83">
        <f t="shared" si="17"/>
        <v>0</v>
      </c>
      <c r="AH26" s="83">
        <f t="shared" si="18"/>
        <v>0</v>
      </c>
      <c r="AI26" s="83">
        <f t="shared" si="19"/>
        <v>0</v>
      </c>
      <c r="AJ26" s="83">
        <f t="shared" si="20"/>
        <v>0</v>
      </c>
      <c r="AK26" s="83">
        <f t="shared" si="21"/>
        <v>0</v>
      </c>
      <c r="AL26" s="83">
        <f t="shared" si="22"/>
        <v>0</v>
      </c>
      <c r="AM26" s="83">
        <f t="shared" si="23"/>
        <v>0</v>
      </c>
      <c r="AN26" s="83">
        <f t="shared" si="24"/>
        <v>0</v>
      </c>
      <c r="AO26" s="83">
        <f t="shared" si="25"/>
        <v>0</v>
      </c>
      <c r="AP26" s="83">
        <f t="shared" si="26"/>
        <v>0</v>
      </c>
      <c r="AQ26" s="84" t="str">
        <f t="shared" si="27"/>
        <v>23:00 28-Dec-24</v>
      </c>
      <c r="AR26" s="84" t="str">
        <f t="shared" si="28"/>
        <v>00:00 28-Dec-24</v>
      </c>
      <c r="AS26" s="31" t="str">
        <f t="shared" si="29"/>
        <v>00:00 28-Dec-24</v>
      </c>
      <c r="AT26" s="31" t="str">
        <f t="shared" si="30"/>
        <v>22:00 28-Dec-24</v>
      </c>
      <c r="AU26" s="30">
        <f t="array" ref="AU26">MAX(AQ26:AS26+0)</f>
        <v>45654.958333333299</v>
      </c>
      <c r="AV26" s="113" t="str">
        <f t="shared" si="31"/>
        <v>00:00 00-Jan-00</v>
      </c>
      <c r="AW26" s="31" t="str">
        <f t="shared" si="32"/>
        <v>22:00 27-Dec-24</v>
      </c>
      <c r="AX26" s="30" t="e">
        <f t="array" ref="AX26">MAX(AV26:AW26+0)</f>
        <v>#VALUE!</v>
      </c>
      <c r="AY26" s="113" t="str">
        <f t="shared" si="33"/>
        <v>00:00 00-Jan-00</v>
      </c>
      <c r="AZ26" s="31" t="str">
        <f t="shared" si="34"/>
        <v>06:00 29-Dec-24</v>
      </c>
      <c r="BA26" s="30" t="e">
        <f t="array" ref="BA26">MIN(AY26:AZ26+0)</f>
        <v>#VALUE!</v>
      </c>
      <c r="BB26" s="75" t="str">
        <f t="shared" si="35"/>
        <v>07:00 28-Dec-24</v>
      </c>
      <c r="BC26" s="31" t="str">
        <f t="shared" si="36"/>
        <v>09:00 28-Dec-24</v>
      </c>
      <c r="BD26" s="108">
        <f t="array" ref="BD26">MIN(BB26:BC26+0)</f>
        <v>45654.291666666701</v>
      </c>
      <c r="BE26" s="31" t="str">
        <f t="shared" si="37"/>
        <v>06:00 29-Dec-24</v>
      </c>
      <c r="BF26" s="30">
        <f t="array" ref="BF26">IF(N26="Flexi",IF(AND(BB26&gt;BC26,BB26&lt;BE26),BB26,MIN(BB26:BE26+0)),MIN(BB26:BE26+0))</f>
        <v>45654.291666666701</v>
      </c>
      <c r="BG26" s="58">
        <v>0</v>
      </c>
      <c r="BH26" s="105" t="str">
        <f t="shared" si="38"/>
        <v>00:00 29-Dec-24</v>
      </c>
      <c r="BI26" s="105" t="str">
        <f t="shared" si="39"/>
        <v>00:00 00-Jan-00</v>
      </c>
      <c r="BJ26" s="106" t="e">
        <f t="array" ref="BJ26">MAX(BH26:BI26+0)</f>
        <v>#VALUE!</v>
      </c>
      <c r="BK26" s="105" t="str">
        <f t="shared" si="40"/>
        <v>06:00 29-Dec-24</v>
      </c>
      <c r="BL26" s="105" t="str">
        <f t="shared" si="41"/>
        <v>00:00 00-Jan-00</v>
      </c>
      <c r="BM26" s="106" t="e">
        <f t="array" ref="BM26">MIN(BK26:BL26+0)</f>
        <v>#VALUE!</v>
      </c>
      <c r="BN26" s="87">
        <f t="shared" si="42"/>
        <v>0</v>
      </c>
      <c r="BO26" s="87">
        <f t="shared" si="43"/>
        <v>0</v>
      </c>
      <c r="BP26" s="99">
        <f t="shared" si="44"/>
        <v>0</v>
      </c>
      <c r="BQ26" s="87">
        <f t="shared" si="45"/>
        <v>0</v>
      </c>
      <c r="BR26" s="87">
        <f t="shared" si="46"/>
        <v>6</v>
      </c>
      <c r="BS26" s="87">
        <f t="shared" si="47"/>
        <v>0</v>
      </c>
      <c r="BT26" s="99">
        <f t="shared" si="48"/>
        <v>0</v>
      </c>
      <c r="BU26" s="87">
        <f t="shared" si="49"/>
        <v>0</v>
      </c>
      <c r="BV26" s="87">
        <f t="shared" si="50"/>
        <v>2</v>
      </c>
      <c r="BW26" s="87">
        <f t="shared" si="51"/>
        <v>6</v>
      </c>
      <c r="BX26" s="102">
        <f t="shared" si="52"/>
        <v>0</v>
      </c>
      <c r="BY26" s="102">
        <f t="shared" si="53"/>
        <v>0</v>
      </c>
      <c r="BZ26" s="102">
        <f t="shared" si="54"/>
        <v>0</v>
      </c>
      <c r="CA26" s="102">
        <f t="shared" si="55"/>
        <v>0</v>
      </c>
      <c r="CB26" s="102">
        <f t="shared" si="56"/>
        <v>0</v>
      </c>
      <c r="CC26" s="102">
        <f t="shared" si="57"/>
        <v>0</v>
      </c>
      <c r="CD26" s="102">
        <f t="shared" si="58"/>
        <v>0</v>
      </c>
      <c r="CE26" s="102">
        <f t="shared" si="59"/>
        <v>0</v>
      </c>
      <c r="CF26" s="102">
        <f t="shared" si="60"/>
        <v>0</v>
      </c>
      <c r="CG26" s="102">
        <f t="shared" si="61"/>
        <v>0</v>
      </c>
      <c r="CH26" s="102">
        <f t="shared" si="62"/>
        <v>0</v>
      </c>
      <c r="CI26" s="102">
        <f t="shared" si="63"/>
        <v>0</v>
      </c>
      <c r="CJ26" s="102">
        <f t="shared" si="64"/>
        <v>0</v>
      </c>
      <c r="CK26" s="102">
        <f t="shared" si="65"/>
        <v>0</v>
      </c>
      <c r="CL26" s="102">
        <f t="shared" si="66"/>
        <v>0</v>
      </c>
      <c r="CM26" s="102">
        <f t="shared" si="67"/>
        <v>0</v>
      </c>
      <c r="CN26" s="102">
        <f t="shared" si="68"/>
        <v>0</v>
      </c>
      <c r="CO26" s="102">
        <f t="shared" si="69"/>
        <v>0</v>
      </c>
      <c r="CP26" s="102">
        <f t="shared" si="70"/>
        <v>0</v>
      </c>
      <c r="CQ26" s="102">
        <f t="shared" si="71"/>
        <v>0</v>
      </c>
      <c r="CR26" s="102">
        <f t="shared" si="72"/>
        <v>0</v>
      </c>
      <c r="CS26" s="102">
        <f t="shared" si="73"/>
        <v>0</v>
      </c>
      <c r="CT26" s="102">
        <f t="shared" si="74"/>
        <v>0</v>
      </c>
      <c r="CU26" s="102">
        <f t="shared" si="75"/>
        <v>0</v>
      </c>
      <c r="CV26" s="102">
        <f t="shared" si="76"/>
        <v>0</v>
      </c>
      <c r="CW26" s="102">
        <f t="shared" si="77"/>
        <v>0</v>
      </c>
      <c r="CX26" s="102">
        <f t="shared" si="78"/>
        <v>0</v>
      </c>
      <c r="CY26" s="102">
        <f t="shared" si="79"/>
        <v>0</v>
      </c>
      <c r="CZ26" s="102">
        <f t="shared" si="80"/>
        <v>0</v>
      </c>
      <c r="DA26" s="102">
        <f t="shared" si="81"/>
        <v>0</v>
      </c>
      <c r="DB26" s="102">
        <f t="shared" si="82"/>
        <v>0</v>
      </c>
      <c r="DC26" s="102">
        <f t="shared" si="83"/>
        <v>0</v>
      </c>
      <c r="DD26" s="102">
        <f t="shared" si="84"/>
        <v>0</v>
      </c>
      <c r="DE26" s="102">
        <f t="shared" si="85"/>
        <v>0</v>
      </c>
      <c r="DF26" s="102">
        <f t="shared" si="86"/>
        <v>0</v>
      </c>
      <c r="DG26" s="102">
        <f t="shared" si="87"/>
        <v>0</v>
      </c>
      <c r="DH26" s="102">
        <f t="shared" si="88"/>
        <v>0</v>
      </c>
      <c r="DI26" s="102">
        <f t="shared" si="89"/>
        <v>0</v>
      </c>
      <c r="DJ26" s="102">
        <f t="shared" si="90"/>
        <v>0</v>
      </c>
      <c r="DK26" s="102">
        <f t="shared" si="91"/>
        <v>0</v>
      </c>
      <c r="DL26" s="102">
        <f t="shared" si="92"/>
        <v>0</v>
      </c>
      <c r="DM26" s="102">
        <f t="shared" si="93"/>
        <v>0</v>
      </c>
      <c r="DN26" s="102">
        <f t="shared" si="94"/>
        <v>0</v>
      </c>
      <c r="DO26" s="102">
        <f t="shared" si="95"/>
        <v>0</v>
      </c>
      <c r="DP26" s="102">
        <f t="shared" si="96"/>
        <v>0</v>
      </c>
      <c r="DQ26" s="102">
        <f t="shared" si="97"/>
        <v>0</v>
      </c>
      <c r="DR26" s="102">
        <f t="shared" si="98"/>
        <v>0</v>
      </c>
      <c r="DS26" s="102">
        <f t="shared" si="99"/>
        <v>0</v>
      </c>
    </row>
    <row r="27" spans="1:123" s="21" customFormat="1" ht="14" x14ac:dyDescent="0.35">
      <c r="A27" s="15">
        <v>45655</v>
      </c>
      <c r="B27" s="16" t="str">
        <f t="shared" si="0"/>
        <v>Sun</v>
      </c>
      <c r="C27" s="17" t="s">
        <v>97</v>
      </c>
      <c r="D27" s="18">
        <v>0.95833333333333304</v>
      </c>
      <c r="E27" s="15">
        <v>45656</v>
      </c>
      <c r="F27" s="123">
        <v>0.20833333333333301</v>
      </c>
      <c r="G27" s="123">
        <v>0.95833333333333304</v>
      </c>
      <c r="H27" s="123">
        <v>0.20833333333333301</v>
      </c>
      <c r="I27" s="19">
        <f t="shared" si="1"/>
        <v>0</v>
      </c>
      <c r="J27" s="18"/>
      <c r="K27" s="15"/>
      <c r="L27" s="20"/>
      <c r="M27" s="15"/>
      <c r="N27" s="15" t="s">
        <v>44</v>
      </c>
      <c r="O27" s="49"/>
      <c r="P27" s="15"/>
      <c r="Q27" s="126"/>
      <c r="R27" s="82">
        <f t="shared" si="2"/>
        <v>0</v>
      </c>
      <c r="S27" s="82">
        <f t="shared" si="3"/>
        <v>0</v>
      </c>
      <c r="T27" s="83">
        <f t="shared" si="4"/>
        <v>0</v>
      </c>
      <c r="U27" s="83">
        <f t="shared" si="5"/>
        <v>0</v>
      </c>
      <c r="V27" s="83">
        <f t="shared" si="6"/>
        <v>0</v>
      </c>
      <c r="W27" s="83">
        <f t="shared" si="7"/>
        <v>0</v>
      </c>
      <c r="X27" s="83">
        <f t="shared" si="8"/>
        <v>0</v>
      </c>
      <c r="Y27" s="83">
        <f t="shared" si="9"/>
        <v>0</v>
      </c>
      <c r="Z27" s="83">
        <f t="shared" si="10"/>
        <v>0</v>
      </c>
      <c r="AA27" s="83">
        <f t="shared" si="11"/>
        <v>0</v>
      </c>
      <c r="AB27" s="83">
        <f t="shared" si="12"/>
        <v>0</v>
      </c>
      <c r="AC27" s="83">
        <f t="shared" si="13"/>
        <v>0</v>
      </c>
      <c r="AD27" s="83">
        <f t="shared" si="14"/>
        <v>0</v>
      </c>
      <c r="AE27" s="83">
        <f t="shared" si="15"/>
        <v>0</v>
      </c>
      <c r="AF27" s="83">
        <f t="shared" si="16"/>
        <v>0</v>
      </c>
      <c r="AG27" s="83">
        <f t="shared" si="17"/>
        <v>0</v>
      </c>
      <c r="AH27" s="83">
        <f t="shared" si="18"/>
        <v>0</v>
      </c>
      <c r="AI27" s="83">
        <f t="shared" si="19"/>
        <v>0</v>
      </c>
      <c r="AJ27" s="83">
        <f t="shared" si="20"/>
        <v>0</v>
      </c>
      <c r="AK27" s="83">
        <f t="shared" si="21"/>
        <v>0</v>
      </c>
      <c r="AL27" s="83">
        <f t="shared" si="22"/>
        <v>1</v>
      </c>
      <c r="AM27" s="83">
        <f t="shared" si="23"/>
        <v>0</v>
      </c>
      <c r="AN27" s="83">
        <f t="shared" si="24"/>
        <v>0</v>
      </c>
      <c r="AO27" s="83">
        <f t="shared" si="25"/>
        <v>0</v>
      </c>
      <c r="AP27" s="83">
        <f t="shared" si="26"/>
        <v>0</v>
      </c>
      <c r="AQ27" s="84" t="str">
        <f t="shared" si="27"/>
        <v>23:00 29-Dec-24</v>
      </c>
      <c r="AR27" s="84" t="str">
        <f t="shared" si="28"/>
        <v>23:00 29-Dec-24</v>
      </c>
      <c r="AS27" s="31" t="str">
        <f t="shared" si="29"/>
        <v>23:00 29-Dec-24</v>
      </c>
      <c r="AT27" s="31" t="str">
        <f t="shared" si="30"/>
        <v>22:00 29-Dec-24</v>
      </c>
      <c r="AU27" s="30">
        <f t="array" ref="AU27">MAX(AQ27:AS27+0)</f>
        <v>45655.958333333299</v>
      </c>
      <c r="AV27" s="113" t="str">
        <f t="shared" si="31"/>
        <v>00:00 00-Jan-00</v>
      </c>
      <c r="AW27" s="31" t="str">
        <f t="shared" si="32"/>
        <v>22:00 28-Dec-24</v>
      </c>
      <c r="AX27" s="30" t="e">
        <f t="array" ref="AX27">MAX(AV27:AW27+0)</f>
        <v>#VALUE!</v>
      </c>
      <c r="AY27" s="113" t="str">
        <f t="shared" si="33"/>
        <v>00:00 00-Jan-00</v>
      </c>
      <c r="AZ27" s="31" t="str">
        <f t="shared" si="34"/>
        <v>06:00 30-Dec-24</v>
      </c>
      <c r="BA27" s="30" t="e">
        <f t="array" ref="BA27">MIN(AY27:AZ27+0)</f>
        <v>#VALUE!</v>
      </c>
      <c r="BB27" s="75" t="str">
        <f t="shared" si="35"/>
        <v>05:00 30-Dec-24</v>
      </c>
      <c r="BC27" s="31" t="str">
        <f t="shared" si="36"/>
        <v>08:00 30-Dec-24</v>
      </c>
      <c r="BD27" s="108">
        <f t="array" ref="BD27">MIN(BB27:BC27+0)</f>
        <v>45656.208333333299</v>
      </c>
      <c r="BE27" s="31" t="str">
        <f t="shared" si="37"/>
        <v>06:00 30-Dec-24</v>
      </c>
      <c r="BF27" s="30">
        <f t="array" ref="BF27">IF(N27="Flexi",IF(AND(BB27&gt;BC27,BB27&lt;BE27),BB27,MIN(BB27:BE27+0)),MIN(BB27:BE27+0))</f>
        <v>45656.208333333299</v>
      </c>
      <c r="BG27" s="58">
        <v>0</v>
      </c>
      <c r="BH27" s="105" t="str">
        <f t="shared" si="38"/>
        <v>00:00 30-Dec-24</v>
      </c>
      <c r="BI27" s="105" t="str">
        <f t="shared" si="39"/>
        <v>00:00 00-Jan-00</v>
      </c>
      <c r="BJ27" s="106" t="e">
        <f t="array" ref="BJ27">MAX(BH27:BI27+0)</f>
        <v>#VALUE!</v>
      </c>
      <c r="BK27" s="105" t="str">
        <f t="shared" si="40"/>
        <v>06:00 30-Dec-24</v>
      </c>
      <c r="BL27" s="105" t="str">
        <f t="shared" si="41"/>
        <v>00:00 00-Jan-00</v>
      </c>
      <c r="BM27" s="106" t="e">
        <f t="array" ref="BM27">MIN(BK27:BL27+0)</f>
        <v>#VALUE!</v>
      </c>
      <c r="BN27" s="87">
        <f t="shared" si="42"/>
        <v>5</v>
      </c>
      <c r="BO27" s="87">
        <f t="shared" si="43"/>
        <v>5</v>
      </c>
      <c r="BP27" s="99">
        <f t="shared" si="44"/>
        <v>0</v>
      </c>
      <c r="BQ27" s="87">
        <f t="shared" si="45"/>
        <v>0</v>
      </c>
      <c r="BR27" s="87">
        <f t="shared" si="46"/>
        <v>0</v>
      </c>
      <c r="BS27" s="87">
        <f t="shared" si="47"/>
        <v>1</v>
      </c>
      <c r="BT27" s="99">
        <f t="shared" si="48"/>
        <v>0</v>
      </c>
      <c r="BU27" s="87">
        <f t="shared" si="49"/>
        <v>0</v>
      </c>
      <c r="BV27" s="87">
        <f t="shared" si="50"/>
        <v>3</v>
      </c>
      <c r="BW27" s="87">
        <f t="shared" si="51"/>
        <v>5</v>
      </c>
      <c r="BX27" s="102">
        <f t="shared" si="52"/>
        <v>5</v>
      </c>
      <c r="BY27" s="102">
        <f t="shared" si="53"/>
        <v>5</v>
      </c>
      <c r="BZ27" s="102">
        <f t="shared" si="54"/>
        <v>0</v>
      </c>
      <c r="CA27" s="102">
        <f t="shared" si="55"/>
        <v>0</v>
      </c>
      <c r="CB27" s="102">
        <f t="shared" si="56"/>
        <v>0</v>
      </c>
      <c r="CC27" s="102">
        <f t="shared" si="57"/>
        <v>0</v>
      </c>
      <c r="CD27" s="102">
        <f t="shared" si="58"/>
        <v>0</v>
      </c>
      <c r="CE27" s="102">
        <f t="shared" si="59"/>
        <v>0</v>
      </c>
      <c r="CF27" s="102">
        <f t="shared" si="60"/>
        <v>0</v>
      </c>
      <c r="CG27" s="102">
        <f t="shared" si="61"/>
        <v>0</v>
      </c>
      <c r="CH27" s="102">
        <f t="shared" si="62"/>
        <v>0</v>
      </c>
      <c r="CI27" s="102">
        <f t="shared" si="63"/>
        <v>0</v>
      </c>
      <c r="CJ27" s="102">
        <f t="shared" si="64"/>
        <v>0</v>
      </c>
      <c r="CK27" s="102">
        <f t="shared" si="65"/>
        <v>0</v>
      </c>
      <c r="CL27" s="102">
        <f t="shared" si="66"/>
        <v>0</v>
      </c>
      <c r="CM27" s="102">
        <f t="shared" si="67"/>
        <v>0</v>
      </c>
      <c r="CN27" s="102">
        <f t="shared" si="68"/>
        <v>0</v>
      </c>
      <c r="CO27" s="102">
        <f t="shared" si="69"/>
        <v>0</v>
      </c>
      <c r="CP27" s="102">
        <f t="shared" si="70"/>
        <v>0</v>
      </c>
      <c r="CQ27" s="102">
        <f t="shared" si="71"/>
        <v>0</v>
      </c>
      <c r="CR27" s="102">
        <f t="shared" si="72"/>
        <v>0</v>
      </c>
      <c r="CS27" s="102">
        <f t="shared" si="73"/>
        <v>0</v>
      </c>
      <c r="CT27" s="102">
        <f t="shared" si="74"/>
        <v>0</v>
      </c>
      <c r="CU27" s="102">
        <f t="shared" si="75"/>
        <v>0</v>
      </c>
      <c r="CV27" s="102">
        <f t="shared" si="76"/>
        <v>0</v>
      </c>
      <c r="CW27" s="102">
        <f t="shared" si="77"/>
        <v>0</v>
      </c>
      <c r="CX27" s="102">
        <f t="shared" si="78"/>
        <v>0</v>
      </c>
      <c r="CY27" s="102">
        <f t="shared" si="79"/>
        <v>0</v>
      </c>
      <c r="CZ27" s="102">
        <f t="shared" si="80"/>
        <v>0</v>
      </c>
      <c r="DA27" s="102">
        <f t="shared" si="81"/>
        <v>0</v>
      </c>
      <c r="DB27" s="102">
        <f t="shared" si="82"/>
        <v>0</v>
      </c>
      <c r="DC27" s="102">
        <f t="shared" si="83"/>
        <v>0</v>
      </c>
      <c r="DD27" s="102">
        <f t="shared" si="84"/>
        <v>0</v>
      </c>
      <c r="DE27" s="102">
        <f t="shared" si="85"/>
        <v>0</v>
      </c>
      <c r="DF27" s="102">
        <f t="shared" si="86"/>
        <v>0</v>
      </c>
      <c r="DG27" s="102">
        <f t="shared" si="87"/>
        <v>0</v>
      </c>
      <c r="DH27" s="102">
        <f t="shared" si="88"/>
        <v>5</v>
      </c>
      <c r="DI27" s="102">
        <f t="shared" si="89"/>
        <v>5</v>
      </c>
      <c r="DJ27" s="102">
        <f t="shared" si="90"/>
        <v>0</v>
      </c>
      <c r="DK27" s="102">
        <f t="shared" si="91"/>
        <v>0</v>
      </c>
      <c r="DL27" s="102">
        <f t="shared" si="92"/>
        <v>0</v>
      </c>
      <c r="DM27" s="102">
        <f t="shared" si="93"/>
        <v>0</v>
      </c>
      <c r="DN27" s="102">
        <f t="shared" si="94"/>
        <v>0</v>
      </c>
      <c r="DO27" s="102">
        <f t="shared" si="95"/>
        <v>0</v>
      </c>
      <c r="DP27" s="102">
        <f t="shared" si="96"/>
        <v>0</v>
      </c>
      <c r="DQ27" s="102">
        <f t="shared" si="97"/>
        <v>0</v>
      </c>
      <c r="DR27" s="102">
        <f t="shared" si="98"/>
        <v>0</v>
      </c>
      <c r="DS27" s="102">
        <f t="shared" si="99"/>
        <v>0</v>
      </c>
    </row>
    <row r="28" spans="1:123" s="21" customFormat="1" ht="14" x14ac:dyDescent="0.35">
      <c r="A28" s="15">
        <v>45656</v>
      </c>
      <c r="B28" s="16" t="str">
        <f t="shared" si="0"/>
        <v>Mon</v>
      </c>
      <c r="C28" s="17" t="s">
        <v>31</v>
      </c>
      <c r="D28" s="18"/>
      <c r="E28" s="15"/>
      <c r="F28" s="123"/>
      <c r="G28" s="123"/>
      <c r="H28" s="123"/>
      <c r="I28" s="19">
        <f t="shared" si="1"/>
        <v>0</v>
      </c>
      <c r="J28" s="18"/>
      <c r="K28" s="15"/>
      <c r="L28" s="20"/>
      <c r="M28" s="15"/>
      <c r="N28" s="15"/>
      <c r="O28" s="49"/>
      <c r="P28" s="15"/>
      <c r="Q28" s="126" t="s">
        <v>118</v>
      </c>
      <c r="R28" s="82">
        <f>IF(AND(C28="Normal",I28&gt;0),(8-S28),0)-IF(AND(C28="Normal",OR(C29="Special Holiday",C29="Working - Legal Holiday on RD",C29="Working - Special Holiday on RD",C29="Legal Holiday",C29="Legal Holiday on RD",C29="Special Holiday on RD")),BN28,0)+IF(AND(OR(C28="Normal",C28="Leave",C28="Rest Day"),OR(C27="Special Holiday",C27="Working - Legal Holiday on RD",C27="Working - Special Holiday on RD",C27="Legal Holiday")),BN27,0)</f>
        <v>0</v>
      </c>
      <c r="S28" s="82">
        <f t="shared" si="3"/>
        <v>0</v>
      </c>
      <c r="T28" s="83">
        <f>IF(AND(C28="Working - Rest Day",BW28&gt;0),(8-IF(BV28&gt;6,BV28-1,BV28)),0)-IF(AND(C28="Working - Rest Day",OR(C29="Special Holiday",C29="Working - Legal Holiday on RD",C29="Working - Special Holiday on RD",C29="Legal Holiday",C29="Legal Holiday on RD",C29="Special Holiday on RD")),BN28,0)+IF(AND(C28="Working - Rest Day",OR(C27="Special Holiday",C27="Working - Legal Holiday on RD",C27="Working - Special Holiday on RD",C27="Legal Holiday")),BN27,0)</f>
        <v>0</v>
      </c>
      <c r="U28" s="83">
        <f>IF(AND(C28="Legal Holiday",BW28&gt;0),(8-IF(BV28&gt;6,BV28-1,BV28)),0)-IF(AND(C28="Legal Holiday",OR(C29="Special Holiday",C29="Legal Holiday on RD",C29="Special Holiday on RD",C29="Normal",C29="Rest Day",C29="Working - Legal Holiday on RD",C29="Working - Special Holiday on RD",C29="Working - Rest Day",C29="Leave")),BN28,0)+IF(AND(OR(C28="Legal Holiday",C28="Legal Holiday on RD"),OR(C27="Special Holiday",C27="Working - Legal Holiday on RD",C27="Working - Special Holiday on RD",C27="Normal",C27="Working - Rest Day")),BN27,0)</f>
        <v>5</v>
      </c>
      <c r="V28" s="83">
        <f>IF(AND(C28="Special Holiday",BW28&gt;0),(8-IF(BV28&gt;6,BV28-1,BV28)),0)-IF(AND(C28="Special Holiday",OR(C29="Legal Holiday",C29="Working - Legal Holiday on RD",C29="Working - Special Holiday on RD",C29="Normal",C29="Rest Day",C29="Legal Holiday on RD",C29="Special Holiday on RD",C29="Working - Rest Day",C29="Leave")),BN28,0)+IF(AND(OR(C28="Special Holiday",C28="Special Holiday on RD"),OR(C27="Legal Holiday",C27="Working - Legal Holiday on RD",C27="Working - Special Holiday on RD",C27="Working - Rest Day",C27="Normal")),BN27,0)</f>
        <v>0</v>
      </c>
      <c r="W28" s="83">
        <f>IF(AND(C28="Working - Legal Holiday on RD",BW28&gt;0),(8-IF(BV28&gt;6,BV28-1,BV28)),0)-IF(AND(C28="Working - Legal Holiday on RD",OR(C29="Legal Holiday",C29="Special Holiday",C29="Working - Special Holiday on RD",C29="Normal",C29="Rest Day",C29="Special Holiday on RD",C29="Working - Rest Day",C29="Leave")),BN28,0)+IF(AND(C28="Working - Legal Holiday on RD",OR(C27="Legal Holiday",C27="Special Holiday",C27="Working - Special Holiday on RD",C27="Working - Rest Day",C27="Normal")),BN27,0)</f>
        <v>0</v>
      </c>
      <c r="X28" s="83">
        <f>IF(AND(C28="Working - Special Holiday on RD",BW28&gt;0),(8-IF(BV28&gt;6,BV28-1,BV28)),0)-IF(AND(C28="Working - Special Holiday on RD",OR(C29="Legal Holiday",C29="Special Holiday",C29="Working - Legal Holiday on RD",C29="Normal",C29="Rest Day",C29="Leave",C29="Working - Rest Day",C29="Legal Holiday on RD")),BN28,0)+IF(AND(C28="Working - Special Holiday on RD",OR(C27="Legal Holiday",C27="Special Holiday",C27="Working - Legal Holiday on RD",C27="Normal",C27="Working - Rest Day")),BN27,0)</f>
        <v>0</v>
      </c>
      <c r="Y28" s="83">
        <f>IFERROR(IF(C28="Normal",HOUR(AY28-AV28)+MINUTE(AY28-AV28)/60,0),0)-IFERROR(IF(C28="Normal",HOUR(BA28-AX28)+MINUTE(BA28-AX28)/60,0),0)-IF(AND(C28="Normal",OR(C29="Special Holiday",C29="Working - Legal Holiday on RD",C29="Working - Special Holiday on RD",C29="Legal Holiday",C29="Legal Holiday on RD",C29="Special Holiday on RD")),BP28,0)+IF(AND(OR(C28="Normal",C28="Rest Day",C28="Leave"),OR(C27="Special Holiday",C27="Working - Legal Holiday on RD",C27="Working - Special Holiday on RD",C27="Legal Holiday")),BP27,0)</f>
        <v>0</v>
      </c>
      <c r="Z28" s="83">
        <f>IFERROR(IF(C28="Working - Rest Day",HOUR(AY28-AV28)+MINUTE(AY28-AV28)/60,0),0)-IFERROR(IF(C28="Working - Rest Day",HOUR(BA28-AX28)+MINUTE(BA28-AX28)/60,0),0)-IF(AND(C28="Working - Rest Day",OR(C29="Special Holiday",C29="Working - Legal Holiday on RD",C29="Working - Special Holiday on RD",C29="Legal Holiday",C29="Legal Holiday on RD",C29="Special Holiday on RD")),BP28,0)+IF(AND(C28="Working - Rest Day",OR(C27="Special Holiday",C27="Working - Legal Holiday on RD",C27="Working - Special Holiday on RD",C27="Legal Holiday")),BP27,0)</f>
        <v>0</v>
      </c>
      <c r="AA28" s="83">
        <f>IFERROR(IF(C28="Legal Holiday",HOUR(AY28-AV28)+MINUTE(AY28-AV28)/60,0),0)-IFERROR(IF(C28="Legal Holiday",HOUR(BA28-AX28)+MINUTE(BA28-AX28)/60,0),0)-IF(AND(C28="Legal Holiday",OR(C29="Special Holiday",C29="Legal Holiday on RD",C29="Special Holiday on RD",C29="Normal",C29="Rest Day",C29="Working - Legal Holiday on RD",C29="Working - Special Holiday on RD",C29="Working - Rest Day",C29="Leave")),BP28,0)+IF(AND(OR(C28="Legal Holiday",C28="Legal Holiday on RD"),OR(C27="Special Holiday",C27="Working - Legal Holiday on RD",C27="Working - Special Holiday on RD",C27="Normal",C27="Working - Rest Day")),BP27,0)</f>
        <v>0</v>
      </c>
      <c r="AB28" s="83">
        <f>IFERROR(IF(C28="Special Holiday",HOUR(AY28-AV28)+MINUTE(AY28-AV28)/60,0),0)-IFERROR(IF(C28="Special Holiday",HOUR(BA28-AX28)+MINUTE(BA28-AX28)/60,0),0)-IF(AND(C28="Special Holiday",OR(C29="Legal Holiday",C29="Working - Legal Holiday on RD",C29="Working - Special Holiday on RD",C29="Normal",C29="Rest Day",C29="Legal Holiday on RD",C29="Special Holiday on RD",C29="Working - Rest Day",C29="Leave")),BP28,0)+IF(AND(OR(C28="Special Holiday",C28="Special Holiday on RD"),OR(C27="Legal Holiday",C27="Working - Legal Holiday on RD",C27="Working - Special Holiday on RD",C27="Normal",C27="Working - Rest Day")),BP27,0)</f>
        <v>0</v>
      </c>
      <c r="AC28" s="83">
        <f>IFERROR(IF(C28="Working - Legal Holiday on RD",HOUR(AY28-AV28)+MINUTE(AY28-AV28)/60,0),0)-IFERROR(IF(C28="Working - Legal Holiday on RD",HOUR(BA28-AX28)+MINUTE(BA28-AX28)/60,0),0)-IF(AND(C28="Working - Legal Holiday on RD",OR(C29="Legal Holiday",C29="Special Holiday",C29="Working - Special Holiday on RD",C29="Normal",C29="Rest Day",C29="Special Holiday on RD",C29="Working - Rest Day",C29="Leave")),BP28,0)+IF(AND(C28="Working - Legal Holiday on RD",OR(C27="Legal Holiday",C27="Special Holiday",C27="Working - Special Holiday on RD",C27="Normal",C27="Working - Rest Day")),BP27,0)</f>
        <v>0</v>
      </c>
      <c r="AD28" s="83">
        <f>IFERROR(IF(C28="Working - Special Holiday on RD",HOUR(AY28-AV28)+MINUTE(AY28-AV28)/60,0),0)-IFERROR(IF(C28="Working - Special Holiday on RD",HOUR(BA28-AX28)+MINUTE(BA28-AX28)/60,0),0)-IF(AND(C28="Working - Special Holiday on RD",OR(C29="Legal Holiday",C29="Special Holiday",C29="Working - Legal Holiday on RD",C29="Normal",C29="Rest Day",C29="Working - Rest Day",C29="Leave",C29="Legal Holiday on RD")),BP28,0)+IF(AND(C28="Working - Special Holiday on RD",OR(C27="Legal Holiday",C27="Special Holiday",C27="Working - Legal Holiday on RD",C27="Normal",C27="Working - Rest Day")),BP27,0)</f>
        <v>0</v>
      </c>
      <c r="AE28" s="83">
        <f>IFERROR(IF(C28="Normal",HOUR(BA28-AX28)+MINUTE(BA28-AX28)/60,0),0)-IF(AND(C28="Normal",OR(C29="Special Holiday",C29="Working - Legal Holiday on RD",C29="Working - Special Holiday on RD",C29="Legal Holiday",C29="Legal Holiday on RD",C29="Special Holiday on RD")),BQ28,0)+IF(AND(OR(C28="Normal",C28="Rest Day",C28="Leave"),OR(C27="Special Holiday",C27="Working - Legal Holiday on RD",C27="Working - Special Holiday on RD",C27="Legal Holiday")),BQ27,0)</f>
        <v>0</v>
      </c>
      <c r="AF28" s="83">
        <f>IFERROR(IF(C28="Working - Rest Day",HOUR(BA28-AX28)+MINUTE(BA28-AX28)/60,0),0)-IF(AND(C28="Working - Rest Day",OR(C29="Special Holiday",C29="Working - Legal Holiday on RD",C29="Working - Special Holiday on RD",C29="Legal Holiday",C29="Legal Holiday on RD",C29="Special Holiday on RD")),BQ28,0)+IF(AND(C28="Working - Rest Day",OR(C27="Special Holiday",C27="Working - Legal Holiday on RD",C27="Working - Special Holiday on RD",C27="Legal Holiday")),BQ27,0)</f>
        <v>0</v>
      </c>
      <c r="AG28" s="83">
        <f>IFERROR(IF(C28="Legal Holiday",HOUR(BA28-AX28)+MINUTE(BA28-AX28)/60,0),0)-IF(AND(C28="Legal Holiday",OR(C29="Special Holiday",C29="Legal Holiday on RD",C29="Special Holiday on RD",C29="Normal",C29="Rest Day",C29="Working - Legal Holiday on RD",C29="Working - Special Holiday on RD",C29="Working - Rest Day",C29="Leave")),BQ28,0)+IF(AND(OR(C28="Legal Holiday",C28="Legal Holiday on RD"),OR(C27="Special Holiday",C27="Working - Legal Holiday on RD",C27="Working - Special Holiday on RD",C27="Normal",C27="Working - Rest Day")),BQ27,0)</f>
        <v>0</v>
      </c>
      <c r="AH28" s="83">
        <f>IFERROR(IF(C28="Special Holiday",HOUR(BA28-AX28)+MINUTE(BA28-AX28)/60,0),0)-IF(AND(C28="Special Holiday",OR(C29="Legal Holiday",C29="Working - Legal Holiday on RD",C29="Working - Special Holiday on RD",C29="Normal",C29="Rest Day",C29="Legal Holiday on RD",C29="Special Holiday on RD",C29="Working - Rest Day",C29="Leave")),BQ28,0)+IF(AND(OR(C28="Special Holiday",C28="Special Holiday on RD"),OR(C27="Legal Holiday",C27="Working - Legal Holiday on RD",C27="Working - Special Holiday on RD",C27="Normal",C27="Working - Rest Day")),BQ27,0)</f>
        <v>0</v>
      </c>
      <c r="AI28" s="83">
        <f>IFERROR(IF(C28="Working - Legal Holiday on RD",HOUR(BA28-AX28)+MINUTE(BA28-AX28)/60,0),0)-IF(AND(C28="Working - Legal Holiday on RD",OR(C29="Legal Holiday",C29="Special Holiday",C29="Working - Special Holiday on RD",C29="Normal",C29="Rest Day",C29="Special Holiday on RD",C29="Working - Rest Day",C29="Leave")),BQ28,0)+IF(AND(C28="Working - Legal Holiday on RD",OR(C27="Legal Holiday",C27="Special Holiday",C27="Working - Special Holiday on RD",C27="Normal",C27="Working - Rest Day")),BQ27,0)</f>
        <v>0</v>
      </c>
      <c r="AJ28" s="83">
        <f>IFERROR(IF(C28="Working - Special Holiday on RD",HOUR(BA28-AX28)+MINUTE(BA28-AX28)/60,0),0)-IF(AND(C28="Working - Special Holiday on RD",OR(C29="Legal Holiday",C29="Special Holiday",C29="Working - Legal Holiday on RD",C29="Normal",C29="Rest Day",C29="Working - Rest Day",C29="Leave",C29="Legal Holiday on RD")),BQ28,0)+IF(AND(C28="Working - Special Holiday on RD",OR(C27="Legal Holiday",C27="Special Holiday",C27="Working - Legal Holiday on RD",C27="Normal",C27="Working - Rest Day")),BQ27,0)</f>
        <v>0</v>
      </c>
      <c r="AK28" s="83">
        <f>IFERROR(IF(C28="Normal",HOUR(BF28-AU28)+(MINUTE(BF28-AU28)/60),0),0)-IF(AND(C28="Normal",OR(C29="Special Holiday",C29="Working - Legal Holiday on RD",C29="Working - Special Holiday on RD",C29="Legal Holiday",C29="Legal Holiday on RD",C29="Special Holiday on RD")),BO28,0)+IF(AND(OR(C28="Normal",C28="Rest Day",C28="Leave"),OR(C27="Special Holiday",C27="Working - Legal Holiday on RD",C27="Working - Special Holiday on RD",C27="Legal Holiday")),BO27,0)</f>
        <v>0</v>
      </c>
      <c r="AL28" s="83">
        <f>IFERROR(IF(C28="Working - Rest Day",HOUR(BF28-AU28)+(MINUTE(BF28-AU28)/60),0),0)-IF(AND(C28="Working - Rest Day",OR(C29="Special Holiday",C29="Working - Legal Holiday on RD",C29="Working - Special Holiday on RD",C29="Legal Holiday",C29="Legal Holiday on RD",C29="Special Holiday on RD")),BO28,0)+IF(AND(C28="Working - Rest Day",OR(C27="Special Holiday",C27="Working - Legal Holiday on RD",C27="Working - Special Holiday on RD",C27="Legal Holiday")),BO27,0)</f>
        <v>0</v>
      </c>
      <c r="AM28" s="83">
        <f>IFERROR(IF(C28="Legal Holiday",HOUR(BF28-AU28)+(MINUTE(BF28-AU28)/60),0),0)-IF(AND(C28="Legal Holiday",OR(C29="Special Holiday",C29="Legal Holiday on RD",C29="Special Holiday on RD",C29="Normal",C29="Rest Day",C29="Working - Legal Holiday on RD",C29="Working - Special Holiday on RD",C29="Working - Rest Day",C29="Leave")),BO28,0)+IF(AND(OR(C28="Legal Holiday",C28="Legal Holiday on RD"),OR(C27="Special Holiday",C27="Working - Legal Holiday on RD",C27="Working - Special Holiday on RD",C27="Normal",C27="Working - Rest Day")),BO27,0)</f>
        <v>5</v>
      </c>
      <c r="AN28" s="83">
        <f>IFERROR(IF(C28="Special Holiday",HOUR(BF28-AU28)+(MINUTE(BF28-AU28)/60),0),0)-IF(AND(C28="Special Holiday",OR(C29="Legal Holiday",C29="Working - Legal Holiday on RD",C29="Working - Special Holiday on RD",C29="Normal",C29="Rest Day",C29="Legal Holiday on RD",C29="Special Holiday on RD",C29="Working - Rest Day",C29="Leave")),BO28,0)+IF(AND(OR(C28="Special Holiday",C28="Special Holiday on RD"),OR(C27="Legal Holiday",C27="Working - Legal Holiday on RD",C27="Working - Special Holiday on RD",C27="Normal",C27="Working - Rest Day")),BO27,0)</f>
        <v>0</v>
      </c>
      <c r="AO28" s="83">
        <f>IFERROR(IF(C28="Working - Legal Holiday on RD",HOUR(BF28-AU28)+(MINUTE(BF28-AU28)/60),0),0)-IF(AND(C28="Working - Legal Holiday on RD",OR(C29="Legal Holiday",C29="Special Holiday",C29="Working - Special Holiday on RD",C29="Normal",C29="Rest Day",C29="Special Holiday on RD",C29="Working - Rest Day",C29="Leave")),BO28,0)+IF(AND(C28="Working - Legal Holiday on RD",OR(C27="Legal Holiday",C27="Special Holiday",C27="Working - Special Holiday on RD",C27="Normal",C27="Working - Rest Day")),BO27,0)</f>
        <v>0</v>
      </c>
      <c r="AP28" s="83">
        <f>IFERROR(IF(C28="Working - Special Holiday on RD",HOUR(BF28-AU28)+(MINUTE(BF28-AU28)/60),0),0)-IF(AND(C28="Working - Special Holiday on RD",OR(C29="Legal Holiday",C29="Special Holiday",C29="Working - Legal Holiday on RD",C29="Normal",C29="Rest Day",C29="Working - Rest Day",C29="Leave",C29="Legal Holiday on RD")),BO28,0)+IF(AND(C28="Working - Special Holiday on RD",OR(C27="Legal Holiday",C27="Special Holiday",C27="Working - Legal Holiday on RD",C27="Normal",C27="Working - Rest Day")),BO27,0)</f>
        <v>0</v>
      </c>
      <c r="AQ28" s="84" t="str">
        <f t="shared" si="27"/>
        <v>00:00 30-Dec-24</v>
      </c>
      <c r="AR28" s="84" t="str">
        <f t="shared" si="28"/>
        <v>00:00 30-Dec-24</v>
      </c>
      <c r="AS28" s="31" t="str">
        <f t="shared" si="29"/>
        <v>22:00 29-Dec-24</v>
      </c>
      <c r="AT28" s="31" t="str">
        <f t="shared" si="30"/>
        <v>22:00 29-Dec-24</v>
      </c>
      <c r="AU28" s="30">
        <f t="array" ref="AU28">MAX(AQ28:AS28+0)</f>
        <v>45656</v>
      </c>
      <c r="AV28" s="113" t="str">
        <f t="shared" si="31"/>
        <v>00:00 00-Jan-00</v>
      </c>
      <c r="AW28" s="31" t="str">
        <f t="shared" si="32"/>
        <v>22:00 29-Dec-24</v>
      </c>
      <c r="AX28" s="30" t="e">
        <f t="array" ref="AX28">MAX(AV28:AW28+0)</f>
        <v>#VALUE!</v>
      </c>
      <c r="AY28" s="113" t="str">
        <f t="shared" si="33"/>
        <v>00:00 00-Jan-00</v>
      </c>
      <c r="AZ28" s="31" t="str">
        <f t="shared" si="34"/>
        <v>06:00 30-Dec-24</v>
      </c>
      <c r="BA28" s="30" t="e">
        <f t="array" ref="BA28">MIN(AY28:AZ28+0)</f>
        <v>#VALUE!</v>
      </c>
      <c r="BB28" s="75" t="str">
        <f t="shared" si="35"/>
        <v>00:00 30-Dec-24</v>
      </c>
      <c r="BC28" s="31" t="str">
        <f t="shared" si="36"/>
        <v>00:00 00-Jan-00</v>
      </c>
      <c r="BD28" s="108" t="e">
        <f t="array" ref="BD28">MIN(BB28:BC28+0)</f>
        <v>#VALUE!</v>
      </c>
      <c r="BE28" s="31" t="e">
        <f t="shared" si="37"/>
        <v>#VALUE!</v>
      </c>
      <c r="BF28" s="30" t="e">
        <f t="array" ref="BF28">IF(N28="Flexi",IF(AND(BB28&gt;BC28,BB28&lt;BE28),BB28,MIN(BB28:BE28+0)),MIN(BB28:BE28+0))</f>
        <v>#VALUE!</v>
      </c>
      <c r="BG28" s="58">
        <v>0</v>
      </c>
      <c r="BH28" s="105" t="str">
        <f t="shared" si="38"/>
        <v>00:00 31-Dec-24</v>
      </c>
      <c r="BI28" s="105" t="str">
        <f t="shared" si="39"/>
        <v>00:00 00-Jan-00</v>
      </c>
      <c r="BJ28" s="106" t="e">
        <f t="array" ref="BJ28">MAX(BH28:BI28+0)</f>
        <v>#VALUE!</v>
      </c>
      <c r="BK28" s="105" t="str">
        <f t="shared" si="40"/>
        <v>06:00 31-Dec-24</v>
      </c>
      <c r="BL28" s="105" t="str">
        <f t="shared" si="41"/>
        <v>00:00 00-Jan-00</v>
      </c>
      <c r="BM28" s="106" t="e">
        <f t="array" ref="BM28">MIN(BK28:BL28+0)</f>
        <v>#VALUE!</v>
      </c>
      <c r="BN28" s="87">
        <f t="shared" si="42"/>
        <v>0</v>
      </c>
      <c r="BO28" s="87">
        <f t="shared" si="43"/>
        <v>0</v>
      </c>
      <c r="BP28" s="99">
        <f t="shared" si="44"/>
        <v>0</v>
      </c>
      <c r="BQ28" s="87">
        <f t="shared" si="45"/>
        <v>0</v>
      </c>
      <c r="BR28" s="87">
        <f t="shared" si="46"/>
        <v>0</v>
      </c>
      <c r="BS28" s="87">
        <f t="shared" si="47"/>
        <v>0</v>
      </c>
      <c r="BT28" s="99">
        <f t="shared" si="48"/>
        <v>0</v>
      </c>
      <c r="BU28" s="87">
        <f t="shared" si="49"/>
        <v>0</v>
      </c>
      <c r="BV28" s="87">
        <f t="shared" si="50"/>
        <v>0</v>
      </c>
      <c r="BW28" s="87">
        <f t="shared" si="51"/>
        <v>0</v>
      </c>
      <c r="BX28" s="102">
        <f>IF(OR(C29="Special Holiday",C29="Working - Legal Holiday on RD",C29="Working - Special Holiday on RD",C29="Legal Holiday",C29="Legal Holiday on RD",C29="Special Holiday on RD",),BN28,0)</f>
        <v>0</v>
      </c>
      <c r="BY28" s="102">
        <f>IF(AND(C28="Working - Rest Day",OR(C29="Special Holiday",C29="Working - Legal Holiday on RD",C29="Working - Special Holiday on RD",C29="Legal Holiday",C29="Legal Holiday on RD",C29="Special Holiday on RD",C29="Leave")),BN28,0)</f>
        <v>0</v>
      </c>
      <c r="BZ28" s="102">
        <f>IF(AND(C28="Legal Holiday",OR(C29="Special Holiday",C29="Legal Holiday on RD",C29="Special Holiday on RD",C29="Normal",C29="Rest Day",C29="Working - Legal Holiday on RD",C29="Working - Special Holiday on RD",C29="Working - Rest Day",C29="Leave")),BN28,0)</f>
        <v>0</v>
      </c>
      <c r="CA28" s="102">
        <f>IF(AND(C28="Special Holiday",OR(C29="Legal Holiday",C29="Working - Legal Holiday on RD",C29="Working - Special Holiday on RD",C29="Normal",C29="Rest Day",C29="Legal Holiday on RD",C29="Special Holiday on RD",C29="Working - Rest Day",C29="Leave")),BN28,0)</f>
        <v>0</v>
      </c>
      <c r="CB28" s="102">
        <f>IF(AND(C28="Working - Legal Holiday on RD",OR(C29="Legal Holiday",C29="Special Holiday",C29="Working - Special Holiday on RD",C29="Normal",C29="Rest Day",C29="Special Holiday on RD",C29="Working - Rest Day",C29="Leave")),BN28,0)</f>
        <v>0</v>
      </c>
      <c r="CC28" s="102">
        <f>IF(AND(C28="Working - Special Holiday on RD",OR(C29="Legal Holiday",C29="Special Holiday",C29="Working - Legal Holiday on RD",C29="Normal",C29="Rest Day",C29="Leave",C29="Legal Holiday on RD")),BN28,0)</f>
        <v>0</v>
      </c>
      <c r="CD28" s="102">
        <f t="shared" si="58"/>
        <v>0</v>
      </c>
      <c r="CE28" s="102">
        <f t="shared" si="59"/>
        <v>0</v>
      </c>
      <c r="CF28" s="102">
        <f t="shared" si="60"/>
        <v>0</v>
      </c>
      <c r="CG28" s="102">
        <f t="shared" si="61"/>
        <v>0</v>
      </c>
      <c r="CH28" s="102">
        <f t="shared" si="62"/>
        <v>0</v>
      </c>
      <c r="CI28" s="102">
        <f t="shared" si="63"/>
        <v>0</v>
      </c>
      <c r="CJ28" s="102">
        <f>IF(OR(C29="Special Holiday",C29="Working - Legal Holiday on RD",C29="Working - Special Holiday on RD",C29="Legal Holiday",C29="Legal Holiday on RD",C29="Special Holiday on RD",),BP28,0)</f>
        <v>0</v>
      </c>
      <c r="CK28" s="102">
        <f>IF(AND(C28="Working - Rest Day",OR(C29="Special Holiday",C29="Working - Legal Holiday on RD",C29="Working - Special Holiday on RD",C29="Legal Holiday",C29="Legal Holiday on RD",C29="Special Holiday on RD",C29="Leave")),BP28,0)</f>
        <v>0</v>
      </c>
      <c r="CL28" s="102">
        <f>IF(AND(C28="Legal Holiday",OR(C29="Special Holiday",C29="Legal Holiday on RD",C29="Special Holiday on RD",C29="Normal",C29="Rest Day",C29="Working - Legal Holiday on RD",C29="Working - Special Holiday on RD",C29="Working - Rest Day",C29="Leave")),BP28,0)</f>
        <v>0</v>
      </c>
      <c r="CM28" s="102">
        <f>IF(AND(C28="Special Holiday",OR(C29="Legal Holiday",C29="Working - Legal Holiday on RD",C29="Working - Special Holiday on RD",C29="Normal",C29="Rest Day",C29="Legal Holiday on RD",C29="Special Holiday on RD",C29="Working - Rest Day",C29="Leave")),BP28,0)</f>
        <v>0</v>
      </c>
      <c r="CN28" s="102">
        <f>IF(AND(C28="Working - Legal Holiday on RD",OR(C29="Legal Holiday",C29="Special Holiday",C29="Working - Special Holiday on RD",C29="Normal",C29="Rest Day",C29="Special Holiday on RD",C29="Working - Rest Day",C29="Leave")),BP28,0)</f>
        <v>0</v>
      </c>
      <c r="CO28" s="102">
        <f>IF(AND(C28="Working - Special Holiday on RD",OR(C29="Legal Holiday",C29="Special Holiday",C29="Working - Legal Holiday on RD",C29="Normal",C29="Rest Day",C29="Leave",C29="Legal Holiday on RD")),BP28,0)</f>
        <v>0</v>
      </c>
      <c r="CP28" s="102">
        <f t="shared" si="70"/>
        <v>0</v>
      </c>
      <c r="CQ28" s="102">
        <f t="shared" si="71"/>
        <v>0</v>
      </c>
      <c r="CR28" s="102">
        <f t="shared" si="72"/>
        <v>0</v>
      </c>
      <c r="CS28" s="102">
        <f t="shared" si="73"/>
        <v>0</v>
      </c>
      <c r="CT28" s="102">
        <f t="shared" si="74"/>
        <v>0</v>
      </c>
      <c r="CU28" s="102">
        <f t="shared" si="75"/>
        <v>0</v>
      </c>
      <c r="CV28" s="102">
        <f>IF(OR(C29="Special Holiday",C29="Working - Legal Holiday on RD",C29="Working - Special Holiday on RD",C29="Legal Holiday",C29="Legal Holiday on RD",C29="Special Holiday on RD",),BQ28,0)</f>
        <v>0</v>
      </c>
      <c r="CW28" s="102">
        <f>IF(AND(C28="Working - Rest Day",OR(C29="Special Holiday",C29="Working - Legal Holiday on RD",C29="Working - Special Holiday on RD",C29="Legal Holiday",C29="Legal Holiday on RD",C29="Special Holiday on RD",C29="Leave")),BQ28,0)</f>
        <v>0</v>
      </c>
      <c r="CX28" s="102">
        <f>IF(AND(C28="Legal Holiday",OR(C29="Special Holiday",C29="Legal Holiday on RD",C29="Special Holiday on RD",C29="Normal",C29="Rest Day",C29="Working - Legal Holiday on RD",C29="Working - Special Holiday on RD",C29="Working - Rest Day",C29="Leave")),BQ28,0)</f>
        <v>0</v>
      </c>
      <c r="CY28" s="102">
        <f>IF(AND(C28="Special Holiday",OR(C29="Legal Holiday",C29="Working - Legal Holiday on RD",C29="Working - Special Holiday on RD",C29="Normal",C29="Rest Day",C29="Legal Holiday on RD",C29="Special Holiday on RD",C29="Working - Rest Day",C29="Leave")),BQ28,0)</f>
        <v>0</v>
      </c>
      <c r="CZ28" s="102">
        <f>IF(AND(C28="Working - Legal Holiday on RD",OR(C29="Legal Holiday",C29="Special Holiday",C29="Working - Special Holiday on RD",C29="Normal",C29="Rest Day",C29="Special Holiday on RD",C29="Working - Rest Day",C29="Leave")),BQ28,0)</f>
        <v>0</v>
      </c>
      <c r="DA28" s="102">
        <f>IF(AND(C28="Working - Special Holiday on RD",OR(C29="Legal Holiday",C29="Special Holiday",C29="Working - Legal Holiday on RD",C29="Normal",C29="Rest Day",C29="Leave",C29="Legal Holiday on RD")),BQ28,0)</f>
        <v>0</v>
      </c>
      <c r="DB28" s="102">
        <f t="shared" si="82"/>
        <v>0</v>
      </c>
      <c r="DC28" s="102">
        <f t="shared" si="83"/>
        <v>0</v>
      </c>
      <c r="DD28" s="102">
        <f t="shared" si="84"/>
        <v>0</v>
      </c>
      <c r="DE28" s="102">
        <f t="shared" si="85"/>
        <v>0</v>
      </c>
      <c r="DF28" s="102">
        <f t="shared" si="86"/>
        <v>0</v>
      </c>
      <c r="DG28" s="102">
        <f t="shared" si="87"/>
        <v>0</v>
      </c>
      <c r="DH28" s="102">
        <f>IF(OR(C29="Special Holiday",C29="Working - Legal Holiday on RD",C29="Working - Special Holiday on RD",C29="Legal Holiday",C29="Legal Holiday on RD",C29="Special Holiday on RD",),BO28,0)</f>
        <v>0</v>
      </c>
      <c r="DI28" s="102">
        <f>IF(AND(C28="Working - Rest Day",OR(C29="Special Holiday",C29="Working - Legal Holiday on RD",C29="Working - Special Holiday on RD",C29="Legal Holiday",C29="Legal Holiday on RD",C29="Special Holiday on RD",C29="Leave")),BO28,0)</f>
        <v>0</v>
      </c>
      <c r="DJ28" s="102">
        <f>IF(AND(C28="Legal Holiday",OR(C29="Special Holiday",C29="Legal Holiday on RD",C29="Special Holiday on RD",C29="Normal",C29="Rest Day",C29="Working - Legal Holiday on RD",C29="Working - Special Holiday on RD",C29="Working - Rest Day",C29="Leave")),BO28,0)</f>
        <v>0</v>
      </c>
      <c r="DK28" s="102">
        <f>IF(AND(C28="Special Holiday",OR(C29="Legal Holiday",C29="Working - Legal Holiday on RD",C29="Working - Special Holiday on RD",C29="Normal",C29="Rest Day",C29="Legal Holiday on RD",C29="Special Holiday on RD",C29="Working - Rest Day",C29="Leave")),BO28,0)</f>
        <v>0</v>
      </c>
      <c r="DL28" s="102">
        <f>IF(AND(C28="Working - Legal Holiday on RD",OR(C29="Legal Holiday",C29="Special Holiday",C29="Working - Special Holiday on RD",C29="Normal",C29="Rest Day",C29="Special Holiday on RD",C29="Working - Rest Day",C29="Leave")),BO28,0)</f>
        <v>0</v>
      </c>
      <c r="DM28" s="102">
        <f>IF(AND(C28="Working - Special Holiday on RD",OR(C29="Legal Holiday",C29="Special Holiday",C29="Working - Legal Holiday on RD",C29="Normal",C29="Rest Day",C29="Leave",C29="Legal Holiday on RD")),BO28,0)</f>
        <v>0</v>
      </c>
      <c r="DN28" s="102">
        <f t="shared" si="94"/>
        <v>0</v>
      </c>
      <c r="DO28" s="102">
        <f t="shared" si="95"/>
        <v>0</v>
      </c>
      <c r="DP28" s="102">
        <f t="shared" si="96"/>
        <v>0</v>
      </c>
      <c r="DQ28" s="102">
        <f t="shared" si="97"/>
        <v>0</v>
      </c>
      <c r="DR28" s="102">
        <f t="shared" si="98"/>
        <v>0</v>
      </c>
      <c r="DS28" s="102">
        <f t="shared" si="99"/>
        <v>0</v>
      </c>
    </row>
    <row r="29" spans="1:123" s="21" customFormat="1" ht="14" x14ac:dyDescent="0.35">
      <c r="A29" s="15">
        <v>45657</v>
      </c>
      <c r="B29" s="16" t="str">
        <f>TEXT(WEEKDAY(A29),"ddd")</f>
        <v>Tue</v>
      </c>
      <c r="C29" s="17" t="s">
        <v>46</v>
      </c>
      <c r="D29" s="18"/>
      <c r="E29" s="15"/>
      <c r="F29" s="18"/>
      <c r="G29" s="18"/>
      <c r="H29" s="18"/>
      <c r="I29" s="19">
        <f>IFERROR(IF(N29="Strict",IF(C29="Normal",IFERROR(IF((HOUR(IF(AQ29&lt;=AR29,BB29-AR29,BB29-AQ29))+MINUTE(IF(AQ29&lt;=AR29,BB29-AR29,BB29-AQ29))/60)&gt;=6,HOUR(IF(AQ29&lt;=AR29,BB29-AR29,BB29-AQ29))+MINUTE(IF(AQ29&lt;=AR29,BB29-AR29,BB29-AQ29))/60-1,HOUR(IF(AQ29&lt;=AR29,BB29-AR29,BB29-AQ29))+MINUTE(IF(AQ29&lt;=AR29,BB29-AR29,BB29-AQ29))/60),0),0),IF(N29="Flexi",IF(C29="Normal",IF((HOUR(BB29-AR29)+MINUTE(BB29-AR29)/60)&gt;=6,(HOUR(BB29-AR29)+MINUTE(BB29-AR29)/60)-1,(HOUR(BB29-AR29)+MINUTE(BB29-AR29)/60)),0),0)),0)</f>
        <v>0</v>
      </c>
      <c r="J29" s="18"/>
      <c r="K29" s="15"/>
      <c r="L29" s="20"/>
      <c r="M29" s="15"/>
      <c r="N29" s="15"/>
      <c r="O29" s="49"/>
      <c r="P29" s="15"/>
      <c r="Q29" s="125" t="s">
        <v>119</v>
      </c>
      <c r="R29" s="82">
        <f>IF(AND(C29="Normal",I29&gt;0),(8-S29),0)-IF(AND(C29="Normal",OR(C30="Special Holiday",C30="Working - Legal Holiday on RD",C30="Working - Special Holiday on RD",C30="Legal Holiday",C30="Legal Holiday on RD",C30="Special Holiday on RD")),BN29,0)+IF(AND(OR(C29="Normal",C29="Leave",C29="Rest Day"),OR(C28="Special Holiday",C28="Working - Legal Holiday on RD",C28="Working - Special Holiday on RD",C28="Legal Holiday")),BN28,0)</f>
        <v>0</v>
      </c>
      <c r="S29" s="82">
        <f>IF(C29="Normal",IF(P29="Remain Lates",(IFERROR(IF(N29="Strict",IF(C29="Normal",IF(AQ29&lt;=AR29,HOUR(AR29-AQ29)+(MINUTE(AR29-AQ29)/60),0)+IF(BB29&lt;=BC29,HOUR(BC29-BB29)+(MINUTE(BC29-BB29)/60),0),0),IF(I29=0,0,(8-I29))),0)-(O29/60)),IF((O29/60)&gt;=IFERROR(IF(N29="Strict",IF(C29="Normal",IF(AQ29&lt;=AR29,HOUR(AR29-AQ29)+(MINUTE(AR29-AQ29)/60),0)+IF(BB29&lt;=BC29,HOUR(BC29-BB29)+(MINUTE(BC29-BB29)/60),0),0),IF(I29=0,0,(8-I29))),0),0,IFERROR(IF(N29="Strict",IF(C29="Normal",IF(AQ29&lt;=AR29,HOUR(AR29-AQ29)+(MINUTE(AR29-AQ29)/60),0)+IF(BB29&lt;=BC29,HOUR(BC29-BB29)+(MINUTE(BC29-BB29)/60),0),0),IF(I29=0,0,(8-I29))),0))),0)</f>
        <v>0</v>
      </c>
      <c r="T29" s="83">
        <f>IF(AND(C29="Working - Rest Day",BW29&gt;0),(8-IF(BV29&gt;6,BV29-1,BV29)),0)-IF(AND(C29="Working - Rest Day",OR(C30="Special Holiday",C30="Working - Legal Holiday on RD",C30="Working - Special Holiday on RD",C30="Legal Holiday",C30="Legal Holiday on RD",C30="Special Holiday on RD")),BN29,0)+IF(AND(C29="Working - Rest Day",OR(C28="Special Holiday",C28="Working - Legal Holiday on RD",C28="Working - Special Holiday on RD",C28="Legal Holiday")),BN28,0)</f>
        <v>0</v>
      </c>
      <c r="U29" s="83">
        <f>IF(AND(C29="Legal Holiday",BW29&gt;0),(8-IF(BV29&gt;6,BV29-1,BV29)),0)-IF(AND(C29="Legal Holiday",OR(C30="Special Holiday",C30="Legal Holiday on RD",C30="Special Holiday on RD",C30="Normal",C30="Rest Day",C30="Working - Legal Holiday on RD",C30="Working - Special Holiday on RD",C30="Working - Rest Day",C30="Leave")),BN29,0)+IF(AND(OR(C29="Legal Holiday",C29="Legal Holiday on RD"),OR(C28="Special Holiday",C28="Working - Legal Holiday on RD",C28="Working - Special Holiday on RD",C28="Normal",C28="Working - Rest Day")),BN28,0)</f>
        <v>0</v>
      </c>
      <c r="V29" s="83">
        <f>IF(AND(C29="Special Holiday",BW29&gt;0),(8-IF(BV29&gt;6,BV29-1,BV29)),0)-IF(AND(C29="Special Holiday",OR(C30="Legal Holiday",C30="Working - Legal Holiday on RD",C30="Working - Special Holiday on RD",C30="Normal",C30="Rest Day",C30="Legal Holiday on RD",C30="Special Holiday on RD",C30="Working - Rest Day",C30="Leave")),BN29,0)+IF(AND(OR(C29="Special Holiday",C29="Special Holiday on RD"),OR(C28="Legal Holiday",C28="Working - Legal Holiday on RD",C28="Working - Special Holiday on RD",C28="Working - Rest Day",C28="Normal")),BN28,0)</f>
        <v>0</v>
      </c>
      <c r="W29" s="83">
        <f>IF(AND(C29="Working - Legal Holiday on RD",BW29&gt;0),(8-IF(BV29&gt;6,BV29-1,BV29)),0)-IF(AND(C29="Working - Legal Holiday on RD",OR(C30="Legal Holiday",C30="Special Holiday",C30="Working - Special Holiday on RD",C30="Normal",C30="Rest Day",C30="Special Holiday on RD",C30="Working - Rest Day",C30="Leave")),BN29,0)+IF(AND(C29="Working - Legal Holiday on RD",OR(C28="Legal Holiday",C28="Special Holiday",C28="Working - Special Holiday on RD",C28="Working - Rest Day",C28="Normal")),BN28,0)</f>
        <v>0</v>
      </c>
      <c r="X29" s="83">
        <f>IF(AND(C29="Working - Special Holiday on RD",BW29&gt;0),(8-IF(BV29&gt;6,BV29-1,BV29)),0)-IF(AND(C29="Working - Special Holiday on RD",OR(C30="Legal Holiday",C30="Special Holiday",C30="Working - Legal Holiday on RD",C30="Normal",C30="Rest Day",C30="Leave",C30="Working - Rest Day",C30="Legal Holiday on RD")),BN29,0)+IF(AND(C29="Working - Special Holiday on RD",OR(C28="Legal Holiday",C28="Special Holiday",C28="Working - Legal Holiday on RD",C28="Normal",C28="Working - Rest Day")),BN28,0)</f>
        <v>0</v>
      </c>
      <c r="Y29" s="83">
        <f>IFERROR(IF(C29="Normal",HOUR(AY29-AV29)+MINUTE(AY29-AV29)/60,0),0)-IFERROR(IF(C29="Normal",HOUR(BA29-AX29)+MINUTE(BA29-AX29)/60,0),0)-IF(AND(C29="Normal",OR(C30="Special Holiday",C30="Working - Legal Holiday on RD",C30="Working - Special Holiday on RD",C30="Legal Holiday",C30="Legal Holiday on RD",C30="Special Holiday on RD")),BP29,0)+IF(AND(OR(C29="Normal",C29="Rest Day",C29="Leave"),OR(C28="Special Holiday",C28="Working - Legal Holiday on RD",C28="Working - Special Holiday on RD",C28="Legal Holiday")),BP28,0)</f>
        <v>0</v>
      </c>
      <c r="Z29" s="83">
        <f>IFERROR(IF(C29="Working - Rest Day",HOUR(AY29-AV29)+MINUTE(AY29-AV29)/60,0),0)-IFERROR(IF(C29="Working - Rest Day",HOUR(BA29-AX29)+MINUTE(BA29-AX29)/60,0),0)-IF(AND(C29="Working - Rest Day",OR(C30="Special Holiday",C30="Working - Legal Holiday on RD",C30="Working - Special Holiday on RD",C30="Legal Holiday",C30="Legal Holiday on RD",C30="Special Holiday on RD")),BP29,0)+IF(AND(C29="Working - Rest Day",OR(C28="Special Holiday",C28="Working - Legal Holiday on RD",C28="Working - Special Holiday on RD",C28="Legal Holiday")),BP28,0)</f>
        <v>0</v>
      </c>
      <c r="AA29" s="83">
        <f>IFERROR(IF(C29="Legal Holiday",HOUR(AY29-AV29)+MINUTE(AY29-AV29)/60,0),0)-IFERROR(IF(C29="Legal Holiday",HOUR(BA29-AX29)+MINUTE(BA29-AX29)/60,0),0)-IF(AND(C29="Legal Holiday",OR(C30="Special Holiday",C30="Legal Holiday on RD",C30="Special Holiday on RD",C30="Normal",C30="Rest Day",C30="Working - Legal Holiday on RD",C30="Working - Special Holiday on RD",C30="Working - Rest Day",C30="Leave")),BP29,0)+IF(AND(OR(C29="Legal Holiday",C29="Legal Holiday on RD"),OR(C28="Special Holiday",C28="Working - Legal Holiday on RD",C28="Working - Special Holiday on RD",C28="Normal",C28="Working - Rest Day")),BP28,0)</f>
        <v>0</v>
      </c>
      <c r="AB29" s="83">
        <f>IFERROR(IF(C29="Special Holiday",HOUR(AY29-AV29)+MINUTE(AY29-AV29)/60,0),0)-IFERROR(IF(C29="Special Holiday",HOUR(BA29-AX29)+MINUTE(BA29-AX29)/60,0),0)-IF(AND(C29="Special Holiday",OR(C30="Legal Holiday",C30="Working - Legal Holiday on RD",C30="Working - Special Holiday on RD",C30="Normal",C30="Rest Day",C30="Legal Holiday on RD",C30="Special Holiday on RD",C30="Working - Rest Day",C30="Leave")),BP29,0)+IF(AND(OR(C29="Special Holiday",C29="Special Holiday on RD"),OR(C28="Legal Holiday",C28="Working - Legal Holiday on RD",C28="Working - Special Holiday on RD",C28="Normal",C28="Working - Rest Day")),BP28,0)</f>
        <v>0</v>
      </c>
      <c r="AC29" s="83">
        <f>IFERROR(IF(C29="Working - Legal Holiday on RD",HOUR(AY29-AV29)+MINUTE(AY29-AV29)/60,0),0)-IFERROR(IF(C29="Working - Legal Holiday on RD",HOUR(BA29-AX29)+MINUTE(BA29-AX29)/60,0),0)-IF(AND(C29="Working - Legal Holiday on RD",OR(C30="Legal Holiday",C30="Special Holiday",C30="Working - Special Holiday on RD",C30="Normal",C30="Rest Day",C30="Special Holiday on RD",C30="Working - Rest Day",C30="Leave")),BP29,0)+IF(AND(C29="Working - Legal Holiday on RD",OR(C28="Legal Holiday",C28="Special Holiday",C28="Working - Special Holiday on RD",C28="Normal",C28="Working - Rest Day")),BP28,0)</f>
        <v>0</v>
      </c>
      <c r="AD29" s="83">
        <f>IFERROR(IF(C29="Working - Special Holiday on RD",HOUR(AY29-AV29)+MINUTE(AY29-AV29)/60,0),0)-IFERROR(IF(C29="Working - Special Holiday on RD",HOUR(BA29-AX29)+MINUTE(BA29-AX29)/60,0),0)-IF(AND(C29="Working - Special Holiday on RD",OR(C30="Legal Holiday",C30="Special Holiday",C30="Working - Legal Holiday on RD",C30="Normal",C30="Rest Day",C30="Working - Rest Day",C30="Leave",C30="Legal Holiday on RD")),BP29,0)+IF(AND(C29="Working - Special Holiday on RD",OR(C28="Legal Holiday",C28="Special Holiday",C28="Working - Legal Holiday on RD",C28="Normal",C28="Working - Rest Day")),BP28,0)</f>
        <v>0</v>
      </c>
      <c r="AE29" s="83">
        <f>IFERROR(IF(C29="Normal",HOUR(BA29-AX29)+MINUTE(BA29-AX29)/60,0),0)-IF(AND(C29="Normal",OR(C30="Special Holiday",C30="Working - Legal Holiday on RD",C30="Working - Special Holiday on RD",C30="Legal Holiday",C30="Legal Holiday on RD",C30="Special Holiday on RD")),BQ29,0)+IF(AND(OR(C29="Normal",C29="Rest Day",C29="Leave"),OR(C28="Special Holiday",C28="Working - Legal Holiday on RD",C28="Working - Special Holiday on RD",C28="Legal Holiday")),BQ28,0)</f>
        <v>0</v>
      </c>
      <c r="AF29" s="83">
        <f>IFERROR(IF(C29="Working - Rest Day",HOUR(BA29-AX29)+MINUTE(BA29-AX29)/60,0),0)-IF(AND(C29="Working - Rest Day",OR(C30="Special Holiday",C30="Working - Legal Holiday on RD",C30="Working - Special Holiday on RD",C30="Legal Holiday",C30="Legal Holiday on RD",C30="Special Holiday on RD")),BQ29,0)+IF(AND(C29="Working - Rest Day",OR(C28="Special Holiday",C28="Working - Legal Holiday on RD",C28="Working - Special Holiday on RD",C28="Legal Holiday")),BQ28,0)</f>
        <v>0</v>
      </c>
      <c r="AG29" s="83">
        <f>IFERROR(IF(C29="Legal Holiday",HOUR(BA29-AX29)+MINUTE(BA29-AX29)/60,0),0)-IF(AND(C29="Legal Holiday",OR(C30="Special Holiday",C30="Legal Holiday on RD",C30="Special Holiday on RD",C30="Normal",C30="Rest Day",C30="Working - Legal Holiday on RD",C30="Working - Special Holiday on RD",C30="Working - Rest Day",C30="Leave")),BQ29,0)+IF(AND(OR(C29="Legal Holiday",C29="Legal Holiday on RD"),OR(C28="Special Holiday",C28="Working - Legal Holiday on RD",C28="Working - Special Holiday on RD",C28="Normal",C28="Working - Rest Day")),BQ28,0)</f>
        <v>0</v>
      </c>
      <c r="AH29" s="83">
        <f>IFERROR(IF(C29="Special Holiday",HOUR(BA29-AX29)+MINUTE(BA29-AX29)/60,0),0)-IF(AND(C29="Special Holiday",OR(C30="Legal Holiday",C30="Working - Legal Holiday on RD",C30="Working - Special Holiday on RD",C30="Normal",C30="Rest Day",C30="Legal Holiday on RD",C30="Special Holiday on RD",C30="Working - Rest Day",C30="Leave")),BQ29,0)+IF(AND(OR(C29="Special Holiday",C29="Special Holiday on RD"),OR(C28="Legal Holiday",C28="Working - Legal Holiday on RD",C28="Working - Special Holiday on RD",C28="Normal",C28="Working - Rest Day")),BQ28,0)</f>
        <v>0</v>
      </c>
      <c r="AI29" s="83">
        <f>IFERROR(IF(C29="Working - Legal Holiday on RD",HOUR(BA29-AX29)+MINUTE(BA29-AX29)/60,0),0)-IF(AND(C29="Working - Legal Holiday on RD",OR(C30="Legal Holiday",C30="Special Holiday",C30="Working - Special Holiday on RD",C30="Normal",C30="Rest Day",C30="Special Holiday on RD",C30="Working - Rest Day",C30="Leave")),BQ29,0)+IF(AND(C29="Working - Legal Holiday on RD",OR(C28="Legal Holiday",C28="Special Holiday",C28="Working - Special Holiday on RD",C28="Normal",C28="Working - Rest Day")),BQ28,0)</f>
        <v>0</v>
      </c>
      <c r="AJ29" s="83">
        <f>IFERROR(IF(C29="Working - Special Holiday on RD",HOUR(BA29-AX29)+MINUTE(BA29-AX29)/60,0),0)-IF(AND(C29="Working - Special Holiday on RD",OR(C30="Legal Holiday",C30="Special Holiday",C30="Working - Legal Holiday on RD",C30="Normal",C30="Rest Day",C30="Working - Rest Day",C30="Leave",C30="Legal Holiday on RD")),BQ29,0)+IF(AND(C29="Working - Special Holiday on RD",OR(C28="Legal Holiday",C28="Special Holiday",C28="Working - Legal Holiday on RD",C28="Normal",C28="Working - Rest Day")),BQ28,0)</f>
        <v>0</v>
      </c>
      <c r="AK29" s="83">
        <f>IFERROR(IF(C29="Normal",HOUR(BF29-AU29)+(MINUTE(BF29-AU29)/60),0),0)-IF(AND(C29="Normal",OR(C30="Special Holiday",C30="Working - Legal Holiday on RD",C30="Working - Special Holiday on RD",C30="Legal Holiday",C30="Legal Holiday on RD",C30="Special Holiday on RD")),BO29,0)+IF(AND(OR(C29="Normal",C29="Rest Day",C29="Leave"),OR(C28="Special Holiday",C28="Working - Legal Holiday on RD",C28="Working - Special Holiday on RD",C28="Legal Holiday")),BO28,0)</f>
        <v>0</v>
      </c>
      <c r="AL29" s="83">
        <f>IFERROR(IF(C29="Working - Rest Day",HOUR(BF29-AU29)+(MINUTE(BF29-AU29)/60),0),0)-IF(AND(C29="Working - Rest Day",OR(C30="Special Holiday",C30="Working - Legal Holiday on RD",C30="Working - Special Holiday on RD",C30="Legal Holiday",C30="Legal Holiday on RD",C30="Special Holiday on RD")),BO29,0)+IF(AND(C29="Working - Rest Day",OR(C28="Special Holiday",C28="Working - Legal Holiday on RD",C28="Working - Special Holiday on RD",C28="Legal Holiday")),BO28,0)</f>
        <v>0</v>
      </c>
      <c r="AM29" s="83">
        <f>IFERROR(IF(C29="Legal Holiday",HOUR(BF29-AU29)+(MINUTE(BF29-AU29)/60),0),0)-IF(AND(C29="Legal Holiday",OR(C30="Special Holiday",C30="Legal Holiday on RD",C30="Special Holiday on RD",C30="Normal",C30="Rest Day",C30="Working - Legal Holiday on RD",C30="Working - Special Holiday on RD",C30="Working - Rest Day",C30="Leave")),BO29,0)+IF(AND(OR(C29="Legal Holiday",C29="Legal Holiday on RD"),OR(C28="Special Holiday",C28="Working - Legal Holiday on RD",C28="Working - Special Holiday on RD",C28="Normal",C28="Working - Rest Day")),BO28,0)</f>
        <v>0</v>
      </c>
      <c r="AN29" s="83">
        <f>IFERROR(IF(C29="Special Holiday",HOUR(BF29-AU29)+(MINUTE(BF29-AU29)/60),0),0)-IF(AND(C29="Special Holiday",OR(C30="Legal Holiday",C30="Working - Legal Holiday on RD",C30="Working - Special Holiday on RD",C30="Normal",C30="Rest Day",C30="Legal Holiday on RD",C30="Special Holiday on RD",C30="Working - Rest Day",C30="Leave")),BO29,0)+IF(AND(OR(C29="Special Holiday",C29="Special Holiday on RD"),OR(C28="Legal Holiday",C28="Working - Legal Holiday on RD",C28="Working - Special Holiday on RD",C28="Normal",C28="Working - Rest Day")),BO28,0)</f>
        <v>0</v>
      </c>
      <c r="AO29" s="83">
        <f>IFERROR(IF(C29="Working - Legal Holiday on RD",HOUR(BF29-AU29)+(MINUTE(BF29-AU29)/60),0),0)-IF(AND(C29="Working - Legal Holiday on RD",OR(C30="Legal Holiday",C30="Special Holiday",C30="Working - Special Holiday on RD",C30="Normal",C30="Rest Day",C30="Special Holiday on RD",C30="Working - Rest Day",C30="Leave")),BO29,0)+IF(AND(C29="Working - Legal Holiday on RD",OR(C28="Legal Holiday",C28="Special Holiday",C28="Working - Special Holiday on RD",C28="Normal",C28="Working - Rest Day")),BO28,0)</f>
        <v>0</v>
      </c>
      <c r="AP29" s="83">
        <f>IFERROR(IF(C29="Working - Special Holiday on RD",HOUR(BF29-AU29)+(MINUTE(BF29-AU29)/60),0),0)-IF(AND(C29="Working - Special Holiday on RD",OR(C30="Legal Holiday",C30="Special Holiday",C30="Working - Legal Holiday on RD",C30="Normal",C30="Rest Day",C30="Working - Rest Day",C30="Leave",C30="Legal Holiday on RD")),BO29,0)+IF(AND(C29="Working - Special Holiday on RD",OR(C28="Legal Holiday",C28="Special Holiday",C28="Working - Legal Holiday on RD",C28="Normal",C28="Working - Rest Day")),BO28,0)</f>
        <v>0</v>
      </c>
      <c r="AQ29" s="84" t="str">
        <f t="shared" si="27"/>
        <v>00:00 31-Dec-24</v>
      </c>
      <c r="AR29" s="84" t="str">
        <f t="shared" si="28"/>
        <v>00:00 31-Dec-24</v>
      </c>
      <c r="AS29" s="31" t="str">
        <f t="shared" si="29"/>
        <v>22:00 30-Dec-24</v>
      </c>
      <c r="AT29" s="31" t="str">
        <f t="shared" si="30"/>
        <v>22:00 30-Dec-24</v>
      </c>
      <c r="AU29" s="30">
        <f t="array" ref="AU29">MAX(AQ29:AS29+0)</f>
        <v>45657</v>
      </c>
      <c r="AV29" s="113" t="str">
        <f t="shared" si="31"/>
        <v>00:00 00-Jan-00</v>
      </c>
      <c r="AW29" s="31" t="str">
        <f t="shared" si="32"/>
        <v>22:00 30-Dec-24</v>
      </c>
      <c r="AX29" s="30" t="e">
        <f t="array" ref="AX29">MAX(AV29:AW29+0)</f>
        <v>#VALUE!</v>
      </c>
      <c r="AY29" s="113" t="str">
        <f t="shared" si="33"/>
        <v>00:00 00-Jan-00</v>
      </c>
      <c r="AZ29" s="31" t="str">
        <f t="shared" si="34"/>
        <v>06:00 31-Dec-24</v>
      </c>
      <c r="BA29" s="30" t="e">
        <f t="array" ref="BA29">MIN(AY29:AZ29+0)</f>
        <v>#VALUE!</v>
      </c>
      <c r="BB29" s="75" t="str">
        <f t="shared" si="35"/>
        <v>00:00 31-Dec-24</v>
      </c>
      <c r="BC29" s="31" t="str">
        <f t="shared" si="36"/>
        <v>00:00 00-Jan-00</v>
      </c>
      <c r="BD29" s="108" t="e">
        <f t="array" ref="BD29">MIN(BB29:BC29+0)</f>
        <v>#VALUE!</v>
      </c>
      <c r="BE29" s="31" t="e">
        <f t="shared" si="37"/>
        <v>#VALUE!</v>
      </c>
      <c r="BF29" s="30" t="e">
        <f t="array" ref="BF29">IF(N29="Flexi",IF(AND(BB29&gt;BC29,BB29&lt;BE29),BB29,MIN(BB29:BE29+0)),MIN(BB29:BE29+0))</f>
        <v>#VALUE!</v>
      </c>
      <c r="BG29" s="58">
        <v>0</v>
      </c>
      <c r="BH29" s="105" t="str">
        <f t="shared" si="38"/>
        <v>00:00 01-Jan-25</v>
      </c>
      <c r="BI29" s="105" t="str">
        <f t="shared" si="39"/>
        <v>00:00 00-Jan-00</v>
      </c>
      <c r="BJ29" s="106" t="e">
        <f t="array" ref="BJ29">MAX(BH29:BI29+0)</f>
        <v>#VALUE!</v>
      </c>
      <c r="BK29" s="105" t="str">
        <f t="shared" si="40"/>
        <v>06:00 01-Jan-25</v>
      </c>
      <c r="BL29" s="105" t="str">
        <f t="shared" si="41"/>
        <v>00:00 00-Jan-00</v>
      </c>
      <c r="BM29" s="106" t="e">
        <f t="array" ref="BM29">MIN(BK29:BL29+0)</f>
        <v>#VALUE!</v>
      </c>
      <c r="BN29" s="87">
        <f t="shared" si="42"/>
        <v>0</v>
      </c>
      <c r="BO29" s="87">
        <f t="shared" si="43"/>
        <v>0</v>
      </c>
      <c r="BP29" s="99">
        <f t="shared" si="44"/>
        <v>0</v>
      </c>
      <c r="BQ29" s="87">
        <f t="shared" si="45"/>
        <v>0</v>
      </c>
      <c r="BR29" s="87">
        <f>IF(AND(C29=C29,BW29&gt;0),(8-BV29),0)-BN29</f>
        <v>0</v>
      </c>
      <c r="BS29" s="87">
        <f>IFERROR(IF(C29=C29,HOUR(BF29-AU29)+(MINUTE(BF29-AU29)/60),0),0)-BO29</f>
        <v>0</v>
      </c>
      <c r="BT29" s="99">
        <f>IFERROR(IF(C29=C29,HOUR(AY29-AV29)+MINUTE(AY29-AV29)/60,0),0)-IFERROR(IF(C29=C29,HOUR(BA29-AX29)+MINUTE(BA29-AX29)/60,0),0)-BP29</f>
        <v>0</v>
      </c>
      <c r="BU29" s="87">
        <f>IFERROR(IF(C29=C29,HOUR(BA29-AX29)+MINUTE(BA29-AX29)/60,0),0)-BQ29</f>
        <v>0</v>
      </c>
      <c r="BV29" s="87">
        <f>IF(C29=C29,IF(P29="Remain Lates",(IFERROR(IF(N29="Strict",IF(C29=C29,IF(AQ29&lt;=AR29,HOUR(AR29-AQ29)+(MINUTE(AR29-AQ29)/60),0)+IF(BB29&lt;=BC29,HOUR(BC29-BB29)+(MINUTE(BC29-BB29)/60),0),0),IF(BW29=0,0,(8-BW29))),0)-(O29/60)),IF((O29/60)&gt;=IFERROR(IF(N29="Strict",IF(C29=C29,IF(AQ29&lt;=AR29,HOUR(AR29-AQ29)+(MINUTE(AR29-AQ29)/60),0)+IF(BB29&lt;=BC29,HOUR(BC29-BB29)+(MINUTE(BC29-BB29)/60),0),0),IF(BW29=0,0,(8-BW29))),0),0,IFERROR(IF(N29="Strict",IF(C29=C29,IF(AQ29&lt;=AR29,HOUR(AR29-AQ29)+(MINUTE(AR29-AQ29)/60),0)+IF(BB29&lt;=BC29,HOUR(BC29-BB29)+(MINUTE(BC29-BB29)/60),0),0),IF(BW29=0,0,(8-BW29))),0))),0)</f>
        <v>0</v>
      </c>
      <c r="BW29" s="87">
        <f>IFERROR(IF(N29="Strict",IF(C29=C29,IFERROR(IF((HOUR(IF(AQ29&lt;=AR29,BB29-AR29,BB29-AQ29))+MINUTE(IF(AQ29&lt;=AR29,BB29-AR29,BB29-AQ29))/60)&gt;=6,HOUR(IF(AQ29&lt;=AR29,BB29-AR29,BB29-AQ29))+MINUTE(IF(AQ29&lt;=AR29,BB29-AR29,BB29-AQ29))/60-1,HOUR(IF(AQ29&lt;=AR29,BB29-AR29,BB29-AQ29))+MINUTE(IF(AQ29&lt;=AR29,BB29-AR29,BB29-AQ29))/60),0),0),IF(N29="Flexi",IF(C29=C29,IF((HOUR(BB29-AR29)+MINUTE(BB29-AR29)/60)&gt;=6,(HOUR(BB29-AR29)+MINUTE(BB29-AR29)/60)-1,(HOUR(BB29-AR29)+MINUTE(BB29-AR29)/60)),0),0)),0)</f>
        <v>0</v>
      </c>
      <c r="BX29" s="102">
        <f>IF(OR(C30="Special Holiday",C30="Working - Legal Holiday on RD",C30="Working - Special Holiday on RD",C30="Legal Holiday",C30="Legal Holiday on RD",C30="Special Holiday on RD",),BN29,0)</f>
        <v>0</v>
      </c>
      <c r="BY29" s="102">
        <f>IF(AND(C29="Working - Rest Day",OR(C30="Special Holiday",C30="Working - Legal Holiday on RD",C30="Working - Special Holiday on RD",C30="Legal Holiday",C30="Legal Holiday on RD",C30="Special Holiday on RD",C30="Leave")),BN29,0)</f>
        <v>0</v>
      </c>
      <c r="BZ29" s="102">
        <f>IF(AND(C29="Legal Holiday",OR(C30="Special Holiday",C30="Legal Holiday on RD",C30="Special Holiday on RD",C30="Normal",C30="Rest Day",C30="Working - Legal Holiday on RD",C30="Working - Special Holiday on RD",C30="Working - Rest Day",C30="Leave")),BN29,0)</f>
        <v>0</v>
      </c>
      <c r="CA29" s="102">
        <f>IF(AND(C29="Special Holiday",OR(C30="Legal Holiday",C30="Working - Legal Holiday on RD",C30="Working - Special Holiday on RD",C30="Normal",C30="Rest Day",C30="Legal Holiday on RD",C30="Special Holiday on RD",C30="Working - Rest Day",C30="Leave")),BN29,0)</f>
        <v>0</v>
      </c>
      <c r="CB29" s="102">
        <f>IF(AND(C29="Working - Legal Holiday on RD",OR(C30="Legal Holiday",C30="Special Holiday",C30="Working - Special Holiday on RD",C30="Normal",C30="Rest Day",C30="Special Holiday on RD",C30="Working - Rest Day",C30="Leave")),BN29,0)</f>
        <v>0</v>
      </c>
      <c r="CC29" s="102">
        <f>IF(AND(C29="Working - Special Holiday on RD",OR(C30="Legal Holiday",C30="Special Holiday",C30="Working - Legal Holiday on RD",C30="Normal",C30="Rest Day",C30="Leave",C30="Legal Holiday on RD")),BN29,0)</f>
        <v>0</v>
      </c>
      <c r="CD29" s="102">
        <f t="shared" si="58"/>
        <v>0</v>
      </c>
      <c r="CE29" s="102">
        <f>IF(AND(C29="Working - Rest Day",OR(C28="Special Holiday",C28="Working - Legal Holiday on RD",C28="Working - Special Holiday on RD",C28="Normal",C28="Legal Holiday")),BN28,0)</f>
        <v>0</v>
      </c>
      <c r="CF29" s="102">
        <f>IF(AND(OR(C29="Legal Holiday",C29="Legal Holiday on a Rest Day"),OR(C28="Special Holiday",C28="Working - Legal Holiday on RD",C28="Working - Special Holiday on RD",C28="Normal")),BN28,0)</f>
        <v>0</v>
      </c>
      <c r="CG29" s="102">
        <f>IF(AND(OR(C29="Special Holiday",C29="Special Holiday on RD"),OR(C28="Legal Holiday",C28="Working - Legal Holiday on RD",C28="Working - Special Holiday on RD",C28="Normal")),BN28,0)</f>
        <v>0</v>
      </c>
      <c r="CH29" s="102">
        <f>IF(AND(C29="Working - Legal Holiday on a RD",OR(C28="Legal Holiday",C28="Special Holiday",C28="Working - Special Holiday on RD",C28="Normal")),BN28,0)</f>
        <v>0</v>
      </c>
      <c r="CI29" s="102">
        <f>IF(AND(C29="Working - Special Holiday on RD",OR(C28="Legal Holiday",C28="Special Holiday",C28="Working - Legal Holiday on RD",C28="Normal")),BN28,0)</f>
        <v>0</v>
      </c>
      <c r="CJ29" s="102">
        <f>IF(OR(C30="Special Holiday",C30="Working - Legal Holiday on RD",C30="Working - Special Holiday on RD",C30="Legal Holiday",C30="Legal Holiday on RD",C30="Special Holiday on RD",),BP29,0)</f>
        <v>0</v>
      </c>
      <c r="CK29" s="102">
        <f>IF(AND(C29="Working - Rest Day",OR(C30="Special Holiday",C30="Working - Legal Holiday on RD",C30="Working - Special Holiday on RD",C30="Legal Holiday",C30="Legal Holiday on RD",C30="Special Holiday on RD",C30="Leave")),BP29,0)</f>
        <v>0</v>
      </c>
      <c r="CL29" s="102">
        <f>IF(AND(C29="Legal Holiday",OR(C30="Special Holiday",C30="Legal Holiday on RD",C30="Special Holiday on RD",C30="Normal",C30="Rest Day",C30="Working - Legal Holiday on RD",C30="Working - Special Holiday on RD",C30="Working - Rest Day",C30="Leave")),BP29,0)</f>
        <v>0</v>
      </c>
      <c r="CM29" s="102">
        <f>IF(AND(C29="Special Holiday",OR(C30="Legal Holiday",C30="Working - Legal Holiday on RD",C30="Working - Special Holiday on RD",C30="Normal",C30="Rest Day",C30="Legal Holiday on RD",C30="Special Holiday on RD",C30="Working - Rest Day",C30="Leave")),BP29,0)</f>
        <v>0</v>
      </c>
      <c r="CN29" s="102">
        <f>IF(AND(C29="Working - Legal Holiday on RD",OR(C30="Legal Holiday",C30="Special Holiday",C30="Working - Special Holiday on RD",C30="Normal",C30="Rest Day",C30="Special Holiday on RD",C30="Working - Rest Day",C30="Leave")),BP29,0)</f>
        <v>0</v>
      </c>
      <c r="CO29" s="102">
        <f>IF(AND(C29="Working - Special Holiday on RD",OR(C30="Legal Holiday",C30="Special Holiday",C30="Working - Legal Holiday on RD",C30="Normal",C30="Rest Day",C30="Leave",C30="Legal Holiday on RD")),BP29,0)</f>
        <v>0</v>
      </c>
      <c r="CP29" s="102">
        <f t="shared" si="70"/>
        <v>0</v>
      </c>
      <c r="CQ29" s="102">
        <f>IF(AND(C29="Working - Rest Day",OR(C28="Special Holiday",C28="Working - Legal Holiday on RD",C28="Working - Special Holiday on RD",C28="Normal",C28="Legal Holiday")),BP28,0)</f>
        <v>0</v>
      </c>
      <c r="CR29" s="102">
        <f>IF(AND(OR(C29="Legal Holiday",C29="Legal Holiday on a Rest Day"),OR(C28="Special Holiday",C28="Working - Legal Holiday on RD",C28="Working - Special Holiday on RD",C28="Normal")),BP28,0)</f>
        <v>0</v>
      </c>
      <c r="CS29" s="102">
        <f>IF(AND(OR(C29="Special Holiday",C29="Special Holiday on RD"),OR(C28="Legal Holiday",C28="Working - Legal Holiday on RD",C28="Working - Special Holiday on RD",C28="Normal")),BP28,0)</f>
        <v>0</v>
      </c>
      <c r="CT29" s="102">
        <f>IF(AND(C29="Working - Legal Holiday on a RD",OR(C28="Legal Holiday",C28="Special Holiday",C28="Working - Special Holiday on RD",C28="Normal")),BP28,0)</f>
        <v>0</v>
      </c>
      <c r="CU29" s="102">
        <f>IF(AND(C29="Working - Special Holiday on RD",OR(C28="Legal Holiday",C28="Special Holiday",C28="Working - Legal Holiday on RD",C28="Normal")),BP28,0)</f>
        <v>0</v>
      </c>
      <c r="CV29" s="102">
        <f>IF(OR(C30="Special Holiday",C30="Working - Legal Holiday on RD",C30="Working - Special Holiday on RD",C30="Legal Holiday",C30="Legal Holiday on RD",C30="Special Holiday on RD",),BQ29,0)</f>
        <v>0</v>
      </c>
      <c r="CW29" s="102">
        <f>IF(AND(C29="Working - Rest Day",OR(C30="Special Holiday",C30="Working - Legal Holiday on RD",C30="Working - Special Holiday on RD",C30="Legal Holiday",C30="Legal Holiday on RD",C30="Special Holiday on RD",C30="Leave")),BQ29,0)</f>
        <v>0</v>
      </c>
      <c r="CX29" s="102">
        <f>IF(AND(C29="Legal Holiday",OR(C30="Special Holiday",C30="Legal Holiday on RD",C30="Special Holiday on RD",C30="Normal",C30="Rest Day",C30="Working - Legal Holiday on RD",C30="Working - Special Holiday on RD",C30="Working - Rest Day",C30="Leave")),BQ29,0)</f>
        <v>0</v>
      </c>
      <c r="CY29" s="102">
        <f>IF(AND(C29="Special Holiday",OR(C30="Legal Holiday",C30="Working - Legal Holiday on RD",C30="Working - Special Holiday on RD",C30="Normal",C30="Rest Day",C30="Legal Holiday on RD",C30="Special Holiday on RD",C30="Working - Rest Day",C30="Leave")),BQ29,0)</f>
        <v>0</v>
      </c>
      <c r="CZ29" s="102">
        <f>IF(AND(C29="Working - Legal Holiday on RD",OR(C30="Legal Holiday",C30="Special Holiday",C30="Working - Special Holiday on RD",C30="Normal",C30="Rest Day",C30="Special Holiday on RD",C30="Working - Rest Day",C30="Leave")),BQ29,0)</f>
        <v>0</v>
      </c>
      <c r="DA29" s="102">
        <f>IF(AND(C29="Working - Special Holiday on RD",OR(C30="Legal Holiday",C30="Special Holiday",C30="Working - Legal Holiday on RD",C30="Normal",C30="Rest Day",C30="Leave",C30="Legal Holiday on RD")),BQ29,0)</f>
        <v>0</v>
      </c>
      <c r="DB29" s="102">
        <f t="shared" si="82"/>
        <v>0</v>
      </c>
      <c r="DC29" s="102">
        <f>IF(AND(C29="Working - Rest Day",OR(C28="Special Holiday",C28="Working - Legal Holiday on RD",C28="Working - Special Holiday on RD",C28="Normal",C28="Legal Holiday")),BQ28,0)</f>
        <v>0</v>
      </c>
      <c r="DD29" s="102">
        <f>IF(AND(OR(C29="Legal Holiday",C29="Legal Holiday on a Rest Day"),OR(C28="Special Holiday",C28="Working - Legal Holiday on RD",C28="Working - Special Holiday on RD",C28="Normal")),BQ28,0)</f>
        <v>0</v>
      </c>
      <c r="DE29" s="102">
        <f>IF(AND(OR(C29="Special Holiday",C29="Special Holiday on RD"),OR(C28="Legal Holiday",C28="Working - Legal Holiday on RD",C28="Working - Special Holiday on RD",C28="Normal")),BQ28,0)</f>
        <v>0</v>
      </c>
      <c r="DF29" s="102">
        <f>IF(AND(C29="Working - Legal Holiday on a RD",OR(C28="Legal Holiday",C28="Special Holiday",C28="Working - Special Holiday on RD",C28="Normal")),BQ28,0)</f>
        <v>0</v>
      </c>
      <c r="DG29" s="102">
        <f>IF(AND(C29="Working - Special Holiday on RD",OR(C28="Legal Holiday",C28="Special Holiday",C28="Working - Legal Holiday on RD",C28="Normal")),BQ28,0)</f>
        <v>0</v>
      </c>
      <c r="DH29" s="102">
        <f>IF(OR(C30="Special Holiday",C30="Working - Legal Holiday on RD",C30="Working - Special Holiday on RD",C30="Legal Holiday",C30="Legal Holiday on RD",C30="Special Holiday on RD",),BO29,0)</f>
        <v>0</v>
      </c>
      <c r="DI29" s="102">
        <f>IF(AND(C29="Working - Rest Day",OR(C30="Special Holiday",C30="Working - Legal Holiday on RD",C30="Working - Special Holiday on RD",C30="Legal Holiday",C30="Legal Holiday on RD",C30="Special Holiday on RD",C30="Leave")),BO29,0)</f>
        <v>0</v>
      </c>
      <c r="DJ29" s="102">
        <f>IF(AND(C29="Legal Holiday",OR(C30="Special Holiday",C30="Legal Holiday on RD",C30="Special Holiday on RD",C30="Normal",C30="Rest Day",C30="Working - Legal Holiday on RD",C30="Working - Special Holiday on RD",C30="Working - Rest Day",C30="Leave")),BO29,0)</f>
        <v>0</v>
      </c>
      <c r="DK29" s="102">
        <f>IF(AND(C29="Special Holiday",OR(C30="Legal Holiday",C30="Working - Legal Holiday on RD",C30="Working - Special Holiday on RD",C30="Normal",C30="Rest Day",C30="Legal Holiday on RD",C30="Special Holiday on RD",C30="Working - Rest Day",C30="Leave")),BO29,0)</f>
        <v>0</v>
      </c>
      <c r="DL29" s="102">
        <f>IF(AND(C29="Working - Legal Holiday on RD",OR(C30="Legal Holiday",C30="Special Holiday",C30="Working - Special Holiday on RD",C30="Normal",C30="Rest Day",C30="Special Holiday on RD",C30="Working - Rest Day",C30="Leave")),BO29,0)</f>
        <v>0</v>
      </c>
      <c r="DM29" s="102">
        <f>IF(AND(C29="Working - Special Holiday on RD",OR(C30="Legal Holiday",C30="Special Holiday",C30="Working - Legal Holiday on RD",C30="Normal",C30="Rest Day",C30="Leave",C30="Legal Holiday on RD")),BO29,0)</f>
        <v>0</v>
      </c>
      <c r="DN29" s="102">
        <f t="shared" si="94"/>
        <v>0</v>
      </c>
      <c r="DO29" s="102">
        <f>IF(AND(C29="Working - Rest Day",OR(C28="Special Holiday",C28="Working - Legal Holiday on RD",C28="Working - Special Holiday on RD",C28="Normal",C28="Legal Holiday")),BO28,0)</f>
        <v>0</v>
      </c>
      <c r="DP29" s="102">
        <f>IF(AND(OR(C29="Legal Holiday",C29="Legal Holiday on a Rest Day"),OR(C28="Special Holiday",C28="Working - Legal Holiday on RD",C28="Working - Special Holiday on RD",C28="Normal")),BO28,0)</f>
        <v>0</v>
      </c>
      <c r="DQ29" s="102">
        <f>IF(AND(OR(C29="Special Holiday",C29="Special Holiday on RD"),OR(C28="Legal Holiday",C28="Working - Legal Holiday on RD",C28="Working - Special Holiday on RD",C28="Normal")),BO28,0)</f>
        <v>0</v>
      </c>
      <c r="DR29" s="102">
        <f>IF(AND(C29="Working - Legal Holiday on a RD",OR(C28="Legal Holiday",C28="Special Holiday",C28="Working - Special Holiday on RD",C28="Normal")),BO28,0)</f>
        <v>0</v>
      </c>
      <c r="DS29" s="102">
        <f>IF(AND(C29="Working - Special Holiday on RD",OR(C28="Legal Holiday",C28="Special Holiday",C28="Working - Legal Holiday on RD",C28="Normal")),BO28,0)</f>
        <v>0</v>
      </c>
    </row>
    <row r="30" spans="1:123" s="21" customFormat="1" ht="14" hidden="1" x14ac:dyDescent="0.35">
      <c r="A30" s="15">
        <v>45658</v>
      </c>
      <c r="B30" s="16" t="str">
        <f>TEXT(WEEKDAY(A30),"ddd")</f>
        <v>Wed</v>
      </c>
      <c r="C30" s="17"/>
      <c r="D30" s="18"/>
      <c r="E30" s="15"/>
      <c r="F30" s="18"/>
      <c r="G30" s="18"/>
      <c r="H30" s="18"/>
      <c r="I30" s="19">
        <f>IFERROR(IF(N30="Strict",IF(C30="Normal",IFERROR(IF((HOUR(IF(AQ30&lt;=AR30,BB30-AR30,BB30-AQ30))+MINUTE(IF(AQ30&lt;=AR30,BB30-AR30,BB30-AQ30))/60)&gt;=6,HOUR(IF(AQ30&lt;=AR30,BB30-AR30,BB30-AQ30))+MINUTE(IF(AQ30&lt;=AR30,BB30-AR30,BB30-AQ30))/60-1,HOUR(IF(AQ30&lt;=AR30,BB30-AR30,BB30-AQ30))+MINUTE(IF(AQ30&lt;=AR30,BB30-AR30,BB30-AQ30))/60),0),0),IF(N30="Flexi",IF(C30="Normal",IF((HOUR(BB30-AR30)+MINUTE(BB30-AR30)/60)&gt;=6,(HOUR(BB30-AR30)+MINUTE(BB30-AR30)/60)-1,(HOUR(BB30-AR30)+MINUTE(BB30-AR30)/60)),0),0)),0)</f>
        <v>0</v>
      </c>
      <c r="J30" s="18"/>
      <c r="K30" s="15"/>
      <c r="L30" s="20"/>
      <c r="M30" s="15"/>
      <c r="N30" s="15"/>
      <c r="O30" s="49"/>
      <c r="P30" s="15"/>
      <c r="Q30" s="124"/>
      <c r="R30" s="82">
        <f>IF(AND(C30="Normal",I30&gt;0),(8-S30),0)-IF(AND(C30="Normal",OR(C31="Special Holiday",C31="Working - Legal Holiday on RD",C31="Working - Special Holiday on RD",C31="Legal Holiday",C31="Legal Holiday on RD",C31="Special Holiday on RD")),BN30,0)+IF(AND(OR(C30="Normal",C30="Leave",C30="Rest Day"),OR(C29="Special Holiday",C29="Working - Legal Holiday on RD",C29="Working - Special Holiday on RD",C29="Legal Holiday")),BN29,0)</f>
        <v>0</v>
      </c>
      <c r="S30" s="82">
        <f>IF(C30="Normal",IF(P30="Remain Lates",(IFERROR(IF(N30="Strict",IF(C30="Normal",IF(AQ30&lt;=AR30,HOUR(AR30-AQ30)+(MINUTE(AR30-AQ30)/60),0)+IF(BB30&lt;=BC30,HOUR(BC30-BB30)+(MINUTE(BC30-BB30)/60),0),0),IF(I30=0,0,(8-I30))),0)-(O30/60)),IF((O30/60)&gt;=IFERROR(IF(N30="Strict",IF(C30="Normal",IF(AQ30&lt;=AR30,HOUR(AR30-AQ30)+(MINUTE(AR30-AQ30)/60),0)+IF(BB30&lt;=BC30,HOUR(BC30-BB30)+(MINUTE(BC30-BB30)/60),0),0),IF(I30=0,0,(8-I30))),0),0,IFERROR(IF(N30="Strict",IF(C30="Normal",IF(AQ30&lt;=AR30,HOUR(AR30-AQ30)+(MINUTE(AR30-AQ30)/60),0)+IF(BB30&lt;=BC30,HOUR(BC30-BB30)+(MINUTE(BC30-BB30)/60),0),0),IF(I30=0,0,(8-I30))),0))),0)</f>
        <v>0</v>
      </c>
      <c r="T30" s="83">
        <f>IF(AND(C30="Working - Rest Day",BW30&gt;0),(8-IF(BV30&gt;6,BV30-1,BV30)),0)-IF(AND(C30="Working - Rest Day",OR(C31="Special Holiday",C31="Working - Legal Holiday on RD",C31="Working - Special Holiday on RD",C31="Legal Holiday",C31="Legal Holiday on RD",C31="Special Holiday on RD")),BN30,0)+IF(AND(C30="Working - Rest Day",OR(C29="Special Holiday",C29="Working - Legal Holiday on RD",C29="Working - Special Holiday on RD",C29="Legal Holiday")),BN29,0)</f>
        <v>0</v>
      </c>
      <c r="U30" s="83">
        <f>IF(AND(C30="Legal Holiday",BW30&gt;0),(8-IF(BV30&gt;6,BV30-1,BV30)),0)-IF(AND(C30="Legal Holiday",OR(C31="Special Holiday",C31="Legal Holiday on RD",C31="Special Holiday on RD",C31="Normal",C31="Rest Day",C31="Working - Legal Holiday on RD",C31="Working - Special Holiday on RD",C31="Working - Rest Day",C31="Leave")),BN30,0)+IF(AND(OR(C30="Legal Holiday",C30="Legal Holiday on RD"),OR(C29="Special Holiday",C29="Working - Legal Holiday on RD",C29="Working - Special Holiday on RD",C29="Normal",C29="Working - Rest Day")),BN29,0)</f>
        <v>0</v>
      </c>
      <c r="V30" s="83">
        <f>IF(AND(C30="Special Holiday",BW30&gt;0),(8-IF(BV30&gt;6,BV30-1,BV30)),0)-IF(AND(C30="Special Holiday",OR(C31="Legal Holiday",C31="Working - Legal Holiday on RD",C31="Working - Special Holiday on RD",C31="Normal",C31="Rest Day",C31="Legal Holiday on RD",C31="Special Holiday on RD",C31="Working - Rest Day",C31="Leave")),BN30,0)+IF(AND(OR(C30="Special Holiday",C30="Special Holiday on RD"),OR(C29="Legal Holiday",C29="Working - Legal Holiday on RD",C29="Working - Special Holiday on RD",C29="Working - Rest Day",C29="Normal")),BN29,0)</f>
        <v>0</v>
      </c>
      <c r="W30" s="83">
        <f>IF(AND(C30="Working - Legal Holiday on RD",BW30&gt;0),(8-IF(BV30&gt;6,BV30-1,BV30)),0)-IF(AND(C30="Working - Legal Holiday on RD",OR(C31="Legal Holiday",C31="Special Holiday",C31="Working - Special Holiday on RD",C31="Normal",C31="Rest Day",C31="Special Holiday on RD",C31="Working - Rest Day",C31="Leave")),BN30,0)+IF(AND(C30="Working - Legal Holiday on RD",OR(C29="Legal Holiday",C29="Special Holiday",C29="Working - Special Holiday on RD",C29="Working - Rest Day",C29="Normal")),BN29,0)</f>
        <v>0</v>
      </c>
      <c r="X30" s="83">
        <f>IF(AND(C30="Working - Special Holiday on RD",BW30&gt;0),(8-IF(BV30&gt;6,BV30-1,BV30)),0)-IF(AND(C30="Working - Special Holiday on RD",OR(C31="Legal Holiday",C31="Special Holiday",C31="Working - Legal Holiday on RD",C31="Normal",C31="Rest Day",C31="Leave",C31="Working - Rest Day",C31="Legal Holiday on RD")),BN30,0)+IF(AND(C30="Working - Special Holiday on RD",OR(C29="Legal Holiday",C29="Special Holiday",C29="Working - Legal Holiday on RD",C29="Normal",C29="Working - Rest Day")),BN29,0)</f>
        <v>0</v>
      </c>
      <c r="Y30" s="83">
        <f>IFERROR(IF(C30="Normal",HOUR(AY30-AV30)+MINUTE(AY30-AV30)/60,0),0)-IFERROR(IF(C30="Normal",HOUR(BA30-AX30)+MINUTE(BA30-AX30)/60,0),0)-IF(AND(C30="Normal",OR(C31="Special Holiday",C31="Working - Legal Holiday on RD",C31="Working - Special Holiday on RD",C31="Legal Holiday",C31="Legal Holiday on RD",C31="Special Holiday on RD")),BP30,0)+IF(AND(OR(C30="Normal",C30="Rest Day",C30="Leave"),OR(C29="Special Holiday",C29="Working - Legal Holiday on RD",C29="Working - Special Holiday on RD",C29="Legal Holiday")),BP29,0)</f>
        <v>0</v>
      </c>
      <c r="Z30" s="83">
        <f>IFERROR(IF(C30="Working - Rest Day",HOUR(AY30-AV30)+MINUTE(AY30-AV30)/60,0),0)-IFERROR(IF(C30="Working - Rest Day",HOUR(BA30-AX30)+MINUTE(BA30-AX30)/60,0),0)-IF(AND(C30="Working - Rest Day",OR(C31="Special Holiday",C31="Working - Legal Holiday on RD",C31="Working - Special Holiday on RD",C31="Legal Holiday",C31="Legal Holiday on RD",C31="Special Holiday on RD")),BP30,0)+IF(AND(C30="Working - Rest Day",OR(C29="Special Holiday",C29="Working - Legal Holiday on RD",C29="Working - Special Holiday on RD",C29="Legal Holiday")),BP29,0)</f>
        <v>0</v>
      </c>
      <c r="AA30" s="83">
        <f>IFERROR(IF(C30="Legal Holiday",HOUR(AY30-AV30)+MINUTE(AY30-AV30)/60,0),0)-IFERROR(IF(C30="Legal Holiday",HOUR(BA30-AX30)+MINUTE(BA30-AX30)/60,0),0)-IF(AND(C30="Legal Holiday",OR(C31="Special Holiday",C31="Legal Holiday on RD",C31="Special Holiday on RD",C31="Normal",C31="Rest Day",C31="Working - Legal Holiday on RD",C31="Working - Special Holiday on RD",C31="Working - Rest Day",C31="Leave")),BP30,0)+IF(AND(OR(C30="Legal Holiday",C30="Legal Holiday on RD"),OR(C29="Special Holiday",C29="Working - Legal Holiday on RD",C29="Working - Special Holiday on RD",C29="Normal",C29="Working - Rest Day")),BP29,0)</f>
        <v>0</v>
      </c>
      <c r="AB30" s="83">
        <f>IFERROR(IF(C30="Special Holiday",HOUR(AY30-AV30)+MINUTE(AY30-AV30)/60,0),0)-IFERROR(IF(C30="Special Holiday",HOUR(BA30-AX30)+MINUTE(BA30-AX30)/60,0),0)-IF(AND(C30="Special Holiday",OR(C31="Legal Holiday",C31="Working - Legal Holiday on RD",C31="Working - Special Holiday on RD",C31="Normal",C31="Rest Day",C31="Legal Holiday on RD",C31="Special Holiday on RD",C31="Working - Rest Day",C31="Leave")),BP30,0)+IF(AND(OR(C30="Special Holiday",C30="Special Holiday on RD"),OR(C29="Legal Holiday",C29="Working - Legal Holiday on RD",C29="Working - Special Holiday on RD",C29="Normal",C29="Working - Rest Day")),BP29,0)</f>
        <v>0</v>
      </c>
      <c r="AC30" s="83">
        <f>IFERROR(IF(C30="Working - Legal Holiday on RD",HOUR(AY30-AV30)+MINUTE(AY30-AV30)/60,0),0)-IFERROR(IF(C30="Working - Legal Holiday on RD",HOUR(BA30-AX30)+MINUTE(BA30-AX30)/60,0),0)-IF(AND(C30="Working - Legal Holiday on RD",OR(C31="Legal Holiday",C31="Special Holiday",C31="Working - Special Holiday on RD",C31="Normal",C31="Rest Day",C31="Special Holiday on RD",C31="Working - Rest Day",C31="Leave")),BP30,0)+IF(AND(C30="Working - Legal Holiday on RD",OR(C29="Legal Holiday",C29="Special Holiday",C29="Working - Special Holiday on RD",C29="Normal",C29="Working - Rest Day")),BP29,0)</f>
        <v>0</v>
      </c>
      <c r="AD30" s="83">
        <f>IFERROR(IF(C30="Working - Special Holiday on RD",HOUR(AY30-AV30)+MINUTE(AY30-AV30)/60,0),0)-IFERROR(IF(C30="Working - Special Holiday on RD",HOUR(BA30-AX30)+MINUTE(BA30-AX30)/60,0),0)-IF(AND(C30="Working - Special Holiday on RD",OR(C31="Legal Holiday",C31="Special Holiday",C31="Working - Legal Holiday on RD",C31="Normal",C31="Rest Day",C31="Working - Rest Day",C31="Leave",C31="Legal Holiday on RD")),BP30,0)+IF(AND(C30="Working - Special Holiday on RD",OR(C29="Legal Holiday",C29="Special Holiday",C29="Working - Legal Holiday on RD",C29="Normal",C29="Working - Rest Day")),BP29,0)</f>
        <v>0</v>
      </c>
      <c r="AE30" s="83">
        <f>IFERROR(IF(C30="Normal",HOUR(BA30-AX30)+MINUTE(BA30-AX30)/60,0),0)-IF(AND(C30="Normal",OR(C31="Special Holiday",C31="Working - Legal Holiday on RD",C31="Working - Special Holiday on RD",C31="Legal Holiday",C31="Legal Holiday on RD",C31="Special Holiday on RD")),BQ30,0)+IF(AND(OR(C30="Normal",C30="Rest Day",C30="Leave"),OR(C29="Special Holiday",C29="Working - Legal Holiday on RD",C29="Working - Special Holiday on RD",C29="Legal Holiday")),BQ29,0)</f>
        <v>0</v>
      </c>
      <c r="AF30" s="83">
        <f>IFERROR(IF(C30="Working - Rest Day",HOUR(BA30-AX30)+MINUTE(BA30-AX30)/60,0),0)-IF(AND(C30="Working - Rest Day",OR(C31="Special Holiday",C31="Working - Legal Holiday on RD",C31="Working - Special Holiday on RD",C31="Legal Holiday",C31="Legal Holiday on RD",C31="Special Holiday on RD")),BQ30,0)+IF(AND(C30="Working - Rest Day",OR(C29="Special Holiday",C29="Working - Legal Holiday on RD",C29="Working - Special Holiday on RD",C29="Legal Holiday")),BQ29,0)</f>
        <v>0</v>
      </c>
      <c r="AG30" s="83">
        <f>IFERROR(IF(C30="Legal Holiday",HOUR(BA30-AX30)+MINUTE(BA30-AX30)/60,0),0)-IF(AND(C30="Legal Holiday",OR(C31="Special Holiday",C31="Legal Holiday on RD",C31="Special Holiday on RD",C31="Normal",C31="Rest Day",C31="Working - Legal Holiday on RD",C31="Working - Special Holiday on RD",C31="Working - Rest Day",C31="Leave")),BQ30,0)+IF(AND(OR(C30="Legal Holiday",C30="Legal Holiday on RD"),OR(C29="Special Holiday",C29="Working - Legal Holiday on RD",C29="Working - Special Holiday on RD",C29="Normal",C29="Working - Rest Day")),BQ29,0)</f>
        <v>0</v>
      </c>
      <c r="AH30" s="83">
        <f>IFERROR(IF(C30="Special Holiday",HOUR(BA30-AX30)+MINUTE(BA30-AX30)/60,0),0)-IF(AND(C30="Special Holiday",OR(C31="Legal Holiday",C31="Working - Legal Holiday on RD",C31="Working - Special Holiday on RD",C31="Normal",C31="Rest Day",C31="Legal Holiday on RD",C31="Special Holiday on RD",C31="Working - Rest Day",C31="Leave")),BQ30,0)+IF(AND(OR(C30="Special Holiday",C30="Special Holiday on RD"),OR(C29="Legal Holiday",C29="Working - Legal Holiday on RD",C29="Working - Special Holiday on RD",C29="Normal",C29="Working - Rest Day")),BQ29,0)</f>
        <v>0</v>
      </c>
      <c r="AI30" s="83">
        <f>IFERROR(IF(C30="Working - Legal Holiday on RD",HOUR(BA30-AX30)+MINUTE(BA30-AX30)/60,0),0)-IF(AND(C30="Working - Legal Holiday on RD",OR(C31="Legal Holiday",C31="Special Holiday",C31="Working - Special Holiday on RD",C31="Normal",C31="Rest Day",C31="Special Holiday on RD",C31="Working - Rest Day",C31="Leave")),BQ30,0)+IF(AND(C30="Working - Legal Holiday on RD",OR(C29="Legal Holiday",C29="Special Holiday",C29="Working - Special Holiday on RD",C29="Normal",C29="Working - Rest Day")),BQ29,0)</f>
        <v>0</v>
      </c>
      <c r="AJ30" s="83">
        <f>IFERROR(IF(C30="Working - Special Holiday on RD",HOUR(BA30-AX30)+MINUTE(BA30-AX30)/60,0),0)-IF(AND(C30="Working - Special Holiday on RD",OR(C31="Legal Holiday",C31="Special Holiday",C31="Working - Legal Holiday on RD",C31="Normal",C31="Rest Day",C31="Working - Rest Day",C31="Leave",C31="Legal Holiday on RD")),BQ30,0)+IF(AND(C30="Working - Special Holiday on RD",OR(C29="Legal Holiday",C29="Special Holiday",C29="Working - Legal Holiday on RD",C29="Normal",C29="Working - Rest Day")),BQ29,0)</f>
        <v>0</v>
      </c>
      <c r="AK30" s="83">
        <f>IFERROR(IF(C30="Normal",HOUR(BF30-AU30)+(MINUTE(BF30-AU30)/60),0),0)-IF(AND(C30="Normal",OR(C31="Special Holiday",C31="Working - Legal Holiday on RD",C31="Working - Special Holiday on RD",C31="Legal Holiday",C31="Legal Holiday on RD",C31="Special Holiday on RD")),BO30,0)+IF(AND(OR(C30="Normal",C30="Rest Day",C30="Leave"),OR(C29="Special Holiday",C29="Working - Legal Holiday on RD",C29="Working - Special Holiday on RD",C29="Legal Holiday")),BO29,0)</f>
        <v>0</v>
      </c>
      <c r="AL30" s="83">
        <f>IFERROR(IF(C30="Working - Rest Day",HOUR(BF30-AU30)+(MINUTE(BF30-AU30)/60),0),0)-IF(AND(C30="Working - Rest Day",OR(C31="Special Holiday",C31="Working - Legal Holiday on RD",C31="Working - Special Holiday on RD",C31="Legal Holiday",C31="Legal Holiday on RD",C31="Special Holiday on RD")),BO30,0)+IF(AND(C30="Working - Rest Day",OR(C29="Special Holiday",C29="Working - Legal Holiday on RD",C29="Working - Special Holiday on RD",C29="Legal Holiday")),BO29,0)</f>
        <v>0</v>
      </c>
      <c r="AM30" s="83">
        <f>IFERROR(IF(C30="Legal Holiday",HOUR(BF30-AU30)+(MINUTE(BF30-AU30)/60),0),0)-IF(AND(C30="Legal Holiday",OR(C31="Special Holiday",C31="Legal Holiday on RD",C31="Special Holiday on RD",C31="Normal",C31="Rest Day",C31="Working - Legal Holiday on RD",C31="Working - Special Holiday on RD",C31="Working - Rest Day",C31="Leave")),BO30,0)+IF(AND(OR(C30="Legal Holiday",C30="Legal Holiday on RD"),OR(C29="Special Holiday",C29="Working - Legal Holiday on RD",C29="Working - Special Holiday on RD",C29="Normal",C29="Working - Rest Day")),BO29,0)</f>
        <v>0</v>
      </c>
      <c r="AN30" s="83">
        <f>IFERROR(IF(C30="Special Holiday",HOUR(BF30-AU30)+(MINUTE(BF30-AU30)/60),0),0)-IF(AND(C30="Special Holiday",OR(C31="Legal Holiday",C31="Working - Legal Holiday on RD",C31="Working - Special Holiday on RD",C31="Normal",C31="Rest Day",C31="Legal Holiday on RD",C31="Special Holiday on RD",C31="Working - Rest Day",C31="Leave")),BO30,0)+IF(AND(OR(C30="Special Holiday",C30="Special Holiday on RD"),OR(C29="Legal Holiday",C29="Working - Legal Holiday on RD",C29="Working - Special Holiday on RD",C29="Normal",C29="Working - Rest Day")),BO29,0)</f>
        <v>0</v>
      </c>
      <c r="AO30" s="83">
        <f>IFERROR(IF(C30="Working - Legal Holiday on RD",HOUR(BF30-AU30)+(MINUTE(BF30-AU30)/60),0),0)-IF(AND(C30="Working - Legal Holiday on RD",OR(C31="Legal Holiday",C31="Special Holiday",C31="Working - Special Holiday on RD",C31="Normal",C31="Rest Day",C31="Special Holiday on RD",C31="Working - Rest Day",C31="Leave")),BO30,0)+IF(AND(C30="Working - Legal Holiday on RD",OR(C29="Legal Holiday",C29="Special Holiday",C29="Working - Special Holiday on RD",C29="Normal",C29="Working - Rest Day")),BO29,0)</f>
        <v>0</v>
      </c>
      <c r="AP30" s="83">
        <f>IFERROR(IF(C30="Working - Special Holiday on RD",HOUR(BF30-AU30)+(MINUTE(BF30-AU30)/60),0),0)-IF(AND(C30="Working - Special Holiday on RD",OR(C31="Legal Holiday",C31="Special Holiday",C31="Working - Legal Holiday on RD",C31="Normal",C31="Rest Day",C31="Working - Rest Day",C31="Leave",C31="Legal Holiday on RD")),BO30,0)+IF(AND(C30="Working - Special Holiday on RD",OR(C29="Legal Holiday",C29="Special Holiday",C29="Working - Legal Holiday on RD",C29="Normal",C29="Working - Rest Day")),BO29,0)</f>
        <v>0</v>
      </c>
      <c r="AQ30" s="84" t="str">
        <f t="shared" si="27"/>
        <v>00:00 01-Jan-25</v>
      </c>
      <c r="AR30" s="84" t="str">
        <f t="shared" si="28"/>
        <v>00:00 01-Jan-25</v>
      </c>
      <c r="AS30" s="31" t="str">
        <f t="shared" si="29"/>
        <v>22:00 31-Dec-24</v>
      </c>
      <c r="AT30" s="31" t="str">
        <f t="shared" si="30"/>
        <v>22:00 31-Dec-24</v>
      </c>
      <c r="AU30" s="30">
        <f t="array" ref="AU30">MAX(AQ30:AS30+0)</f>
        <v>45658</v>
      </c>
      <c r="AV30" s="113" t="str">
        <f t="shared" si="31"/>
        <v>00:00 00-Jan-00</v>
      </c>
      <c r="AW30" s="31" t="str">
        <f t="shared" si="32"/>
        <v>22:00 31-Dec-24</v>
      </c>
      <c r="AX30" s="30" t="e">
        <f t="array" ref="AX30">MAX(AV30:AW30+0)</f>
        <v>#VALUE!</v>
      </c>
      <c r="AY30" s="113" t="str">
        <f t="shared" si="33"/>
        <v>00:00 00-Jan-00</v>
      </c>
      <c r="AZ30" s="31" t="str">
        <f t="shared" si="34"/>
        <v>06:00 01-Jan-25</v>
      </c>
      <c r="BA30" s="30" t="e">
        <f t="array" ref="BA30">MIN(AY30:AZ30+0)</f>
        <v>#VALUE!</v>
      </c>
      <c r="BB30" s="75" t="str">
        <f t="shared" si="35"/>
        <v>00:00 01-Jan-25</v>
      </c>
      <c r="BC30" s="31" t="str">
        <f t="shared" si="36"/>
        <v>00:00 00-Jan-00</v>
      </c>
      <c r="BD30" s="108" t="e">
        <f t="array" ref="BD30">MIN(BB30:BC30+0)</f>
        <v>#VALUE!</v>
      </c>
      <c r="BE30" s="31" t="e">
        <f t="shared" si="37"/>
        <v>#VALUE!</v>
      </c>
      <c r="BF30" s="30" t="e">
        <f t="array" ref="BF30">IF(N30="Flexi",IF(AND(BB30&gt;BC30,BB30&lt;BE30),BB30,MIN(BB30:BE30+0)),MIN(BB30:BE30+0))</f>
        <v>#VALUE!</v>
      </c>
      <c r="BG30" s="58">
        <v>0</v>
      </c>
      <c r="BH30" s="105" t="str">
        <f t="shared" si="38"/>
        <v>00:00 02-Jan-25</v>
      </c>
      <c r="BI30" s="105" t="str">
        <f t="shared" si="39"/>
        <v>00:00 00-Jan-00</v>
      </c>
      <c r="BJ30" s="106" t="e">
        <f t="array" ref="BJ30">MAX(BH30:BI30+0)</f>
        <v>#VALUE!</v>
      </c>
      <c r="BK30" s="105" t="str">
        <f t="shared" si="40"/>
        <v>06:00 02-Jan-25</v>
      </c>
      <c r="BL30" s="105" t="str">
        <f t="shared" si="41"/>
        <v>00:00 00-Jan-00</v>
      </c>
      <c r="BM30" s="106" t="e">
        <f t="array" ref="BM30">MIN(BK30:BL30+0)</f>
        <v>#VALUE!</v>
      </c>
      <c r="BN30" s="87">
        <f t="shared" si="42"/>
        <v>0</v>
      </c>
      <c r="BO30" s="87">
        <f t="shared" si="43"/>
        <v>0</v>
      </c>
      <c r="BP30" s="99">
        <f t="shared" si="44"/>
        <v>0</v>
      </c>
      <c r="BQ30" s="87">
        <f t="shared" si="45"/>
        <v>0</v>
      </c>
      <c r="BR30" s="87">
        <f>IF(AND(C30=C30,BW30&gt;0),(8-BV30),0)-BN30</f>
        <v>0</v>
      </c>
      <c r="BS30" s="87">
        <f>IFERROR(IF(C30=C30,HOUR(BF30-AU30)+(MINUTE(BF30-AU30)/60),0),0)-BO30</f>
        <v>0</v>
      </c>
      <c r="BT30" s="99">
        <f>IFERROR(IF(C30=C30,HOUR(AY30-AV30)+MINUTE(AY30-AV30)/60,0),0)-IFERROR(IF(C30=C30,HOUR(BA30-AX30)+MINUTE(BA30-AX30)/60,0),0)-BP30</f>
        <v>0</v>
      </c>
      <c r="BU30" s="87">
        <f>IFERROR(IF(C30=C30,HOUR(BA30-AX30)+MINUTE(BA30-AX30)/60,0),0)-BQ30</f>
        <v>0</v>
      </c>
      <c r="BV30" s="87">
        <f>IF(C30=C30,IF(P30="Remain Lates",(IFERROR(IF(N30="Strict",IF(C30=C30,IF(AQ30&lt;=AR30,HOUR(AR30-AQ30)+(MINUTE(AR30-AQ30)/60),0)+IF(BB30&lt;=BC30,HOUR(BC30-BB30)+(MINUTE(BC30-BB30)/60),0),0),IF(BW30=0,0,(8-BW30))),0)-(O30/60)),IF((O30/60)&gt;=IFERROR(IF(N30="Strict",IF(C30=C30,IF(AQ30&lt;=AR30,HOUR(AR30-AQ30)+(MINUTE(AR30-AQ30)/60),0)+IF(BB30&lt;=BC30,HOUR(BC30-BB30)+(MINUTE(BC30-BB30)/60),0),0),IF(BW30=0,0,(8-BW30))),0),0,IFERROR(IF(N30="Strict",IF(C30=C30,IF(AQ30&lt;=AR30,HOUR(AR30-AQ30)+(MINUTE(AR30-AQ30)/60),0)+IF(BB30&lt;=BC30,HOUR(BC30-BB30)+(MINUTE(BC30-BB30)/60),0),0),IF(BW30=0,0,(8-BW30))),0))),0)</f>
        <v>0</v>
      </c>
      <c r="BW30" s="87">
        <f>IFERROR(IF(N30="Strict",IF(C30=C30,IFERROR(IF((HOUR(IF(AQ30&lt;=AR30,BB30-AR30,BB30-AQ30))+MINUTE(IF(AQ30&lt;=AR30,BB30-AR30,BB30-AQ30))/60)&gt;=6,HOUR(IF(AQ30&lt;=AR30,BB30-AR30,BB30-AQ30))+MINUTE(IF(AQ30&lt;=AR30,BB30-AR30,BB30-AQ30))/60-1,HOUR(IF(AQ30&lt;=AR30,BB30-AR30,BB30-AQ30))+MINUTE(IF(AQ30&lt;=AR30,BB30-AR30,BB30-AQ30))/60),0),0),IF(N30="Flexi",IF(C30=C30,IF((HOUR(BB30-AR30)+MINUTE(BB30-AR30)/60)&gt;=6,(HOUR(BB30-AR30)+MINUTE(BB30-AR30)/60)-1,(HOUR(BB30-AR30)+MINUTE(BB30-AR30)/60)),0),0)),0)</f>
        <v>0</v>
      </c>
      <c r="BX30" s="102">
        <f t="shared" si="52"/>
        <v>0</v>
      </c>
      <c r="BY30" s="102">
        <f>IF(AND(C30="Working - Rest Day",OR(C31="Special Holiday",C31="Working - Legal Holiday on RD",C31="Working - Special Holiday on RD",C31="Legal Holiday",C31="Legal Holiday on RD",C31="Special Holiday on RD",C31="Leave")),BN30,0)</f>
        <v>0</v>
      </c>
      <c r="BZ30" s="102">
        <f>IF(AND(C30="Legal Holiday",OR(C31="Special Holiday",C31="Legal Holiday on RD",C31="Special Holiday on RD",C31="Normal",C31="Rest Day",C31="Working - Legal Holiday on RD",C31="Working - Special Holiday on RD",C31="Working - Rest Day",C31="Leave")),BN30,0)</f>
        <v>0</v>
      </c>
      <c r="CA30" s="102">
        <f>IF(AND(C30="Special Holiday",OR(C31="Legal Holiday",C31="Working - Legal Holiday on RD",C31="Working - Special Holiday on RD",C31="Normal",C31="Rest Day",C31="Legal Holiday on RD",C31="Special Holiday on RD",C31="Working - Rest Day",C31="Leave")),BN30,0)</f>
        <v>0</v>
      </c>
      <c r="CB30" s="102">
        <f>IF(AND(C30="Working - Legal Holiday on RD",OR(C31="Legal Holiday",C31="Special Holiday",C31="Working - Special Holiday on RD",C31="Normal",C31="Rest Day",C31="Special Holiday on RD",C31="Working - Rest Day",C31="Leave")),BN30,0)</f>
        <v>0</v>
      </c>
      <c r="CC30" s="102">
        <f>IF(AND(C30="Working - Special Holiday on RD",OR(C31="Legal Holiday",C31="Special Holiday",C31="Working - Legal Holiday on RD",C31="Normal",C31="Rest Day",C31="Leave",C31="Legal Holiday on RD")),BN30,0)</f>
        <v>0</v>
      </c>
      <c r="CD30" s="102">
        <f>IF(OR(C29="Special Holiday",C29="Working - Legal Holiday on RD",C29="Working - Special Holiday on RD",C29="Legal Holiday"),BN29,0)</f>
        <v>0</v>
      </c>
      <c r="CE30" s="102">
        <f>IF(AND(C30="Working - Rest Day",OR(C29="Special Holiday",C29="Working - Legal Holiday on RD",C29="Working - Special Holiday on RD",C29="Normal",C29="Legal Holiday")),BN29,0)</f>
        <v>0</v>
      </c>
      <c r="CF30" s="102">
        <f>IF(AND(OR(C30="Legal Holiday",C30="Legal Holiday on a Rest Day"),OR(C29="Special Holiday",C29="Working - Legal Holiday on RD",C29="Working - Special Holiday on RD",C29="Normal")),BN29,0)</f>
        <v>0</v>
      </c>
      <c r="CG30" s="102">
        <f>IF(AND(OR(C30="Special Holiday",C30="Special Holiday on RD"),OR(C29="Legal Holiday",C29="Working - Legal Holiday on RD",C29="Working - Special Holiday on RD",C29="Normal")),BN29,0)</f>
        <v>0</v>
      </c>
      <c r="CH30" s="102">
        <f>IF(AND(C30="Working - Legal Holiday on a RD",OR(C29="Legal Holiday",C29="Special Holiday",C29="Working - Special Holiday on RD",C29="Normal")),BN29,0)</f>
        <v>0</v>
      </c>
      <c r="CI30" s="102">
        <f>IF(AND(C30="Working - Special Holiday on RD",OR(C29="Legal Holiday",C29="Special Holiday",C29="Working - Legal Holiday on RD",C29="Normal")),BN29,0)</f>
        <v>0</v>
      </c>
      <c r="CJ30" s="102">
        <f t="shared" si="64"/>
        <v>0</v>
      </c>
      <c r="CK30" s="102">
        <f>IF(AND(C30="Working - Rest Day",OR(C31="Special Holiday",C31="Working - Legal Holiday on RD",C31="Working - Special Holiday on RD",C31="Legal Holiday",C31="Legal Holiday on RD",C31="Special Holiday on RD",C31="Leave")),BP30,0)</f>
        <v>0</v>
      </c>
      <c r="CL30" s="102">
        <f>IF(AND(C30="Legal Holiday",OR(C31="Special Holiday",C31="Legal Holiday on RD",C31="Special Holiday on RD",C31="Normal",C31="Rest Day",C31="Working - Legal Holiday on RD",C31="Working - Special Holiday on RD",C31="Working - Rest Day",C31="Leave")),BP30,0)</f>
        <v>0</v>
      </c>
      <c r="CM30" s="102">
        <f>IF(AND(C30="Special Holiday",OR(C31="Legal Holiday",C31="Working - Legal Holiday on RD",C31="Working - Special Holiday on RD",C31="Normal",C31="Rest Day",C31="Legal Holiday on RD",C31="Special Holiday on RD",C31="Working - Rest Day",C31="Leave")),BP30,0)</f>
        <v>0</v>
      </c>
      <c r="CN30" s="102">
        <f>IF(AND(C30="Working - Legal Holiday on RD",OR(C31="Legal Holiday",C31="Special Holiday",C31="Working - Special Holiday on RD",C31="Normal",C31="Rest Day",C31="Special Holiday on RD",C31="Working - Rest Day",C31="Leave")),BP30,0)</f>
        <v>0</v>
      </c>
      <c r="CO30" s="102">
        <f>IF(AND(C30="Working - Special Holiday on RD",OR(C31="Legal Holiday",C31="Special Holiday",C31="Working - Legal Holiday on RD",C31="Normal",C31="Rest Day",C31="Leave",C31="Legal Holiday on RD")),BP30,0)</f>
        <v>0</v>
      </c>
      <c r="CP30" s="102">
        <f>IF(OR(C29="Special Holiday",C29="Working - Legal Holiday on RD",C29="Working - Special Holiday on RD",C29="Legal Holiday"),BP29,0)</f>
        <v>0</v>
      </c>
      <c r="CQ30" s="102">
        <f>IF(AND(C30="Working - Rest Day",OR(C29="Special Holiday",C29="Working - Legal Holiday on RD",C29="Working - Special Holiday on RD",C29="Normal",C29="Legal Holiday")),BP29,0)</f>
        <v>0</v>
      </c>
      <c r="CR30" s="102">
        <f>IF(AND(OR(C30="Legal Holiday",C30="Legal Holiday on a Rest Day"),OR(C29="Special Holiday",C29="Working - Legal Holiday on RD",C29="Working - Special Holiday on RD",C29="Normal")),BP29,0)</f>
        <v>0</v>
      </c>
      <c r="CS30" s="102">
        <f>IF(AND(OR(C30="Special Holiday",C30="Special Holiday on RD"),OR(C29="Legal Holiday",C29="Working - Legal Holiday on RD",C29="Working - Special Holiday on RD",C29="Normal")),BP29,0)</f>
        <v>0</v>
      </c>
      <c r="CT30" s="102">
        <f>IF(AND(C30="Working - Legal Holiday on a RD",OR(C29="Legal Holiday",C29="Special Holiday",C29="Working - Special Holiday on RD",C29="Normal")),BP29,0)</f>
        <v>0</v>
      </c>
      <c r="CU30" s="102">
        <f>IF(AND(C30="Working - Special Holiday on RD",OR(C29="Legal Holiday",C29="Special Holiday",C29="Working - Legal Holiday on RD",C29="Normal")),BP29,0)</f>
        <v>0</v>
      </c>
      <c r="CV30" s="102">
        <f t="shared" si="76"/>
        <v>0</v>
      </c>
      <c r="CW30" s="102">
        <f>IF(AND(C30="Working - Rest Day",OR(C31="Special Holiday",C31="Working - Legal Holiday on RD",C31="Working - Special Holiday on RD",C31="Legal Holiday",C31="Legal Holiday on RD",C31="Special Holiday on RD",C31="Leave")),BQ30,0)</f>
        <v>0</v>
      </c>
      <c r="CX30" s="102">
        <f>IF(AND(C30="Legal Holiday",OR(C31="Special Holiday",C31="Legal Holiday on RD",C31="Special Holiday on RD",C31="Normal",C31="Rest Day",C31="Working - Legal Holiday on RD",C31="Working - Special Holiday on RD",C31="Working - Rest Day",C31="Leave")),BQ30,0)</f>
        <v>0</v>
      </c>
      <c r="CY30" s="102">
        <f>IF(AND(C30="Special Holiday",OR(C31="Legal Holiday",C31="Working - Legal Holiday on RD",C31="Working - Special Holiday on RD",C31="Normal",C31="Rest Day",C31="Legal Holiday on RD",C31="Special Holiday on RD",C31="Working - Rest Day",C31="Leave")),BQ30,0)</f>
        <v>0</v>
      </c>
      <c r="CZ30" s="102">
        <f>IF(AND(C30="Working - Legal Holiday on RD",OR(C31="Legal Holiday",C31="Special Holiday",C31="Working - Special Holiday on RD",C31="Normal",C31="Rest Day",C31="Special Holiday on RD",C31="Working - Rest Day",C31="Leave")),BQ30,0)</f>
        <v>0</v>
      </c>
      <c r="DA30" s="102">
        <f>IF(AND(C30="Working - Special Holiday on RD",OR(C31="Legal Holiday",C31="Special Holiday",C31="Working - Legal Holiday on RD",C31="Normal",C31="Rest Day",C31="Leave",C31="Legal Holiday on RD")),BQ30,0)</f>
        <v>0</v>
      </c>
      <c r="DB30" s="102">
        <f>IF(OR(C29="Special Holiday",C29="Working - Legal Holiday on RD",C29="Working - Special Holiday on RD",C29="Legal Holiday"),BQ29,0)</f>
        <v>0</v>
      </c>
      <c r="DC30" s="102">
        <f>IF(AND(C30="Working - Rest Day",OR(C29="Special Holiday",C29="Working - Legal Holiday on RD",C29="Working - Special Holiday on RD",C29="Normal",C29="Legal Holiday")),BQ29,0)</f>
        <v>0</v>
      </c>
      <c r="DD30" s="102">
        <f>IF(AND(OR(C30="Legal Holiday",C30="Legal Holiday on a Rest Day"),OR(C29="Special Holiday",C29="Working - Legal Holiday on RD",C29="Working - Special Holiday on RD",C29="Normal")),BQ29,0)</f>
        <v>0</v>
      </c>
      <c r="DE30" s="102">
        <f>IF(AND(OR(C30="Special Holiday",C30="Special Holiday on RD"),OR(C29="Legal Holiday",C29="Working - Legal Holiday on RD",C29="Working - Special Holiday on RD",C29="Normal")),BQ29,0)</f>
        <v>0</v>
      </c>
      <c r="DF30" s="102">
        <f>IF(AND(C30="Working - Legal Holiday on a RD",OR(C29="Legal Holiday",C29="Special Holiday",C29="Working - Special Holiday on RD",C29="Normal")),BQ29,0)</f>
        <v>0</v>
      </c>
      <c r="DG30" s="102">
        <f>IF(AND(C30="Working - Special Holiday on RD",OR(C29="Legal Holiday",C29="Special Holiday",C29="Working - Legal Holiday on RD",C29="Normal")),BQ29,0)</f>
        <v>0</v>
      </c>
      <c r="DH30" s="102">
        <f t="shared" si="88"/>
        <v>0</v>
      </c>
      <c r="DI30" s="102">
        <f>IF(AND(C30="Working - Rest Day",OR(C31="Special Holiday",C31="Working - Legal Holiday on RD",C31="Working - Special Holiday on RD",C31="Legal Holiday",C31="Legal Holiday on RD",C31="Special Holiday on RD",C31="Leave")),BO30,0)</f>
        <v>0</v>
      </c>
      <c r="DJ30" s="102">
        <f>IF(AND(C30="Legal Holiday",OR(C31="Special Holiday",C31="Legal Holiday on RD",C31="Special Holiday on RD",C31="Normal",C31="Rest Day",C31="Working - Legal Holiday on RD",C31="Working - Special Holiday on RD",C31="Working - Rest Day",C31="Leave")),BO30,0)</f>
        <v>0</v>
      </c>
      <c r="DK30" s="102">
        <f>IF(AND(C30="Special Holiday",OR(C31="Legal Holiday",C31="Working - Legal Holiday on RD",C31="Working - Special Holiday on RD",C31="Normal",C31="Rest Day",C31="Legal Holiday on RD",C31="Special Holiday on RD",C31="Working - Rest Day",C31="Leave")),BO30,0)</f>
        <v>0</v>
      </c>
      <c r="DL30" s="102">
        <f>IF(AND(C30="Working - Legal Holiday on RD",OR(C31="Legal Holiday",C31="Special Holiday",C31="Working - Special Holiday on RD",C31="Normal",C31="Rest Day",C31="Special Holiday on RD",C31="Working - Rest Day",C31="Leave")),BO30,0)</f>
        <v>0</v>
      </c>
      <c r="DM30" s="102">
        <f>IF(AND(C30="Working - Special Holiday on RD",OR(C31="Legal Holiday",C31="Special Holiday",C31="Working - Legal Holiday on RD",C31="Normal",C31="Rest Day",C31="Leave",C31="Legal Holiday on RD")),BO30,0)</f>
        <v>0</v>
      </c>
      <c r="DN30" s="102">
        <f>IF(OR(C29="Special Holiday",C29="Working - Legal Holiday on RD",C29="Working - Special Holiday on RD",C29="Legal Holiday"),BO29,0)</f>
        <v>0</v>
      </c>
      <c r="DO30" s="102">
        <f>IF(AND(C30="Working - Rest Day",OR(C29="Special Holiday",C29="Working - Legal Holiday on RD",C29="Working - Special Holiday on RD",C29="Normal",C29="Legal Holiday")),BO29,0)</f>
        <v>0</v>
      </c>
      <c r="DP30" s="102">
        <f>IF(AND(OR(C30="Legal Holiday",C30="Legal Holiday on a Rest Day"),OR(C29="Special Holiday",C29="Working - Legal Holiday on RD",C29="Working - Special Holiday on RD",C29="Normal")),BO29,0)</f>
        <v>0</v>
      </c>
      <c r="DQ30" s="102">
        <f>IF(AND(OR(C30="Special Holiday",C30="Special Holiday on RD"),OR(C29="Legal Holiday",C29="Working - Legal Holiday on RD",C29="Working - Special Holiday on RD",C29="Normal")),BO29,0)</f>
        <v>0</v>
      </c>
      <c r="DR30" s="102">
        <f>IF(AND(C30="Working - Legal Holiday on a RD",OR(C29="Legal Holiday",C29="Special Holiday",C29="Working - Special Holiday on RD",C29="Normal")),BO29,0)</f>
        <v>0</v>
      </c>
      <c r="DS30" s="102">
        <f>IF(AND(C30="Working - Special Holiday on RD",OR(C29="Legal Holiday",C29="Special Holiday",C29="Working - Legal Holiday on RD",C29="Normal")),BO29,0)</f>
        <v>0</v>
      </c>
    </row>
    <row r="31" spans="1:123" x14ac:dyDescent="0.35">
      <c r="BY31" s="54"/>
    </row>
    <row r="32" spans="1:123" ht="21.5" thickBot="1" x14ac:dyDescent="0.55000000000000004">
      <c r="J32" s="150" t="s">
        <v>19</v>
      </c>
      <c r="K32" s="150"/>
      <c r="L32" s="150"/>
      <c r="M32" s="150"/>
      <c r="N32" s="44"/>
      <c r="O32" s="44"/>
      <c r="P32" s="44"/>
      <c r="R32" s="85">
        <f t="shared" ref="R32:AP32" si="100">SUM(R14:R31)</f>
        <v>64</v>
      </c>
      <c r="S32" s="85">
        <f t="shared" si="100"/>
        <v>0</v>
      </c>
      <c r="T32" s="85">
        <f t="shared" si="100"/>
        <v>17</v>
      </c>
      <c r="U32" s="85">
        <f t="shared" si="100"/>
        <v>5</v>
      </c>
      <c r="V32" s="85">
        <f t="shared" si="100"/>
        <v>0</v>
      </c>
      <c r="W32" s="85">
        <f t="shared" si="100"/>
        <v>0</v>
      </c>
      <c r="X32" s="85">
        <f t="shared" si="100"/>
        <v>0</v>
      </c>
      <c r="Y32" s="85">
        <f t="shared" si="100"/>
        <v>17</v>
      </c>
      <c r="Z32" s="85">
        <f t="shared" si="100"/>
        <v>0</v>
      </c>
      <c r="AA32" s="85">
        <f t="shared" si="100"/>
        <v>0</v>
      </c>
      <c r="AB32" s="85">
        <f t="shared" si="100"/>
        <v>0</v>
      </c>
      <c r="AC32" s="85">
        <f t="shared" si="100"/>
        <v>0</v>
      </c>
      <c r="AD32" s="85">
        <f t="shared" si="100"/>
        <v>0</v>
      </c>
      <c r="AE32" s="85">
        <f t="shared" si="100"/>
        <v>0</v>
      </c>
      <c r="AF32" s="85">
        <f t="shared" si="100"/>
        <v>0</v>
      </c>
      <c r="AG32" s="85">
        <f t="shared" si="100"/>
        <v>0</v>
      </c>
      <c r="AH32" s="85">
        <f t="shared" si="100"/>
        <v>0</v>
      </c>
      <c r="AI32" s="85">
        <f t="shared" si="100"/>
        <v>0</v>
      </c>
      <c r="AJ32" s="85">
        <f t="shared" si="100"/>
        <v>0</v>
      </c>
      <c r="AK32" s="85">
        <f t="shared" si="100"/>
        <v>0</v>
      </c>
      <c r="AL32" s="85">
        <f t="shared" si="100"/>
        <v>7</v>
      </c>
      <c r="AM32" s="85">
        <f t="shared" si="100"/>
        <v>5</v>
      </c>
      <c r="AN32" s="85">
        <f t="shared" si="100"/>
        <v>0</v>
      </c>
      <c r="AO32" s="85">
        <f t="shared" si="100"/>
        <v>0</v>
      </c>
      <c r="AP32" s="85">
        <f t="shared" si="100"/>
        <v>0</v>
      </c>
    </row>
    <row r="33" spans="1:123" ht="21.5" thickTop="1" x14ac:dyDescent="0.5">
      <c r="K33" s="3"/>
      <c r="L33" s="3"/>
      <c r="M33" s="44"/>
      <c r="N33" s="44"/>
      <c r="O33" s="44"/>
      <c r="P33" s="44"/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</row>
    <row r="34" spans="1:123" ht="21.5" thickBot="1" x14ac:dyDescent="0.4">
      <c r="A34" s="103" t="s">
        <v>115</v>
      </c>
      <c r="C34" s="149" t="s">
        <v>122</v>
      </c>
      <c r="D34" s="149"/>
      <c r="E34" s="149"/>
      <c r="H34" s="103" t="s">
        <v>114</v>
      </c>
      <c r="I34" s="90"/>
      <c r="K34" s="149" t="s">
        <v>121</v>
      </c>
      <c r="L34" s="149"/>
      <c r="M34" s="149"/>
      <c r="N34" s="122"/>
    </row>
    <row r="35" spans="1:123" ht="21.5" thickTop="1" x14ac:dyDescent="0.35">
      <c r="A35" s="103"/>
      <c r="C35" s="120"/>
      <c r="D35" s="120"/>
      <c r="E35" s="120"/>
    </row>
    <row r="37" spans="1:123" s="21" customFormat="1" x14ac:dyDescent="0.35">
      <c r="A37" s="92" t="s">
        <v>50</v>
      </c>
      <c r="B37" s="93" t="s">
        <v>45</v>
      </c>
      <c r="C37" s="93" t="s">
        <v>49</v>
      </c>
      <c r="D37" s="93" t="s">
        <v>47</v>
      </c>
      <c r="E37" s="93" t="s">
        <v>48</v>
      </c>
      <c r="F37" s="93" t="s">
        <v>12</v>
      </c>
      <c r="H37" s="22"/>
      <c r="I37" s="35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</row>
    <row r="38" spans="1:123" s="45" customFormat="1" x14ac:dyDescent="0.35">
      <c r="A38" s="52" t="s">
        <v>45</v>
      </c>
      <c r="B38" s="94">
        <f>R32+S32</f>
        <v>64</v>
      </c>
      <c r="C38" s="94">
        <f>AK32</f>
        <v>0</v>
      </c>
      <c r="D38" s="94">
        <f>Y32</f>
        <v>17</v>
      </c>
      <c r="E38" s="94">
        <f>AE32</f>
        <v>0</v>
      </c>
      <c r="F38" s="94">
        <f>S32</f>
        <v>0</v>
      </c>
      <c r="H38" s="46"/>
      <c r="I38" s="47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  <c r="AO38" s="86"/>
      <c r="AP38" s="86"/>
      <c r="AQ38" s="86"/>
      <c r="AR38" s="86"/>
      <c r="AS38" s="86"/>
      <c r="AT38" s="86"/>
      <c r="AU38" s="86"/>
      <c r="AV38" s="86"/>
      <c r="AW38" s="86"/>
      <c r="AX38" s="86"/>
      <c r="AY38" s="86"/>
      <c r="AZ38" s="86"/>
      <c r="BA38" s="86"/>
      <c r="BB38" s="86"/>
      <c r="BC38" s="86"/>
      <c r="BD38" s="86"/>
      <c r="BE38" s="86"/>
      <c r="BF38" s="86"/>
      <c r="BG38" s="86"/>
      <c r="BH38" s="86"/>
      <c r="BI38" s="86"/>
      <c r="BJ38" s="86"/>
      <c r="BK38" s="86"/>
      <c r="BL38" s="86"/>
      <c r="BM38" s="86"/>
      <c r="BN38" s="86"/>
      <c r="BO38" s="86"/>
      <c r="BP38" s="86"/>
      <c r="BQ38" s="86"/>
      <c r="BR38" s="86"/>
      <c r="BS38" s="86"/>
      <c r="BT38" s="86"/>
      <c r="BU38" s="86"/>
      <c r="BV38" s="86"/>
      <c r="BW38" s="86"/>
      <c r="BX38" s="86"/>
      <c r="BY38" s="86"/>
      <c r="BZ38" s="86"/>
      <c r="CA38" s="86"/>
      <c r="CB38" s="86"/>
      <c r="CC38" s="86"/>
      <c r="CD38" s="86"/>
      <c r="CE38" s="86"/>
      <c r="CF38" s="86"/>
      <c r="CG38" s="86"/>
      <c r="CH38" s="86"/>
      <c r="CI38" s="86"/>
      <c r="CJ38" s="86"/>
      <c r="CK38" s="86"/>
      <c r="CL38" s="86"/>
      <c r="CM38" s="86"/>
      <c r="CN38" s="86"/>
      <c r="CO38" s="86"/>
      <c r="CP38" s="86"/>
      <c r="CQ38" s="86"/>
      <c r="CR38" s="86"/>
      <c r="CS38" s="86"/>
      <c r="CT38" s="86"/>
      <c r="CU38" s="86"/>
      <c r="CV38" s="86"/>
      <c r="CW38" s="86"/>
      <c r="CX38" s="86"/>
      <c r="CY38" s="86"/>
      <c r="CZ38" s="86"/>
      <c r="DA38" s="86"/>
      <c r="DB38" s="86"/>
      <c r="DC38" s="86"/>
      <c r="DD38" s="86"/>
      <c r="DE38" s="86"/>
      <c r="DF38" s="86"/>
      <c r="DG38" s="86"/>
      <c r="DH38" s="86"/>
      <c r="DI38" s="86"/>
      <c r="DJ38" s="86"/>
      <c r="DK38" s="86"/>
      <c r="DL38" s="86"/>
      <c r="DM38" s="86"/>
      <c r="DN38" s="86"/>
      <c r="DO38" s="86"/>
      <c r="DP38" s="86"/>
      <c r="DQ38" s="86"/>
      <c r="DR38" s="86"/>
      <c r="DS38" s="86"/>
    </row>
    <row r="39" spans="1:123" s="45" customFormat="1" x14ac:dyDescent="0.35">
      <c r="A39" s="52" t="s">
        <v>7</v>
      </c>
      <c r="B39" s="94">
        <f>T32</f>
        <v>17</v>
      </c>
      <c r="C39" s="94">
        <f>AL32</f>
        <v>7</v>
      </c>
      <c r="D39" s="94">
        <f>Z32</f>
        <v>0</v>
      </c>
      <c r="E39" s="94">
        <f>AF32</f>
        <v>0</v>
      </c>
      <c r="F39" s="95">
        <v>0</v>
      </c>
      <c r="H39" s="46"/>
      <c r="I39" s="47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6"/>
      <c r="BE39" s="86"/>
      <c r="BF39" s="86"/>
      <c r="BG39" s="86"/>
      <c r="BH39" s="86"/>
      <c r="BI39" s="86"/>
      <c r="BJ39" s="86"/>
      <c r="BK39" s="86"/>
      <c r="BL39" s="86"/>
      <c r="BM39" s="86"/>
      <c r="BN39" s="86"/>
      <c r="BO39" s="86"/>
      <c r="BP39" s="86"/>
      <c r="BQ39" s="86"/>
      <c r="BR39" s="86"/>
      <c r="BS39" s="86"/>
      <c r="BT39" s="86"/>
      <c r="BU39" s="86"/>
      <c r="BV39" s="86"/>
      <c r="BW39" s="86"/>
      <c r="BX39" s="86"/>
      <c r="BY39" s="86"/>
      <c r="BZ39" s="86"/>
      <c r="CA39" s="86"/>
      <c r="CB39" s="86"/>
      <c r="CC39" s="86"/>
      <c r="CD39" s="86"/>
      <c r="CE39" s="86"/>
      <c r="CF39" s="86"/>
      <c r="CG39" s="86"/>
      <c r="CH39" s="86"/>
      <c r="CI39" s="86"/>
      <c r="CJ39" s="86"/>
      <c r="CK39" s="86"/>
      <c r="CL39" s="86"/>
      <c r="CM39" s="86"/>
      <c r="CN39" s="86"/>
      <c r="CO39" s="86"/>
      <c r="CP39" s="86"/>
      <c r="CQ39" s="86"/>
      <c r="CR39" s="86"/>
      <c r="CS39" s="86"/>
      <c r="CT39" s="86"/>
      <c r="CU39" s="86"/>
      <c r="CV39" s="86"/>
      <c r="CW39" s="86"/>
      <c r="CX39" s="86"/>
      <c r="CY39" s="86"/>
      <c r="CZ39" s="86"/>
      <c r="DA39" s="86"/>
      <c r="DB39" s="86"/>
      <c r="DC39" s="86"/>
      <c r="DD39" s="86"/>
      <c r="DE39" s="86"/>
      <c r="DF39" s="86"/>
      <c r="DG39" s="86"/>
      <c r="DH39" s="86"/>
      <c r="DI39" s="86"/>
      <c r="DJ39" s="86"/>
      <c r="DK39" s="86"/>
      <c r="DL39" s="86"/>
      <c r="DM39" s="86"/>
      <c r="DN39" s="86"/>
      <c r="DO39" s="86"/>
      <c r="DP39" s="86"/>
      <c r="DQ39" s="86"/>
      <c r="DR39" s="86"/>
      <c r="DS39" s="86"/>
    </row>
    <row r="40" spans="1:123" s="45" customFormat="1" x14ac:dyDescent="0.35">
      <c r="A40" s="52" t="s">
        <v>31</v>
      </c>
      <c r="B40" s="94">
        <f>U32</f>
        <v>5</v>
      </c>
      <c r="C40" s="94">
        <f>AM32</f>
        <v>5</v>
      </c>
      <c r="D40" s="94">
        <f>AA32</f>
        <v>0</v>
      </c>
      <c r="E40" s="94">
        <f>AG32</f>
        <v>0</v>
      </c>
      <c r="F40" s="95">
        <v>0</v>
      </c>
      <c r="H40" s="46"/>
      <c r="I40" s="47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86"/>
      <c r="BN40" s="86"/>
      <c r="BO40" s="86"/>
      <c r="BP40" s="86"/>
      <c r="BQ40" s="86"/>
      <c r="BR40" s="86"/>
      <c r="BS40" s="86"/>
      <c r="BT40" s="86"/>
      <c r="BU40" s="86"/>
      <c r="BV40" s="86"/>
      <c r="BW40" s="86"/>
      <c r="BX40" s="86"/>
      <c r="BY40" s="86"/>
      <c r="BZ40" s="86"/>
      <c r="CA40" s="86"/>
      <c r="CB40" s="86"/>
      <c r="CC40" s="86"/>
      <c r="CD40" s="86"/>
      <c r="CE40" s="86"/>
      <c r="CF40" s="86"/>
      <c r="CG40" s="86"/>
      <c r="CH40" s="86"/>
      <c r="CI40" s="86"/>
      <c r="CJ40" s="86"/>
      <c r="CK40" s="86"/>
      <c r="CL40" s="86"/>
      <c r="CM40" s="86"/>
      <c r="CN40" s="86"/>
      <c r="CO40" s="86"/>
      <c r="CP40" s="86"/>
      <c r="CQ40" s="86"/>
      <c r="CR40" s="86"/>
      <c r="CS40" s="86"/>
      <c r="CT40" s="86"/>
      <c r="CU40" s="86"/>
      <c r="CV40" s="86"/>
      <c r="CW40" s="86"/>
      <c r="CX40" s="86"/>
      <c r="CY40" s="86"/>
      <c r="CZ40" s="86"/>
      <c r="DA40" s="86"/>
      <c r="DB40" s="86"/>
      <c r="DC40" s="86"/>
      <c r="DD40" s="86"/>
      <c r="DE40" s="86"/>
      <c r="DF40" s="86"/>
      <c r="DG40" s="86"/>
      <c r="DH40" s="86"/>
      <c r="DI40" s="86"/>
      <c r="DJ40" s="86"/>
      <c r="DK40" s="86"/>
      <c r="DL40" s="86"/>
      <c r="DM40" s="86"/>
      <c r="DN40" s="86"/>
      <c r="DO40" s="86"/>
      <c r="DP40" s="86"/>
      <c r="DQ40" s="86"/>
      <c r="DR40" s="86"/>
      <c r="DS40" s="86"/>
    </row>
    <row r="41" spans="1:123" s="45" customFormat="1" x14ac:dyDescent="0.35">
      <c r="A41" s="52" t="s">
        <v>46</v>
      </c>
      <c r="B41" s="94">
        <f>V32</f>
        <v>0</v>
      </c>
      <c r="C41" s="94">
        <f>AN32</f>
        <v>0</v>
      </c>
      <c r="D41" s="94">
        <f>AB32</f>
        <v>0</v>
      </c>
      <c r="E41" s="94">
        <f>AH32</f>
        <v>0</v>
      </c>
      <c r="F41" s="95">
        <v>0</v>
      </c>
      <c r="H41" s="46"/>
      <c r="I41" s="47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86"/>
      <c r="BE41" s="86"/>
      <c r="BF41" s="86"/>
      <c r="BG41" s="86"/>
      <c r="BH41" s="86"/>
      <c r="BI41" s="86"/>
      <c r="BJ41" s="86"/>
      <c r="BK41" s="86"/>
      <c r="BL41" s="86"/>
      <c r="BM41" s="86"/>
      <c r="BN41" s="86"/>
      <c r="BO41" s="86"/>
      <c r="BP41" s="86"/>
      <c r="BQ41" s="86"/>
      <c r="BR41" s="86"/>
      <c r="BS41" s="86"/>
      <c r="BT41" s="86"/>
      <c r="BU41" s="86"/>
      <c r="BV41" s="86"/>
      <c r="BW41" s="86"/>
      <c r="BX41" s="86"/>
      <c r="BY41" s="86"/>
      <c r="BZ41" s="86"/>
      <c r="CA41" s="86"/>
      <c r="CB41" s="86"/>
      <c r="CC41" s="86"/>
      <c r="CD41" s="86"/>
      <c r="CE41" s="86"/>
      <c r="CF41" s="86"/>
      <c r="CG41" s="86"/>
      <c r="CH41" s="86"/>
      <c r="CI41" s="86"/>
      <c r="CJ41" s="86"/>
      <c r="CK41" s="86"/>
      <c r="CL41" s="86"/>
      <c r="CM41" s="86"/>
      <c r="CN41" s="86"/>
      <c r="CO41" s="86"/>
      <c r="CP41" s="86"/>
      <c r="CQ41" s="86"/>
      <c r="CR41" s="86"/>
      <c r="CS41" s="86"/>
      <c r="CT41" s="86"/>
      <c r="CU41" s="86"/>
      <c r="CV41" s="86"/>
      <c r="CW41" s="86"/>
      <c r="CX41" s="86"/>
      <c r="CY41" s="86"/>
      <c r="CZ41" s="86"/>
      <c r="DA41" s="86"/>
      <c r="DB41" s="86"/>
      <c r="DC41" s="86"/>
      <c r="DD41" s="86"/>
      <c r="DE41" s="86"/>
      <c r="DF41" s="86"/>
      <c r="DG41" s="86"/>
      <c r="DH41" s="86"/>
      <c r="DI41" s="86"/>
      <c r="DJ41" s="86"/>
      <c r="DK41" s="86"/>
      <c r="DL41" s="86"/>
      <c r="DM41" s="86"/>
      <c r="DN41" s="86"/>
      <c r="DO41" s="86"/>
      <c r="DP41" s="86"/>
      <c r="DQ41" s="86"/>
      <c r="DR41" s="86"/>
      <c r="DS41" s="86"/>
    </row>
    <row r="42" spans="1:123" s="45" customFormat="1" x14ac:dyDescent="0.35">
      <c r="A42" s="52" t="s">
        <v>51</v>
      </c>
      <c r="B42" s="94">
        <f>W32</f>
        <v>0</v>
      </c>
      <c r="C42" s="94">
        <f>AO32</f>
        <v>0</v>
      </c>
      <c r="D42" s="94">
        <f>AC32</f>
        <v>0</v>
      </c>
      <c r="E42" s="94">
        <f>AI32</f>
        <v>0</v>
      </c>
      <c r="F42" s="95">
        <v>0</v>
      </c>
      <c r="H42" s="46"/>
      <c r="I42" s="47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6"/>
      <c r="BE42" s="86"/>
      <c r="BF42" s="86"/>
      <c r="BG42" s="86"/>
      <c r="BH42" s="86"/>
      <c r="BI42" s="86"/>
      <c r="BJ42" s="86"/>
      <c r="BK42" s="86"/>
      <c r="BL42" s="86"/>
      <c r="BM42" s="86"/>
      <c r="BN42" s="86"/>
      <c r="BO42" s="86"/>
      <c r="BP42" s="86"/>
      <c r="BQ42" s="86"/>
      <c r="BR42" s="86"/>
      <c r="BS42" s="86"/>
      <c r="BT42" s="86"/>
      <c r="BU42" s="86"/>
      <c r="BV42" s="86"/>
      <c r="BW42" s="86"/>
      <c r="BX42" s="86"/>
      <c r="BY42" s="86"/>
      <c r="BZ42" s="86"/>
      <c r="CA42" s="86"/>
      <c r="CB42" s="86"/>
      <c r="CC42" s="86"/>
      <c r="CD42" s="86"/>
      <c r="CE42" s="86"/>
      <c r="CF42" s="86"/>
      <c r="CG42" s="86"/>
      <c r="CH42" s="86"/>
      <c r="CI42" s="86"/>
      <c r="CJ42" s="86"/>
      <c r="CK42" s="86"/>
      <c r="CL42" s="86"/>
      <c r="CM42" s="86"/>
      <c r="CN42" s="86"/>
      <c r="CO42" s="86"/>
      <c r="CP42" s="86"/>
      <c r="CQ42" s="86"/>
      <c r="CR42" s="86"/>
      <c r="CS42" s="86"/>
      <c r="CT42" s="86"/>
      <c r="CU42" s="86"/>
      <c r="CV42" s="86"/>
      <c r="CW42" s="86"/>
      <c r="CX42" s="86"/>
      <c r="CY42" s="86"/>
      <c r="CZ42" s="86"/>
      <c r="DA42" s="86"/>
      <c r="DB42" s="86"/>
      <c r="DC42" s="86"/>
      <c r="DD42" s="86"/>
      <c r="DE42" s="86"/>
      <c r="DF42" s="86"/>
      <c r="DG42" s="86"/>
      <c r="DH42" s="86"/>
      <c r="DI42" s="86"/>
      <c r="DJ42" s="86"/>
      <c r="DK42" s="86"/>
      <c r="DL42" s="86"/>
      <c r="DM42" s="86"/>
      <c r="DN42" s="86"/>
      <c r="DO42" s="86"/>
      <c r="DP42" s="86"/>
      <c r="DQ42" s="86"/>
      <c r="DR42" s="86"/>
      <c r="DS42" s="86"/>
    </row>
    <row r="43" spans="1:123" s="45" customFormat="1" x14ac:dyDescent="0.35">
      <c r="A43" s="52" t="s">
        <v>52</v>
      </c>
      <c r="B43" s="94">
        <f>X32</f>
        <v>0</v>
      </c>
      <c r="C43" s="94">
        <f>AP32</f>
        <v>0</v>
      </c>
      <c r="D43" s="94">
        <f>AD32</f>
        <v>0</v>
      </c>
      <c r="E43" s="94">
        <f>AJ32</f>
        <v>0</v>
      </c>
      <c r="F43" s="95">
        <v>0</v>
      </c>
      <c r="H43" s="46"/>
      <c r="I43" s="47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  <c r="BA43" s="86"/>
      <c r="BB43" s="86"/>
      <c r="BC43" s="86"/>
      <c r="BD43" s="86"/>
      <c r="BE43" s="86"/>
      <c r="BF43" s="86"/>
      <c r="BG43" s="86"/>
      <c r="BH43" s="86"/>
      <c r="BI43" s="86"/>
      <c r="BJ43" s="86"/>
      <c r="BK43" s="86"/>
      <c r="BL43" s="86"/>
      <c r="BM43" s="86"/>
      <c r="BN43" s="86"/>
      <c r="BO43" s="86"/>
      <c r="BP43" s="86"/>
      <c r="BQ43" s="86"/>
      <c r="BR43" s="86"/>
      <c r="BS43" s="86"/>
      <c r="BT43" s="86"/>
      <c r="BU43" s="86"/>
      <c r="BV43" s="86"/>
      <c r="BW43" s="86"/>
      <c r="BX43" s="86"/>
      <c r="BY43" s="86"/>
      <c r="BZ43" s="86"/>
      <c r="CA43" s="86"/>
      <c r="CB43" s="86"/>
      <c r="CC43" s="86"/>
      <c r="CD43" s="86"/>
      <c r="CE43" s="86"/>
      <c r="CF43" s="86"/>
      <c r="CG43" s="86"/>
      <c r="CH43" s="86"/>
      <c r="CI43" s="86"/>
      <c r="CJ43" s="86"/>
      <c r="CK43" s="86"/>
      <c r="CL43" s="86"/>
      <c r="CM43" s="86"/>
      <c r="CN43" s="86"/>
      <c r="CO43" s="86"/>
      <c r="CP43" s="86"/>
      <c r="CQ43" s="86"/>
      <c r="CR43" s="86"/>
      <c r="CS43" s="86"/>
      <c r="CT43" s="86"/>
      <c r="CU43" s="86"/>
      <c r="CV43" s="86"/>
      <c r="CW43" s="86"/>
      <c r="CX43" s="86"/>
      <c r="CY43" s="86"/>
      <c r="CZ43" s="86"/>
      <c r="DA43" s="86"/>
      <c r="DB43" s="86"/>
      <c r="DC43" s="86"/>
      <c r="DD43" s="86"/>
      <c r="DE43" s="86"/>
      <c r="DF43" s="86"/>
      <c r="DG43" s="86"/>
      <c r="DH43" s="86"/>
      <c r="DI43" s="86"/>
      <c r="DJ43" s="86"/>
      <c r="DK43" s="86"/>
      <c r="DL43" s="86"/>
      <c r="DM43" s="86"/>
      <c r="DN43" s="86"/>
      <c r="DO43" s="86"/>
      <c r="DP43" s="86"/>
      <c r="DQ43" s="86"/>
      <c r="DR43" s="86"/>
      <c r="DS43" s="86"/>
    </row>
    <row r="44" spans="1:123" ht="24" customHeight="1" x14ac:dyDescent="0.35">
      <c r="A44" s="96" t="s">
        <v>81</v>
      </c>
      <c r="B44" s="146" t="str">
        <f>COUNTIF(C14:C29,"Leave")&amp;" "&amp;"Leaves"&amp;" "&amp;"-"&amp;IF(C14="Leave",(TEXT(A14,"DD-mmm")&amp;","),"")&amp;" "&amp;IF(C15="Leave",(TEXT(A15,"DD-mmm")&amp;","),"")&amp;" "&amp;IF(C16="Leave",(TEXT(A16,"DD-mmm")&amp;","),"")&amp;" "&amp;IF(C17="Leave",(TEXT(A17,"DD-mmm")&amp;","),"")&amp;" "&amp;IF(C18="Leave",(TEXT(A18,"DD-mmm")&amp;","),"")&amp;" "&amp;IF(C19="Leave",(TEXT(A19,"DD-mmm")&amp;","),"")&amp;" "&amp;IF(C20="Leave",(TEXT(A20,"DD-mmm")&amp;","),"")&amp;" "&amp;IF(C21="Leave",(TEXT(A21,"DD-mmm")&amp;","),"")&amp;" "&amp;IF(C22="Leave",(TEXT(A22,"DD-mmm")&amp;","),"")&amp;" "&amp;IF(C23="Leave",(TEXT(A23,"DD-mmm")&amp;","),"")&amp;" "&amp;IF(C24="Leave",(TEXT(A24,"DD-mmm")&amp;","),"")&amp;" "&amp;IF(C25="Leave",(TEXT(A25,"DD-mmm")&amp;","),"")&amp;" "&amp;IF(C26="Leave",(TEXT(A26,"DD-mmm")&amp;","),"")&amp;" "&amp;IF(C27="Leave",(TEXT(A27,"DD-mmm")&amp;","),"")&amp;" "&amp;IF(C28="Leave",(TEXT(A28,"DD-mmm")&amp;","),"")&amp;" "&amp;IF(C29="Leave",(TEXT(A29,"DD-mmm")&amp;","),"")</f>
        <v xml:space="preserve">0 Leaves -               </v>
      </c>
      <c r="C44" s="147"/>
      <c r="D44" s="147"/>
      <c r="E44" s="147"/>
      <c r="F44" s="148"/>
    </row>
  </sheetData>
  <sheetProtection password="D9FF" sheet="1" formatCells="0" formatColumns="0" formatRows="0" autoFilter="0" pivotTables="0"/>
  <protectedRanges>
    <protectedRange password="CDE5" sqref="AV14:AV30" name="Master"/>
  </protectedRanges>
  <mergeCells count="37">
    <mergeCell ref="CV11:DA11"/>
    <mergeCell ref="DB11:DG11"/>
    <mergeCell ref="DH11:DM11"/>
    <mergeCell ref="DN11:DS11"/>
    <mergeCell ref="Q11:Q12"/>
    <mergeCell ref="AE11:AJ11"/>
    <mergeCell ref="AK11:AP11"/>
    <mergeCell ref="BX11:CC11"/>
    <mergeCell ref="B44:F44"/>
    <mergeCell ref="D11:D12"/>
    <mergeCell ref="E11:E12"/>
    <mergeCell ref="C34:E34"/>
    <mergeCell ref="J32:M32"/>
    <mergeCell ref="K34:M34"/>
    <mergeCell ref="CD11:CI11"/>
    <mergeCell ref="N11:N12"/>
    <mergeCell ref="R11:X11"/>
    <mergeCell ref="CJ11:CO11"/>
    <mergeCell ref="CP11:CU11"/>
    <mergeCell ref="O11:O12"/>
    <mergeCell ref="A11:A12"/>
    <mergeCell ref="B11:B12"/>
    <mergeCell ref="C11:C12"/>
    <mergeCell ref="J11:M11"/>
    <mergeCell ref="G11:H11"/>
    <mergeCell ref="BN11:BQ11"/>
    <mergeCell ref="BR11:BU11"/>
    <mergeCell ref="BV11:BW11"/>
    <mergeCell ref="B1:E1"/>
    <mergeCell ref="B2:E2"/>
    <mergeCell ref="B3:E3"/>
    <mergeCell ref="B4:E4"/>
    <mergeCell ref="B5:E5"/>
    <mergeCell ref="Y11:AD11"/>
    <mergeCell ref="P11:P12"/>
    <mergeCell ref="F11:F12"/>
    <mergeCell ref="I11:I12"/>
  </mergeCells>
  <phoneticPr fontId="0" type="noConversion"/>
  <conditionalFormatting sqref="B14:B28">
    <cfRule type="containsText" dxfId="3" priority="5" stopIfTrue="1" operator="containsText" text="Sun">
      <formula>NOT(ISERROR(SEARCH("Sun",B14)))</formula>
    </cfRule>
    <cfRule type="containsText" dxfId="2" priority="6" stopIfTrue="1" operator="containsText" text="Sat">
      <formula>NOT(ISERROR(SEARCH("Sat",B14)))</formula>
    </cfRule>
  </conditionalFormatting>
  <conditionalFormatting sqref="B29:B30">
    <cfRule type="containsText" dxfId="1" priority="3" stopIfTrue="1" operator="containsText" text="Sun">
      <formula>NOT(ISERROR(SEARCH("Sun",B29)))</formula>
    </cfRule>
    <cfRule type="containsText" dxfId="0" priority="4" stopIfTrue="1" operator="containsText" text="Sat">
      <formula>NOT(ISERROR(SEARCH("Sat",B29)))</formula>
    </cfRule>
  </conditionalFormatting>
  <dataValidations xWindow="189" yWindow="278" count="3">
    <dataValidation type="list" allowBlank="1" showInputMessage="1" showErrorMessage="1" sqref="P14:P30" xr:uid="{00000000-0002-0000-0000-000000000000}">
      <formula1>$AS$1:$AS$2</formula1>
    </dataValidation>
    <dataValidation type="list" allowBlank="1" showInputMessage="1" showErrorMessage="1" sqref="N14:N30" xr:uid="{00000000-0002-0000-0000-000001000000}">
      <formula1>$AQ$1:$AQ$2</formula1>
    </dataValidation>
    <dataValidation type="list" allowBlank="1" showInputMessage="1" showErrorMessage="1" sqref="C14:C31" xr:uid="{00000000-0002-0000-0000-000002000000}">
      <formula1>$AT$1:$AT$10</formula1>
    </dataValidation>
  </dataValidations>
  <printOptions horizontalCentered="1"/>
  <pageMargins left="0.75" right="0.75" top="0.74" bottom="1" header="0.5" footer="0.5"/>
  <pageSetup scale="52" orientation="landscape" r:id="rId1"/>
  <headerFooter alignWithMargins="0">
    <oddFooter>&amp;C_x000D_&amp;1#&amp;"Calibri"&amp;8&amp;K000000 Highly Confidential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ADB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OIST</dc:creator>
  <cp:lastModifiedBy>Oliver Abaleta</cp:lastModifiedBy>
  <cp:lastPrinted>2025-01-02T23:40:46Z</cp:lastPrinted>
  <dcterms:created xsi:type="dcterms:W3CDTF">2005-02-25T07:46:08Z</dcterms:created>
  <dcterms:modified xsi:type="dcterms:W3CDTF">2025-01-02T23:47:50Z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acae50-8664-4348-9679-c152a3e110b1_Enabled">
    <vt:lpwstr>true</vt:lpwstr>
  </property>
  <property fmtid="{D5CDD505-2E9C-101B-9397-08002B2CF9AE}" pid="3" name="MSIP_Label_05acae50-8664-4348-9679-c152a3e110b1_SetDate">
    <vt:lpwstr>2025-01-02T23:40:58Z</vt:lpwstr>
  </property>
  <property fmtid="{D5CDD505-2E9C-101B-9397-08002B2CF9AE}" pid="4" name="MSIP_Label_05acae50-8664-4348-9679-c152a3e110b1_Method">
    <vt:lpwstr>Privileged</vt:lpwstr>
  </property>
  <property fmtid="{D5CDD505-2E9C-101B-9397-08002B2CF9AE}" pid="5" name="MSIP_Label_05acae50-8664-4348-9679-c152a3e110b1_Name">
    <vt:lpwstr>HIGHLY CONFIDENTIAL</vt:lpwstr>
  </property>
  <property fmtid="{D5CDD505-2E9C-101B-9397-08002B2CF9AE}" pid="6" name="MSIP_Label_05acae50-8664-4348-9679-c152a3e110b1_SiteId">
    <vt:lpwstr>5d3e2773-e07f-4432-a630-1a0f68a28a05</vt:lpwstr>
  </property>
  <property fmtid="{D5CDD505-2E9C-101B-9397-08002B2CF9AE}" pid="7" name="MSIP_Label_05acae50-8664-4348-9679-c152a3e110b1_ActionId">
    <vt:lpwstr>0a75bd5b-5e38-414c-ba43-873844455f30</vt:lpwstr>
  </property>
  <property fmtid="{D5CDD505-2E9C-101B-9397-08002B2CF9AE}" pid="8" name="MSIP_Label_05acae50-8664-4348-9679-c152a3e110b1_ContentBits">
    <vt:lpwstr>2</vt:lpwstr>
  </property>
</Properties>
</file>