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esktop\Finance Coding\Problem Sheet 4\"/>
    </mc:Choice>
  </mc:AlternateContent>
  <xr:revisionPtr revIDLastSave="0" documentId="13_ncr:1_{A76FABB2-FE66-4FE4-B2F7-9D4826FBC727}" xr6:coauthVersionLast="47" xr6:coauthVersionMax="47" xr10:uidLastSave="{00000000-0000-0000-0000-000000000000}"/>
  <bookViews>
    <workbookView xWindow="28680" yWindow="-120" windowWidth="29040" windowHeight="15840" activeTab="1" xr2:uid="{5ADD7CC4-9525-4F44-9169-EAB9CAA681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2" l="1"/>
  <c r="Q21" i="2"/>
  <c r="Q20" i="2"/>
  <c r="N23" i="2"/>
  <c r="N22" i="2"/>
  <c r="N20" i="2"/>
  <c r="N21" i="2"/>
  <c r="K27" i="2"/>
  <c r="K26" i="2"/>
  <c r="K25" i="2"/>
  <c r="K24" i="2"/>
  <c r="K23" i="2"/>
  <c r="K21" i="2"/>
  <c r="K22" i="2"/>
  <c r="K20" i="2"/>
  <c r="C5" i="2"/>
  <c r="C6" i="2" s="1"/>
  <c r="N9" i="2"/>
  <c r="B17" i="2"/>
  <c r="H3" i="2"/>
  <c r="C18" i="2" l="1"/>
  <c r="C7" i="2"/>
  <c r="C16" i="2" s="1"/>
  <c r="D15" i="2" s="1"/>
  <c r="E14" i="2" s="1"/>
  <c r="K11" i="2" s="1"/>
  <c r="D19" i="2"/>
  <c r="E20" i="2" s="1"/>
  <c r="K18" i="2" s="1"/>
  <c r="D17" i="2" l="1"/>
  <c r="E18" i="2" s="1"/>
  <c r="E16" i="2"/>
  <c r="C8" i="2"/>
  <c r="K15" i="2" l="1"/>
  <c r="K17" i="2"/>
  <c r="K16" i="2"/>
  <c r="N14" i="2"/>
  <c r="N12" i="2"/>
  <c r="K13" i="2"/>
  <c r="K12" i="2"/>
  <c r="N11" i="2" s="1"/>
  <c r="Q11" i="2" s="1"/>
  <c r="K14" i="2"/>
  <c r="N13" i="2" s="1"/>
  <c r="Q12" i="2" s="1"/>
  <c r="T11" i="2" l="1"/>
</calcChain>
</file>

<file path=xl/sharedStrings.xml><?xml version="1.0" encoding="utf-8"?>
<sst xmlns="http://schemas.openxmlformats.org/spreadsheetml/2006/main" count="81" uniqueCount="52">
  <si>
    <t>type</t>
  </si>
  <si>
    <t>strike</t>
  </si>
  <si>
    <t>dividends</t>
  </si>
  <si>
    <t>r</t>
  </si>
  <si>
    <t>t</t>
  </si>
  <si>
    <t>sig</t>
  </si>
  <si>
    <t>V</t>
  </si>
  <si>
    <t>tolerance</t>
  </si>
  <si>
    <t>EC</t>
  </si>
  <si>
    <t>EP</t>
  </si>
  <si>
    <t>AC</t>
  </si>
  <si>
    <t>AP</t>
  </si>
  <si>
    <t>Share</t>
  </si>
  <si>
    <t>i</t>
  </si>
  <si>
    <t xml:space="preserve">BM </t>
  </si>
  <si>
    <t>S_0</t>
  </si>
  <si>
    <t>S^1</t>
  </si>
  <si>
    <t>S^2</t>
  </si>
  <si>
    <t>S^3</t>
  </si>
  <si>
    <t>u</t>
  </si>
  <si>
    <t>d</t>
  </si>
  <si>
    <t>Strike</t>
  </si>
  <si>
    <t>Expiry</t>
  </si>
  <si>
    <t>Vo</t>
  </si>
  <si>
    <t xml:space="preserve">interest </t>
  </si>
  <si>
    <t>A</t>
  </si>
  <si>
    <t>tree eve</t>
  </si>
  <si>
    <t>time step</t>
  </si>
  <si>
    <t>S^j_i</t>
  </si>
  <si>
    <t>i=3</t>
  </si>
  <si>
    <t>i=2</t>
  </si>
  <si>
    <t>i=1</t>
  </si>
  <si>
    <t>i=0</t>
  </si>
  <si>
    <t>Vud</t>
  </si>
  <si>
    <t>Vuuu</t>
  </si>
  <si>
    <t>Vuud</t>
  </si>
  <si>
    <t>Vudu</t>
  </si>
  <si>
    <t>Vduu</t>
  </si>
  <si>
    <t>Vddu</t>
  </si>
  <si>
    <t>Vdud</t>
  </si>
  <si>
    <t>Vudd</t>
  </si>
  <si>
    <t>Vddd</t>
  </si>
  <si>
    <t>p</t>
  </si>
  <si>
    <t>Vuu</t>
  </si>
  <si>
    <t>e^(-rdt)</t>
  </si>
  <si>
    <t>Vdu</t>
  </si>
  <si>
    <t>Vdd</t>
  </si>
  <si>
    <t>Vu</t>
  </si>
  <si>
    <t>Vd</t>
  </si>
  <si>
    <t xml:space="preserve"> </t>
  </si>
  <si>
    <t>Call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</si>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</sst>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AB3F-C2F2-47EC-9276-48FECD500969}">
  <dimension ref="A1:J17"/>
  <sheetViews>
    <sheetView workbookViewId="0">
      <selection activeCell="AA5" sqref="AA5"/>
    </sheetView>
  </sheetViews>
  <sheetFormatPr defaultRowHeight="14.4" x14ac:dyDescent="0.3"/>
  <sheetData>
    <row r="1" spans="1:10" x14ac:dyDescent="0.3">
      <c r="A1" t="s">
        <v>0</v>
      </c>
      <c r="B1" t="s">
        <v>12</v>
      </c>
      <c r="C1" t="s">
        <v>4</v>
      </c>
      <c r="D1" t="s">
        <v>1</v>
      </c>
      <c r="E1" t="s">
        <v>5</v>
      </c>
      <c r="F1" t="s">
        <v>3</v>
      </c>
      <c r="G1" t="s">
        <v>2</v>
      </c>
      <c r="H1" t="s">
        <v>7</v>
      </c>
      <c r="I1" t="s">
        <v>6</v>
      </c>
      <c r="J1" t="s">
        <v>13</v>
      </c>
    </row>
    <row r="2" spans="1:10" x14ac:dyDescent="0.3">
      <c r="A2" t="s">
        <v>8</v>
      </c>
      <c r="B2">
        <v>60</v>
      </c>
      <c r="C2">
        <v>0.25</v>
      </c>
      <c r="D2">
        <v>65</v>
      </c>
      <c r="E2">
        <v>0.3</v>
      </c>
      <c r="F2">
        <v>0.08</v>
      </c>
      <c r="G2">
        <v>0</v>
      </c>
      <c r="H2" s="1">
        <v>1E-4</v>
      </c>
      <c r="I2">
        <v>2.1334</v>
      </c>
      <c r="J2">
        <v>0</v>
      </c>
    </row>
    <row r="3" spans="1:10" x14ac:dyDescent="0.3">
      <c r="A3" t="s">
        <v>9</v>
      </c>
      <c r="B3">
        <v>100</v>
      </c>
      <c r="C3">
        <v>0.5</v>
      </c>
      <c r="D3">
        <v>95</v>
      </c>
      <c r="E3">
        <v>0.2</v>
      </c>
      <c r="F3">
        <v>0.1</v>
      </c>
      <c r="G3">
        <v>0.05</v>
      </c>
      <c r="H3" s="1">
        <v>1E-4</v>
      </c>
      <c r="I3">
        <v>2.4647999999999999</v>
      </c>
      <c r="J3">
        <v>1</v>
      </c>
    </row>
    <row r="4" spans="1:10" x14ac:dyDescent="0.3">
      <c r="A4" t="s">
        <v>9</v>
      </c>
      <c r="B4">
        <v>19</v>
      </c>
      <c r="C4">
        <v>0.75</v>
      </c>
      <c r="D4">
        <v>19</v>
      </c>
      <c r="E4">
        <v>0.28000000000000003</v>
      </c>
      <c r="F4">
        <v>0.1</v>
      </c>
      <c r="G4">
        <v>0.05</v>
      </c>
      <c r="H4" s="1">
        <v>1E-4</v>
      </c>
      <c r="I4">
        <v>1.7011000000000001</v>
      </c>
      <c r="J4">
        <v>2</v>
      </c>
    </row>
    <row r="5" spans="1:10" x14ac:dyDescent="0.3">
      <c r="A5" t="s">
        <v>8</v>
      </c>
      <c r="B5">
        <v>19</v>
      </c>
      <c r="C5">
        <v>0.75</v>
      </c>
      <c r="D5">
        <v>19</v>
      </c>
      <c r="E5">
        <v>0.28000000000000003</v>
      </c>
      <c r="F5">
        <v>0.1</v>
      </c>
      <c r="G5">
        <v>0.1</v>
      </c>
      <c r="H5" s="1">
        <v>1E-4</v>
      </c>
      <c r="I5">
        <v>1.7011000000000001</v>
      </c>
      <c r="J5">
        <v>3</v>
      </c>
    </row>
    <row r="6" spans="1:10" x14ac:dyDescent="0.3">
      <c r="A6" t="s">
        <v>8</v>
      </c>
      <c r="B6">
        <v>1.56</v>
      </c>
      <c r="C6">
        <v>0.5</v>
      </c>
      <c r="D6">
        <v>1.6</v>
      </c>
      <c r="E6">
        <v>0.12</v>
      </c>
      <c r="F6">
        <v>0.06</v>
      </c>
      <c r="G6">
        <v>0.08</v>
      </c>
      <c r="H6" s="1">
        <v>1E-4</v>
      </c>
      <c r="I6">
        <v>2.9100000000000001E-2</v>
      </c>
      <c r="J6">
        <v>4</v>
      </c>
    </row>
    <row r="7" spans="1:10" x14ac:dyDescent="0.3">
      <c r="A7" t="s">
        <v>9</v>
      </c>
      <c r="B7">
        <v>75</v>
      </c>
      <c r="C7">
        <v>0.5</v>
      </c>
      <c r="D7">
        <v>70</v>
      </c>
      <c r="E7">
        <v>0.35</v>
      </c>
      <c r="F7">
        <v>0.1</v>
      </c>
      <c r="G7">
        <v>0.05</v>
      </c>
      <c r="H7" s="1">
        <v>1E-4</v>
      </c>
      <c r="I7">
        <v>4.0869999999999997</v>
      </c>
      <c r="J7">
        <v>5</v>
      </c>
    </row>
    <row r="8" spans="1:10" x14ac:dyDescent="0.3">
      <c r="A8" t="s">
        <v>8</v>
      </c>
      <c r="B8">
        <v>90</v>
      </c>
      <c r="C8">
        <v>0.1</v>
      </c>
      <c r="D8">
        <v>100</v>
      </c>
      <c r="E8">
        <v>0.15</v>
      </c>
      <c r="F8">
        <v>0.1</v>
      </c>
      <c r="G8">
        <v>0.1</v>
      </c>
      <c r="H8" s="1">
        <v>1E-4</v>
      </c>
      <c r="I8">
        <v>2.0500000000000001E-2</v>
      </c>
      <c r="J8">
        <v>6</v>
      </c>
    </row>
    <row r="9" spans="1:10" x14ac:dyDescent="0.3">
      <c r="A9" t="s">
        <v>10</v>
      </c>
      <c r="B9">
        <v>100</v>
      </c>
      <c r="C9">
        <v>0.5</v>
      </c>
      <c r="D9">
        <v>100</v>
      </c>
      <c r="E9">
        <v>0.15</v>
      </c>
      <c r="F9">
        <v>0.1</v>
      </c>
      <c r="G9">
        <v>0.1</v>
      </c>
      <c r="H9" s="1">
        <v>9.9999999999999998E-17</v>
      </c>
      <c r="I9">
        <v>4.0842000000000001</v>
      </c>
      <c r="J9">
        <v>7</v>
      </c>
    </row>
    <row r="10" spans="1:10" x14ac:dyDescent="0.3">
      <c r="A10" t="s">
        <v>10</v>
      </c>
      <c r="B10">
        <v>110</v>
      </c>
      <c r="C10">
        <v>0.5</v>
      </c>
      <c r="D10">
        <v>100</v>
      </c>
      <c r="E10">
        <v>0.15</v>
      </c>
      <c r="F10">
        <v>0.1</v>
      </c>
      <c r="G10">
        <v>0.1</v>
      </c>
      <c r="H10" s="1">
        <v>9.9999999999999998E-17</v>
      </c>
      <c r="I10">
        <v>10.8087</v>
      </c>
      <c r="J10">
        <v>8</v>
      </c>
    </row>
    <row r="11" spans="1:10" x14ac:dyDescent="0.3">
      <c r="A11" t="s">
        <v>10</v>
      </c>
      <c r="B11">
        <v>100</v>
      </c>
      <c r="C11">
        <v>0.5</v>
      </c>
      <c r="D11">
        <v>100</v>
      </c>
      <c r="E11">
        <v>0.35</v>
      </c>
      <c r="F11">
        <v>0.1</v>
      </c>
      <c r="G11">
        <v>0.1</v>
      </c>
      <c r="H11" s="1">
        <v>9.9999999999999998E-17</v>
      </c>
      <c r="I11">
        <v>9.5106000000000002</v>
      </c>
      <c r="J11">
        <v>9</v>
      </c>
    </row>
    <row r="12" spans="1:10" x14ac:dyDescent="0.3">
      <c r="A12" t="s">
        <v>10</v>
      </c>
      <c r="B12">
        <v>110</v>
      </c>
      <c r="C12">
        <v>0.5</v>
      </c>
      <c r="D12">
        <v>100</v>
      </c>
      <c r="E12">
        <v>0.35</v>
      </c>
      <c r="F12">
        <v>0.1</v>
      </c>
      <c r="G12">
        <v>0.1</v>
      </c>
      <c r="H12" s="1">
        <v>9.9999999999999998E-17</v>
      </c>
      <c r="I12">
        <v>15.568899999999999</v>
      </c>
      <c r="J12">
        <v>10</v>
      </c>
    </row>
    <row r="13" spans="1:10" x14ac:dyDescent="0.3">
      <c r="A13" t="s">
        <v>11</v>
      </c>
      <c r="B13">
        <v>90</v>
      </c>
      <c r="C13">
        <v>0.1</v>
      </c>
      <c r="D13">
        <v>100</v>
      </c>
      <c r="E13">
        <v>0.15</v>
      </c>
      <c r="F13">
        <v>0.1</v>
      </c>
      <c r="G13">
        <v>0.1</v>
      </c>
      <c r="H13" s="1">
        <v>9.9999999999999998E-17</v>
      </c>
      <c r="I13">
        <v>10</v>
      </c>
      <c r="J13">
        <v>11</v>
      </c>
    </row>
    <row r="14" spans="1:10" x14ac:dyDescent="0.3">
      <c r="A14" t="s">
        <v>11</v>
      </c>
      <c r="B14">
        <v>100</v>
      </c>
      <c r="C14">
        <v>0.1</v>
      </c>
      <c r="D14">
        <v>100</v>
      </c>
      <c r="E14">
        <v>0.15</v>
      </c>
      <c r="F14">
        <v>0.1</v>
      </c>
      <c r="G14">
        <v>0.1</v>
      </c>
      <c r="H14" s="1">
        <v>9.9999999999999998E-17</v>
      </c>
      <c r="I14">
        <v>1.877</v>
      </c>
      <c r="J14">
        <v>12</v>
      </c>
    </row>
    <row r="15" spans="1:10" x14ac:dyDescent="0.3">
      <c r="A15" t="s">
        <v>11</v>
      </c>
      <c r="B15">
        <v>100</v>
      </c>
      <c r="C15">
        <v>0.5</v>
      </c>
      <c r="D15">
        <v>100</v>
      </c>
      <c r="E15">
        <v>0.35</v>
      </c>
      <c r="F15">
        <v>0.1</v>
      </c>
      <c r="G15">
        <v>0.1</v>
      </c>
      <c r="H15" s="1">
        <v>9.9999999999999998E-17</v>
      </c>
      <c r="I15">
        <v>9.5104000000000006</v>
      </c>
      <c r="J15">
        <v>13</v>
      </c>
    </row>
    <row r="16" spans="1:10" x14ac:dyDescent="0.3">
      <c r="A16" t="s">
        <v>11</v>
      </c>
      <c r="B16">
        <v>110</v>
      </c>
      <c r="C16">
        <v>0.5</v>
      </c>
      <c r="D16">
        <v>100</v>
      </c>
      <c r="E16">
        <v>0.35</v>
      </c>
      <c r="F16">
        <v>0.1</v>
      </c>
      <c r="G16">
        <v>0.1</v>
      </c>
      <c r="H16" s="1">
        <v>9.9999999999999998E-17</v>
      </c>
      <c r="I16">
        <v>5.8819999999999997</v>
      </c>
      <c r="J16">
        <v>14</v>
      </c>
    </row>
    <row r="17" spans="1:10" x14ac:dyDescent="0.3">
      <c r="A17" t="s">
        <v>11</v>
      </c>
      <c r="B17">
        <v>100</v>
      </c>
      <c r="C17">
        <v>0.5</v>
      </c>
      <c r="D17">
        <v>100</v>
      </c>
      <c r="E17">
        <v>0.15</v>
      </c>
      <c r="F17">
        <v>0</v>
      </c>
      <c r="G17">
        <v>0</v>
      </c>
      <c r="H17" s="1">
        <v>9.9999999999999998E-17</v>
      </c>
      <c r="I17">
        <v>4.2294</v>
      </c>
      <c r="J17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206F-7E08-4FC5-BE37-654F05D6AA39}">
  <dimension ref="A2:T27"/>
  <sheetViews>
    <sheetView tabSelected="1" workbookViewId="0">
      <selection activeCell="S33" sqref="S33"/>
    </sheetView>
  </sheetViews>
  <sheetFormatPr defaultRowHeight="14.4" x14ac:dyDescent="0.3"/>
  <sheetData>
    <row r="2" spans="1:20" x14ac:dyDescent="0.3">
      <c r="B2" t="s">
        <v>14</v>
      </c>
      <c r="C2" t="s">
        <v>12</v>
      </c>
      <c r="D2" t="s">
        <v>21</v>
      </c>
      <c r="E2" t="s">
        <v>22</v>
      </c>
      <c r="F2" t="s">
        <v>23</v>
      </c>
      <c r="G2" t="s">
        <v>24</v>
      </c>
      <c r="H2" t="s">
        <v>27</v>
      </c>
      <c r="I2" t="s">
        <v>26</v>
      </c>
    </row>
    <row r="3" spans="1:20" x14ac:dyDescent="0.3">
      <c r="C3">
        <v>60</v>
      </c>
      <c r="D3">
        <v>65</v>
      </c>
      <c r="E3">
        <v>0.25</v>
      </c>
      <c r="F3">
        <v>0.3</v>
      </c>
      <c r="G3">
        <v>0.08</v>
      </c>
      <c r="H3">
        <f>SUM(E3/I3)</f>
        <v>8.3333333333333329E-2</v>
      </c>
      <c r="I3">
        <v>3</v>
      </c>
    </row>
    <row r="5" spans="1:20" x14ac:dyDescent="0.3">
      <c r="B5" t="s">
        <v>25</v>
      </c>
      <c r="C5">
        <f>SUM(0.5*(EXP(-G3*H3)+EXP(2 * G3+F3*F3)))</f>
        <v>1.138690461471388</v>
      </c>
    </row>
    <row r="6" spans="1:20" x14ac:dyDescent="0.3">
      <c r="B6" t="s">
        <v>20</v>
      </c>
      <c r="C6">
        <f>SUM(C5 - SQRT(C5*C5 - 1))</f>
        <v>0.5940658503437577</v>
      </c>
    </row>
    <row r="7" spans="1:20" x14ac:dyDescent="0.3">
      <c r="B7" t="s">
        <v>19</v>
      </c>
      <c r="C7">
        <f>SUM(1/C6)</f>
        <v>1.6833150725990182</v>
      </c>
    </row>
    <row r="8" spans="1:20" x14ac:dyDescent="0.3">
      <c r="B8" t="s">
        <v>42</v>
      </c>
      <c r="C8">
        <f>SUM((EXP(G3*H3)-C6)/(C7-C6))</f>
        <v>0.37881421402894094</v>
      </c>
    </row>
    <row r="9" spans="1:20" x14ac:dyDescent="0.3">
      <c r="M9" t="s">
        <v>44</v>
      </c>
      <c r="N9">
        <f>SUM(EXP(-G3*H3))</f>
        <v>0.99335550625503444</v>
      </c>
    </row>
    <row r="10" spans="1:20" x14ac:dyDescent="0.3">
      <c r="I10" t="s">
        <v>50</v>
      </c>
    </row>
    <row r="11" spans="1:20" x14ac:dyDescent="0.3">
      <c r="J11" t="s">
        <v>34</v>
      </c>
      <c r="K11">
        <f>MAX(SUM(E14 - D3),0)</f>
        <v>221.18540843572117</v>
      </c>
      <c r="M11" t="s">
        <v>43</v>
      </c>
      <c r="N11">
        <f>SUM(N9*(C8*K11+(1-C8)*K12))</f>
        <v>105.44487011176507</v>
      </c>
      <c r="P11" t="s">
        <v>47</v>
      </c>
      <c r="Q11">
        <f>SUM(N9*(C8*N11+(1-C8)*N12))</f>
        <v>48.0374565641511</v>
      </c>
      <c r="S11" t="s">
        <v>6</v>
      </c>
      <c r="T11">
        <f>SUM(N9*(C8*Q11 +(1-C8)*Q12))</f>
        <v>21.221770946947419</v>
      </c>
    </row>
    <row r="12" spans="1:20" x14ac:dyDescent="0.3">
      <c r="A12" t="s">
        <v>28</v>
      </c>
      <c r="B12" t="s">
        <v>15</v>
      </c>
      <c r="C12" t="s">
        <v>16</v>
      </c>
      <c r="D12" t="s">
        <v>17</v>
      </c>
      <c r="E12" t="s">
        <v>18</v>
      </c>
      <c r="J12" t="s">
        <v>35</v>
      </c>
      <c r="K12">
        <f>MAX(SUM(E16 - D3),0)</f>
        <v>35.998904355941107</v>
      </c>
      <c r="M12" t="s">
        <v>33</v>
      </c>
      <c r="N12">
        <f>SUM(N9*(C8*K13+(1-C8)*K17))</f>
        <v>13.546286384944066</v>
      </c>
      <c r="P12" t="s">
        <v>48</v>
      </c>
      <c r="Q12">
        <f>SUM(N9*(C8*N13+(1-C8)*N14))</f>
        <v>5.0974294386444736</v>
      </c>
    </row>
    <row r="13" spans="1:20" x14ac:dyDescent="0.3">
      <c r="J13" t="s">
        <v>36</v>
      </c>
      <c r="K13">
        <f>MAX(SUM(E16 - D3),0)</f>
        <v>35.998904355941107</v>
      </c>
      <c r="M13" t="s">
        <v>45</v>
      </c>
      <c r="N13">
        <f>SUM(N9*(C8*K14+(1-C8)*K16))</f>
        <v>13.546286384944066</v>
      </c>
    </row>
    <row r="14" spans="1:20" x14ac:dyDescent="0.3">
      <c r="A14" t="s">
        <v>29</v>
      </c>
      <c r="E14">
        <f>SUM(C7*D15)</f>
        <v>286.18540843572117</v>
      </c>
      <c r="J14" t="s">
        <v>37</v>
      </c>
      <c r="K14">
        <f>MAX(SUM(E16 - D3),0)</f>
        <v>35.998904355941107</v>
      </c>
      <c r="M14" t="s">
        <v>46</v>
      </c>
      <c r="N14">
        <f>SUM(N9*(C8*K15+(1-C8)*K18))</f>
        <v>0</v>
      </c>
    </row>
    <row r="15" spans="1:20" x14ac:dyDescent="0.3">
      <c r="A15" t="s">
        <v>30</v>
      </c>
      <c r="D15">
        <f>SUM(C7*C16)</f>
        <v>170.0129780183423</v>
      </c>
      <c r="J15" t="s">
        <v>38</v>
      </c>
      <c r="K15">
        <f>MAX(SUM(E18 - D3),0)</f>
        <v>0</v>
      </c>
    </row>
    <row r="16" spans="1:20" x14ac:dyDescent="0.3">
      <c r="A16" t="s">
        <v>31</v>
      </c>
      <c r="C16">
        <f>SUM(C7*B17)</f>
        <v>100.99890435594109</v>
      </c>
      <c r="E16">
        <f>SUM(C6*D15)</f>
        <v>100.99890435594111</v>
      </c>
      <c r="J16" t="s">
        <v>39</v>
      </c>
      <c r="K16">
        <f>MAX(SUM(E18-D3),0)</f>
        <v>0</v>
      </c>
    </row>
    <row r="17" spans="1:20" x14ac:dyDescent="0.3">
      <c r="A17" t="s">
        <v>32</v>
      </c>
      <c r="B17">
        <f>C3</f>
        <v>60</v>
      </c>
      <c r="D17">
        <f>SUM(C6*C16)</f>
        <v>60</v>
      </c>
      <c r="J17" t="s">
        <v>40</v>
      </c>
      <c r="K17">
        <f>MAX(SUM(E18-D3),0)</f>
        <v>0</v>
      </c>
    </row>
    <row r="18" spans="1:20" x14ac:dyDescent="0.3">
      <c r="C18">
        <f>SUM(C6*B17)</f>
        <v>35.643951020625465</v>
      </c>
      <c r="E18">
        <f>SUM(C6*D17)</f>
        <v>35.643951020625465</v>
      </c>
      <c r="J18" t="s">
        <v>41</v>
      </c>
      <c r="K18">
        <f>MAX(SUM(E20-D3),0)</f>
        <v>0</v>
      </c>
    </row>
    <row r="19" spans="1:20" x14ac:dyDescent="0.3">
      <c r="D19">
        <f>SUM(C6*C18)</f>
        <v>21.174854072679118</v>
      </c>
    </row>
    <row r="20" spans="1:20" x14ac:dyDescent="0.3">
      <c r="E20">
        <f>SUM(C6*D19)</f>
        <v>12.579257690591101</v>
      </c>
      <c r="I20" t="s">
        <v>51</v>
      </c>
      <c r="J20" t="s">
        <v>34</v>
      </c>
      <c r="K20">
        <f>MAX(SUM(D3 - E14),0)</f>
        <v>0</v>
      </c>
      <c r="M20" t="s">
        <v>43</v>
      </c>
      <c r="N20">
        <f>SUM(N9*(C8*K20+(1-C8)*K22))</f>
        <v>0</v>
      </c>
      <c r="P20" t="s">
        <v>47</v>
      </c>
      <c r="Q20">
        <f>SUM(N9*(C8*N20+(1-C8)*N21))</f>
        <v>11.177637725677698</v>
      </c>
      <c r="S20" t="s">
        <v>6</v>
      </c>
      <c r="T20">
        <f>SUM(N9*(C8*Q20 +(1-C8)*Q21))</f>
        <v>24.934684711886486</v>
      </c>
    </row>
    <row r="21" spans="1:20" x14ac:dyDescent="0.3">
      <c r="J21" t="s">
        <v>35</v>
      </c>
      <c r="K21">
        <f>MAX(SUM(D3 - E16),0)</f>
        <v>0</v>
      </c>
      <c r="M21" t="s">
        <v>33</v>
      </c>
      <c r="N21">
        <f>SUM(N9*(C8*K22+(1-C8)*K26))</f>
        <v>18.11439429152129</v>
      </c>
      <c r="P21" t="s">
        <v>48</v>
      </c>
      <c r="Q21">
        <f>SUM(N9*(C8*N22+(1-C8)*N23))</f>
        <v>33.592563935486716</v>
      </c>
      <c r="T21">
        <v>8</v>
      </c>
    </row>
    <row r="22" spans="1:20" x14ac:dyDescent="0.3">
      <c r="J22" t="s">
        <v>36</v>
      </c>
      <c r="K22">
        <f>MAX(SUM(D3 - E16),0)</f>
        <v>0</v>
      </c>
      <c r="M22" t="s">
        <v>45</v>
      </c>
      <c r="N22">
        <f>SUM(N9*(C8*K23+(1-C8)*K25))</f>
        <v>18.11439429152129</v>
      </c>
    </row>
    <row r="23" spans="1:20" x14ac:dyDescent="0.3">
      <c r="F23" t="s">
        <v>49</v>
      </c>
      <c r="J23" t="s">
        <v>37</v>
      </c>
      <c r="K23">
        <f>MAX(SUM(D3-E16),0)</f>
        <v>0</v>
      </c>
      <c r="M23" t="s">
        <v>46</v>
      </c>
      <c r="N23">
        <f>SUM(N9*(C8*K24+(1-C8)*K27))</f>
        <v>43.393253833898115</v>
      </c>
    </row>
    <row r="24" spans="1:20" x14ac:dyDescent="0.3">
      <c r="J24" t="s">
        <v>38</v>
      </c>
      <c r="K24">
        <f>MAX(SUM(D3 - E18),0)</f>
        <v>29.356048979374535</v>
      </c>
    </row>
    <row r="25" spans="1:20" x14ac:dyDescent="0.3">
      <c r="J25" t="s">
        <v>39</v>
      </c>
      <c r="K25">
        <f>MAX(SUM(D3- E18),0)</f>
        <v>29.356048979374535</v>
      </c>
    </row>
    <row r="26" spans="1:20" x14ac:dyDescent="0.3">
      <c r="J26" t="s">
        <v>40</v>
      </c>
      <c r="K26">
        <f>MAX(SUM(D3 - E18),0)</f>
        <v>29.356048979374535</v>
      </c>
    </row>
    <row r="27" spans="1:20" x14ac:dyDescent="0.3">
      <c r="J27" t="s">
        <v>41</v>
      </c>
      <c r="K27">
        <f>MAX(SUM(D3-E20),0)</f>
        <v>52.420742309408901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2021-06-06T14:17:37Z</dcterms:created>
  <dcterms:modified xsi:type="dcterms:W3CDTF">2021-06-08T17:23:40Z</dcterms:modified>
</cp:coreProperties>
</file>