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eder\OneDrive\Documents\LMU\Fall 2021\BSAN 6040 - Data Models Decisions for Analytics\Project\Project 3\"/>
    </mc:Choice>
  </mc:AlternateContent>
  <xr:revisionPtr revIDLastSave="0" documentId="13_ncr:1_{A493A73D-1BC1-443B-AD01-0F626338DC3B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Data" sheetId="2" r:id="rId1"/>
    <sheet name="Simulation 1 Full 1 Mid" sheetId="3" r:id="rId2"/>
    <sheet name=" Results 1F1M" sheetId="4" r:id="rId3"/>
    <sheet name="Sheet1" sheetId="1" r:id="rId4"/>
  </sheets>
  <externalReferences>
    <externalReference r:id="rId5"/>
  </externalReferences>
  <definedNames>
    <definedName name="action_type" localSheetId="2">[1]Data!$D$16:$F$17</definedName>
    <definedName name="action_type" localSheetId="1">[1]Data!$D$16:$F$17</definedName>
    <definedName name="action_type">Data!$D$16:$F$17</definedName>
    <definedName name="arrival_gap" localSheetId="2">[1]Data!$D$3:$F$6</definedName>
    <definedName name="arrival_gap" localSheetId="1">[1]Data!$D$3:$F$6</definedName>
    <definedName name="arrival_gap">Data!$D$3:$F$6</definedName>
    <definedName name="arrive_gap">Data!$D$3:$F$6</definedName>
    <definedName name="fuel_cost" localSheetId="2">[1]Data!$I$28:$K$30</definedName>
    <definedName name="fuel_cost" localSheetId="1">[1]Data!$I$28:$K$30</definedName>
    <definedName name="fuel_cost">Data!$I$28:$K$30</definedName>
    <definedName name="jet_indicator" localSheetId="2">[1]Data!$I$2:$J$4</definedName>
    <definedName name="jet_indicator" localSheetId="1">[1]Data!$I$2:$J$4</definedName>
    <definedName name="jet_indicator">Data!$I$2:$J$4</definedName>
    <definedName name="jet_type" localSheetId="2">[1]Data!$D$10:$F$12</definedName>
    <definedName name="jet_type" localSheetId="1">[1]Data!$D$10:$F$12</definedName>
    <definedName name="jet_type">Data!$D$10:$F$12</definedName>
    <definedName name="jumbo_comp" localSheetId="2">[1]Data!$D$22:$F$24</definedName>
    <definedName name="jumbo_comp" localSheetId="1">[1]Data!$D$22:$F$24</definedName>
    <definedName name="jumbo_comp">Data!$D$22:$F$24</definedName>
    <definedName name="mid_comp" localSheetId="2">[1]Data!$D$29:$F$31</definedName>
    <definedName name="mid_comp" localSheetId="1">[1]Data!$D$29:$F$31</definedName>
    <definedName name="mid_comp">Data!$D$29:$F$31</definedName>
    <definedName name="new_arrival">Data!$P$4:$Q$7</definedName>
    <definedName name="new_arrival2">Data!$O$4:$Q$7</definedName>
    <definedName name="new_type">Data!$P$10:$Q$12</definedName>
    <definedName name="new_type2">Data!$O$10:$Q$12</definedName>
    <definedName name="service_fee" localSheetId="2">[1]Data!$I$9:$K$11</definedName>
    <definedName name="service_fee" localSheetId="1">[1]Data!$I$9:$K$11</definedName>
    <definedName name="service_fee">Data!$I$9:$K$11</definedName>
    <definedName name="small_comp" localSheetId="2">[1]Data!$D$36:$F$38</definedName>
    <definedName name="small_comp" localSheetId="1">[1]Data!$D$36:$F$38</definedName>
    <definedName name="small_comp">Data!$D$36:$F$38</definedName>
    <definedName name="solver_typ" localSheetId="0" hidden="1">2</definedName>
    <definedName name="solver_typ" localSheetId="1" hidden="1">2</definedName>
    <definedName name="solver_ver" localSheetId="0" hidden="1">16</definedName>
    <definedName name="solver_ver" localSheetId="1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5" i="3" l="1"/>
  <c r="D225" i="3" s="1"/>
  <c r="F225" i="3"/>
  <c r="G225" i="3" s="1"/>
  <c r="I225" i="3"/>
  <c r="J225" i="3" s="1"/>
  <c r="N225" i="3"/>
  <c r="C226" i="3"/>
  <c r="D226" i="3" s="1"/>
  <c r="F226" i="3"/>
  <c r="G226" i="3" s="1"/>
  <c r="I226" i="3"/>
  <c r="J226" i="3" s="1"/>
  <c r="N226" i="3"/>
  <c r="C227" i="3"/>
  <c r="D227" i="3" s="1"/>
  <c r="F227" i="3"/>
  <c r="G227" i="3" s="1"/>
  <c r="I227" i="3"/>
  <c r="J227" i="3" s="1"/>
  <c r="N227" i="3"/>
  <c r="C228" i="3"/>
  <c r="D228" i="3" s="1"/>
  <c r="F228" i="3"/>
  <c r="G228" i="3" s="1"/>
  <c r="H228" i="3" s="1"/>
  <c r="I228" i="3"/>
  <c r="J228" i="3" s="1"/>
  <c r="N228" i="3"/>
  <c r="C229" i="3"/>
  <c r="D229" i="3" s="1"/>
  <c r="F229" i="3"/>
  <c r="G229" i="3" s="1"/>
  <c r="I229" i="3"/>
  <c r="J229" i="3" s="1"/>
  <c r="N229" i="3"/>
  <c r="O12" i="2"/>
  <c r="O11" i="2"/>
  <c r="C175" i="3"/>
  <c r="F175" i="3"/>
  <c r="I175" i="3"/>
  <c r="J175" i="3" s="1"/>
  <c r="N175" i="3"/>
  <c r="C176" i="3"/>
  <c r="F176" i="3"/>
  <c r="I176" i="3"/>
  <c r="J176" i="3" s="1"/>
  <c r="N176" i="3"/>
  <c r="C177" i="3"/>
  <c r="F177" i="3"/>
  <c r="I177" i="3"/>
  <c r="J177" i="3" s="1"/>
  <c r="N177" i="3"/>
  <c r="C178" i="3"/>
  <c r="F178" i="3"/>
  <c r="I178" i="3"/>
  <c r="J178" i="3" s="1"/>
  <c r="N178" i="3"/>
  <c r="C179" i="3"/>
  <c r="F179" i="3"/>
  <c r="I179" i="3"/>
  <c r="J179" i="3" s="1"/>
  <c r="N179" i="3"/>
  <c r="C180" i="3"/>
  <c r="F180" i="3"/>
  <c r="I180" i="3"/>
  <c r="J180" i="3" s="1"/>
  <c r="N180" i="3"/>
  <c r="C181" i="3"/>
  <c r="F181" i="3"/>
  <c r="I181" i="3"/>
  <c r="J181" i="3" s="1"/>
  <c r="N181" i="3"/>
  <c r="C182" i="3"/>
  <c r="F182" i="3"/>
  <c r="I182" i="3"/>
  <c r="J182" i="3" s="1"/>
  <c r="N182" i="3"/>
  <c r="C183" i="3"/>
  <c r="F183" i="3"/>
  <c r="I183" i="3"/>
  <c r="J183" i="3" s="1"/>
  <c r="N183" i="3"/>
  <c r="C184" i="3"/>
  <c r="F184" i="3"/>
  <c r="I184" i="3"/>
  <c r="J184" i="3" s="1"/>
  <c r="N184" i="3"/>
  <c r="C185" i="3"/>
  <c r="F185" i="3"/>
  <c r="I185" i="3"/>
  <c r="J185" i="3" s="1"/>
  <c r="N185" i="3"/>
  <c r="C186" i="3"/>
  <c r="F186" i="3"/>
  <c r="G186" i="3" s="1"/>
  <c r="I186" i="3"/>
  <c r="J186" i="3" s="1"/>
  <c r="N186" i="3"/>
  <c r="C187" i="3"/>
  <c r="F187" i="3"/>
  <c r="I187" i="3"/>
  <c r="J187" i="3" s="1"/>
  <c r="N187" i="3"/>
  <c r="C188" i="3"/>
  <c r="F188" i="3"/>
  <c r="I188" i="3"/>
  <c r="J188" i="3" s="1"/>
  <c r="N188" i="3"/>
  <c r="C189" i="3"/>
  <c r="F189" i="3"/>
  <c r="I189" i="3"/>
  <c r="J189" i="3" s="1"/>
  <c r="N189" i="3"/>
  <c r="C190" i="3"/>
  <c r="F190" i="3"/>
  <c r="I190" i="3"/>
  <c r="J190" i="3" s="1"/>
  <c r="N190" i="3"/>
  <c r="C191" i="3"/>
  <c r="F191" i="3"/>
  <c r="I191" i="3"/>
  <c r="J191" i="3" s="1"/>
  <c r="N191" i="3"/>
  <c r="C192" i="3"/>
  <c r="F192" i="3"/>
  <c r="I192" i="3"/>
  <c r="J192" i="3" s="1"/>
  <c r="N192" i="3"/>
  <c r="C193" i="3"/>
  <c r="F193" i="3"/>
  <c r="I193" i="3"/>
  <c r="J193" i="3" s="1"/>
  <c r="N193" i="3"/>
  <c r="C194" i="3"/>
  <c r="F194" i="3"/>
  <c r="G194" i="3" s="1"/>
  <c r="I194" i="3"/>
  <c r="J194" i="3" s="1"/>
  <c r="N194" i="3"/>
  <c r="C195" i="3"/>
  <c r="F195" i="3"/>
  <c r="I195" i="3"/>
  <c r="J195" i="3" s="1"/>
  <c r="N195" i="3"/>
  <c r="C196" i="3"/>
  <c r="F196" i="3"/>
  <c r="G196" i="3" s="1"/>
  <c r="I196" i="3"/>
  <c r="J196" i="3" s="1"/>
  <c r="N196" i="3"/>
  <c r="C197" i="3"/>
  <c r="F197" i="3"/>
  <c r="I197" i="3"/>
  <c r="J197" i="3" s="1"/>
  <c r="N197" i="3"/>
  <c r="C198" i="3"/>
  <c r="F198" i="3"/>
  <c r="I198" i="3"/>
  <c r="J198" i="3" s="1"/>
  <c r="N198" i="3"/>
  <c r="C199" i="3"/>
  <c r="F199" i="3"/>
  <c r="I199" i="3"/>
  <c r="J199" i="3" s="1"/>
  <c r="N199" i="3"/>
  <c r="C200" i="3"/>
  <c r="F200" i="3"/>
  <c r="I200" i="3"/>
  <c r="J200" i="3" s="1"/>
  <c r="N200" i="3"/>
  <c r="C201" i="3"/>
  <c r="F201" i="3"/>
  <c r="I201" i="3"/>
  <c r="J201" i="3" s="1"/>
  <c r="N201" i="3"/>
  <c r="C202" i="3"/>
  <c r="F202" i="3"/>
  <c r="I202" i="3"/>
  <c r="J202" i="3" s="1"/>
  <c r="N202" i="3"/>
  <c r="C203" i="3"/>
  <c r="F203" i="3"/>
  <c r="I203" i="3"/>
  <c r="J203" i="3" s="1"/>
  <c r="N203" i="3"/>
  <c r="C204" i="3"/>
  <c r="F204" i="3"/>
  <c r="G204" i="3" s="1"/>
  <c r="I204" i="3"/>
  <c r="J204" i="3" s="1"/>
  <c r="N204" i="3"/>
  <c r="C205" i="3"/>
  <c r="F205" i="3"/>
  <c r="I205" i="3"/>
  <c r="J205" i="3" s="1"/>
  <c r="N205" i="3"/>
  <c r="C206" i="3"/>
  <c r="F206" i="3"/>
  <c r="G206" i="3" s="1"/>
  <c r="I206" i="3"/>
  <c r="J206" i="3" s="1"/>
  <c r="N206" i="3"/>
  <c r="C207" i="3"/>
  <c r="F207" i="3"/>
  <c r="I207" i="3"/>
  <c r="J207" i="3" s="1"/>
  <c r="N207" i="3"/>
  <c r="C208" i="3"/>
  <c r="F208" i="3"/>
  <c r="I208" i="3"/>
  <c r="J208" i="3" s="1"/>
  <c r="N208" i="3"/>
  <c r="C209" i="3"/>
  <c r="F209" i="3"/>
  <c r="I209" i="3"/>
  <c r="J209" i="3" s="1"/>
  <c r="N209" i="3"/>
  <c r="C210" i="3"/>
  <c r="F210" i="3"/>
  <c r="I210" i="3"/>
  <c r="J210" i="3" s="1"/>
  <c r="N210" i="3"/>
  <c r="C211" i="3"/>
  <c r="F211" i="3"/>
  <c r="I211" i="3"/>
  <c r="J211" i="3" s="1"/>
  <c r="N211" i="3"/>
  <c r="C212" i="3"/>
  <c r="F212" i="3"/>
  <c r="I212" i="3"/>
  <c r="J212" i="3" s="1"/>
  <c r="N212" i="3"/>
  <c r="C213" i="3"/>
  <c r="F213" i="3"/>
  <c r="I213" i="3"/>
  <c r="J213" i="3" s="1"/>
  <c r="N213" i="3"/>
  <c r="C214" i="3"/>
  <c r="F214" i="3"/>
  <c r="G214" i="3" s="1"/>
  <c r="I214" i="3"/>
  <c r="J214" i="3" s="1"/>
  <c r="N214" i="3"/>
  <c r="C215" i="3"/>
  <c r="F215" i="3"/>
  <c r="I215" i="3"/>
  <c r="J215" i="3" s="1"/>
  <c r="N215" i="3"/>
  <c r="C216" i="3"/>
  <c r="F216" i="3"/>
  <c r="I216" i="3"/>
  <c r="J216" i="3" s="1"/>
  <c r="N216" i="3"/>
  <c r="C217" i="3"/>
  <c r="F217" i="3"/>
  <c r="G217" i="3" s="1"/>
  <c r="I217" i="3"/>
  <c r="J217" i="3" s="1"/>
  <c r="N217" i="3"/>
  <c r="C218" i="3"/>
  <c r="F218" i="3"/>
  <c r="I218" i="3"/>
  <c r="J218" i="3" s="1"/>
  <c r="N218" i="3"/>
  <c r="C219" i="3"/>
  <c r="F219" i="3"/>
  <c r="I219" i="3"/>
  <c r="J219" i="3" s="1"/>
  <c r="N219" i="3"/>
  <c r="C220" i="3"/>
  <c r="F220" i="3"/>
  <c r="I220" i="3"/>
  <c r="J220" i="3" s="1"/>
  <c r="N220" i="3"/>
  <c r="C221" i="3"/>
  <c r="F221" i="3"/>
  <c r="I221" i="3"/>
  <c r="J221" i="3" s="1"/>
  <c r="N221" i="3"/>
  <c r="C222" i="3"/>
  <c r="F222" i="3"/>
  <c r="G222" i="3" s="1"/>
  <c r="I222" i="3"/>
  <c r="J222" i="3" s="1"/>
  <c r="N222" i="3"/>
  <c r="C223" i="3"/>
  <c r="F223" i="3"/>
  <c r="I223" i="3"/>
  <c r="J223" i="3" s="1"/>
  <c r="N223" i="3"/>
  <c r="C224" i="3"/>
  <c r="F224" i="3"/>
  <c r="I224" i="3"/>
  <c r="J224" i="3" s="1"/>
  <c r="N224" i="3"/>
  <c r="Q7" i="2"/>
  <c r="Q6" i="2"/>
  <c r="Q5" i="2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H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H6" i="4"/>
  <c r="AH11" i="4" s="1"/>
  <c r="AH5" i="4"/>
  <c r="AH10" i="4" s="1"/>
  <c r="AH4" i="4"/>
  <c r="AH9" i="4" s="1"/>
  <c r="N174" i="3"/>
  <c r="I174" i="3"/>
  <c r="J174" i="3" s="1"/>
  <c r="F174" i="3"/>
  <c r="G174" i="3" s="1"/>
  <c r="C174" i="3"/>
  <c r="N173" i="3"/>
  <c r="I173" i="3"/>
  <c r="J173" i="3" s="1"/>
  <c r="F173" i="3"/>
  <c r="C173" i="3"/>
  <c r="D173" i="3" s="1"/>
  <c r="N172" i="3"/>
  <c r="I172" i="3"/>
  <c r="J172" i="3" s="1"/>
  <c r="F172" i="3"/>
  <c r="C172" i="3"/>
  <c r="D172" i="3" s="1"/>
  <c r="N171" i="3"/>
  <c r="I171" i="3"/>
  <c r="J171" i="3" s="1"/>
  <c r="F171" i="3"/>
  <c r="C171" i="3"/>
  <c r="D171" i="3" s="1"/>
  <c r="N170" i="3"/>
  <c r="I170" i="3"/>
  <c r="J170" i="3" s="1"/>
  <c r="F170" i="3"/>
  <c r="C170" i="3"/>
  <c r="D170" i="3" s="1"/>
  <c r="N169" i="3"/>
  <c r="I169" i="3"/>
  <c r="J169" i="3" s="1"/>
  <c r="F169" i="3"/>
  <c r="G169" i="3" s="1"/>
  <c r="C169" i="3"/>
  <c r="D169" i="3" s="1"/>
  <c r="N168" i="3"/>
  <c r="I168" i="3"/>
  <c r="J168" i="3" s="1"/>
  <c r="F168" i="3"/>
  <c r="G168" i="3" s="1"/>
  <c r="C168" i="3"/>
  <c r="D168" i="3" s="1"/>
  <c r="N167" i="3"/>
  <c r="I167" i="3"/>
  <c r="J167" i="3" s="1"/>
  <c r="F167" i="3"/>
  <c r="G167" i="3" s="1"/>
  <c r="C167" i="3"/>
  <c r="D167" i="3" s="1"/>
  <c r="N166" i="3"/>
  <c r="I166" i="3"/>
  <c r="J166" i="3" s="1"/>
  <c r="F166" i="3"/>
  <c r="G166" i="3" s="1"/>
  <c r="C166" i="3"/>
  <c r="D166" i="3" s="1"/>
  <c r="N165" i="3"/>
  <c r="I165" i="3"/>
  <c r="J165" i="3" s="1"/>
  <c r="F165" i="3"/>
  <c r="G165" i="3" s="1"/>
  <c r="C165" i="3"/>
  <c r="D165" i="3" s="1"/>
  <c r="N164" i="3"/>
  <c r="I164" i="3"/>
  <c r="J164" i="3" s="1"/>
  <c r="F164" i="3"/>
  <c r="G164" i="3" s="1"/>
  <c r="C164" i="3"/>
  <c r="D164" i="3" s="1"/>
  <c r="N163" i="3"/>
  <c r="I163" i="3"/>
  <c r="J163" i="3" s="1"/>
  <c r="F163" i="3"/>
  <c r="G163" i="3" s="1"/>
  <c r="C163" i="3"/>
  <c r="D163" i="3" s="1"/>
  <c r="N162" i="3"/>
  <c r="I162" i="3"/>
  <c r="J162" i="3" s="1"/>
  <c r="F162" i="3"/>
  <c r="G162" i="3" s="1"/>
  <c r="C162" i="3"/>
  <c r="D162" i="3" s="1"/>
  <c r="N161" i="3"/>
  <c r="I161" i="3"/>
  <c r="J161" i="3" s="1"/>
  <c r="F161" i="3"/>
  <c r="G161" i="3" s="1"/>
  <c r="C161" i="3"/>
  <c r="D161" i="3" s="1"/>
  <c r="N160" i="3"/>
  <c r="I160" i="3"/>
  <c r="J160" i="3" s="1"/>
  <c r="F160" i="3"/>
  <c r="G160" i="3" s="1"/>
  <c r="C160" i="3"/>
  <c r="D160" i="3" s="1"/>
  <c r="N159" i="3"/>
  <c r="I159" i="3"/>
  <c r="J159" i="3" s="1"/>
  <c r="F159" i="3"/>
  <c r="G159" i="3" s="1"/>
  <c r="C159" i="3"/>
  <c r="D159" i="3" s="1"/>
  <c r="N158" i="3"/>
  <c r="I158" i="3"/>
  <c r="J158" i="3" s="1"/>
  <c r="F158" i="3"/>
  <c r="G158" i="3" s="1"/>
  <c r="C158" i="3"/>
  <c r="D158" i="3" s="1"/>
  <c r="N157" i="3"/>
  <c r="I157" i="3"/>
  <c r="J157" i="3" s="1"/>
  <c r="F157" i="3"/>
  <c r="G157" i="3" s="1"/>
  <c r="C157" i="3"/>
  <c r="D157" i="3" s="1"/>
  <c r="N156" i="3"/>
  <c r="I156" i="3"/>
  <c r="J156" i="3" s="1"/>
  <c r="F156" i="3"/>
  <c r="G156" i="3" s="1"/>
  <c r="C156" i="3"/>
  <c r="D156" i="3" s="1"/>
  <c r="N155" i="3"/>
  <c r="I155" i="3"/>
  <c r="J155" i="3" s="1"/>
  <c r="F155" i="3"/>
  <c r="G155" i="3" s="1"/>
  <c r="C155" i="3"/>
  <c r="D155" i="3" s="1"/>
  <c r="N154" i="3"/>
  <c r="I154" i="3"/>
  <c r="J154" i="3" s="1"/>
  <c r="F154" i="3"/>
  <c r="G154" i="3" s="1"/>
  <c r="C154" i="3"/>
  <c r="D154" i="3" s="1"/>
  <c r="N153" i="3"/>
  <c r="I153" i="3"/>
  <c r="J153" i="3" s="1"/>
  <c r="F153" i="3"/>
  <c r="G153" i="3" s="1"/>
  <c r="C153" i="3"/>
  <c r="D153" i="3" s="1"/>
  <c r="N152" i="3"/>
  <c r="I152" i="3"/>
  <c r="J152" i="3" s="1"/>
  <c r="F152" i="3"/>
  <c r="G152" i="3" s="1"/>
  <c r="C152" i="3"/>
  <c r="D152" i="3" s="1"/>
  <c r="N151" i="3"/>
  <c r="I151" i="3"/>
  <c r="J151" i="3" s="1"/>
  <c r="F151" i="3"/>
  <c r="G151" i="3" s="1"/>
  <c r="C151" i="3"/>
  <c r="D151" i="3" s="1"/>
  <c r="N150" i="3"/>
  <c r="I150" i="3"/>
  <c r="J150" i="3" s="1"/>
  <c r="F150" i="3"/>
  <c r="G150" i="3" s="1"/>
  <c r="C150" i="3"/>
  <c r="D150" i="3" s="1"/>
  <c r="N149" i="3"/>
  <c r="I149" i="3"/>
  <c r="J149" i="3" s="1"/>
  <c r="F149" i="3"/>
  <c r="G149" i="3" s="1"/>
  <c r="C149" i="3"/>
  <c r="D149" i="3" s="1"/>
  <c r="N148" i="3"/>
  <c r="I148" i="3"/>
  <c r="J148" i="3" s="1"/>
  <c r="F148" i="3"/>
  <c r="G148" i="3" s="1"/>
  <c r="C148" i="3"/>
  <c r="D148" i="3" s="1"/>
  <c r="N147" i="3"/>
  <c r="I147" i="3"/>
  <c r="J147" i="3" s="1"/>
  <c r="F147" i="3"/>
  <c r="G147" i="3" s="1"/>
  <c r="C147" i="3"/>
  <c r="D147" i="3" s="1"/>
  <c r="N146" i="3"/>
  <c r="I146" i="3"/>
  <c r="J146" i="3" s="1"/>
  <c r="F146" i="3"/>
  <c r="G146" i="3" s="1"/>
  <c r="C146" i="3"/>
  <c r="D146" i="3" s="1"/>
  <c r="N145" i="3"/>
  <c r="I145" i="3"/>
  <c r="J145" i="3" s="1"/>
  <c r="F145" i="3"/>
  <c r="G145" i="3" s="1"/>
  <c r="C145" i="3"/>
  <c r="D145" i="3" s="1"/>
  <c r="N144" i="3"/>
  <c r="I144" i="3"/>
  <c r="J144" i="3" s="1"/>
  <c r="F144" i="3"/>
  <c r="G144" i="3" s="1"/>
  <c r="C144" i="3"/>
  <c r="D144" i="3" s="1"/>
  <c r="N143" i="3"/>
  <c r="I143" i="3"/>
  <c r="J143" i="3" s="1"/>
  <c r="F143" i="3"/>
  <c r="G143" i="3" s="1"/>
  <c r="C143" i="3"/>
  <c r="D143" i="3" s="1"/>
  <c r="N142" i="3"/>
  <c r="I142" i="3"/>
  <c r="J142" i="3" s="1"/>
  <c r="F142" i="3"/>
  <c r="G142" i="3" s="1"/>
  <c r="C142" i="3"/>
  <c r="D142" i="3" s="1"/>
  <c r="N141" i="3"/>
  <c r="I141" i="3"/>
  <c r="J141" i="3" s="1"/>
  <c r="F141" i="3"/>
  <c r="G141" i="3" s="1"/>
  <c r="C141" i="3"/>
  <c r="D141" i="3" s="1"/>
  <c r="N140" i="3"/>
  <c r="I140" i="3"/>
  <c r="J140" i="3" s="1"/>
  <c r="F140" i="3"/>
  <c r="G140" i="3" s="1"/>
  <c r="C140" i="3"/>
  <c r="D140" i="3" s="1"/>
  <c r="N139" i="3"/>
  <c r="I139" i="3"/>
  <c r="J139" i="3" s="1"/>
  <c r="F139" i="3"/>
  <c r="G139" i="3" s="1"/>
  <c r="C139" i="3"/>
  <c r="D139" i="3" s="1"/>
  <c r="N138" i="3"/>
  <c r="I138" i="3"/>
  <c r="J138" i="3" s="1"/>
  <c r="F138" i="3"/>
  <c r="C138" i="3"/>
  <c r="D138" i="3" s="1"/>
  <c r="N137" i="3"/>
  <c r="I137" i="3"/>
  <c r="J137" i="3" s="1"/>
  <c r="F137" i="3"/>
  <c r="G137" i="3" s="1"/>
  <c r="C137" i="3"/>
  <c r="D137" i="3" s="1"/>
  <c r="N136" i="3"/>
  <c r="I136" i="3"/>
  <c r="J136" i="3" s="1"/>
  <c r="F136" i="3"/>
  <c r="G136" i="3" s="1"/>
  <c r="C136" i="3"/>
  <c r="D136" i="3" s="1"/>
  <c r="N135" i="3"/>
  <c r="I135" i="3"/>
  <c r="J135" i="3" s="1"/>
  <c r="F135" i="3"/>
  <c r="G135" i="3" s="1"/>
  <c r="C135" i="3"/>
  <c r="D135" i="3" s="1"/>
  <c r="N134" i="3"/>
  <c r="I134" i="3"/>
  <c r="J134" i="3" s="1"/>
  <c r="F134" i="3"/>
  <c r="G134" i="3" s="1"/>
  <c r="C134" i="3"/>
  <c r="D134" i="3" s="1"/>
  <c r="N133" i="3"/>
  <c r="I133" i="3"/>
  <c r="J133" i="3" s="1"/>
  <c r="F133" i="3"/>
  <c r="G133" i="3" s="1"/>
  <c r="C133" i="3"/>
  <c r="D133" i="3" s="1"/>
  <c r="N132" i="3"/>
  <c r="I132" i="3"/>
  <c r="J132" i="3" s="1"/>
  <c r="F132" i="3"/>
  <c r="G132" i="3" s="1"/>
  <c r="C132" i="3"/>
  <c r="D132" i="3" s="1"/>
  <c r="N131" i="3"/>
  <c r="I131" i="3"/>
  <c r="J131" i="3" s="1"/>
  <c r="F131" i="3"/>
  <c r="G131" i="3" s="1"/>
  <c r="C131" i="3"/>
  <c r="D131" i="3" s="1"/>
  <c r="N130" i="3"/>
  <c r="I130" i="3"/>
  <c r="J130" i="3" s="1"/>
  <c r="F130" i="3"/>
  <c r="C130" i="3"/>
  <c r="D130" i="3" s="1"/>
  <c r="N129" i="3"/>
  <c r="I129" i="3"/>
  <c r="J129" i="3" s="1"/>
  <c r="F129" i="3"/>
  <c r="G129" i="3" s="1"/>
  <c r="C129" i="3"/>
  <c r="D129" i="3" s="1"/>
  <c r="N128" i="3"/>
  <c r="I128" i="3"/>
  <c r="J128" i="3" s="1"/>
  <c r="F128" i="3"/>
  <c r="C128" i="3"/>
  <c r="D128" i="3" s="1"/>
  <c r="N127" i="3"/>
  <c r="I127" i="3"/>
  <c r="J127" i="3" s="1"/>
  <c r="F127" i="3"/>
  <c r="C127" i="3"/>
  <c r="D127" i="3" s="1"/>
  <c r="N126" i="3"/>
  <c r="I126" i="3"/>
  <c r="J126" i="3" s="1"/>
  <c r="F126" i="3"/>
  <c r="G126" i="3" s="1"/>
  <c r="C126" i="3"/>
  <c r="D126" i="3" s="1"/>
  <c r="N125" i="3"/>
  <c r="I125" i="3"/>
  <c r="J125" i="3" s="1"/>
  <c r="F125" i="3"/>
  <c r="C125" i="3"/>
  <c r="D125" i="3" s="1"/>
  <c r="N124" i="3"/>
  <c r="I124" i="3"/>
  <c r="J124" i="3" s="1"/>
  <c r="F124" i="3"/>
  <c r="G124" i="3" s="1"/>
  <c r="C124" i="3"/>
  <c r="D124" i="3" s="1"/>
  <c r="N123" i="3"/>
  <c r="I123" i="3"/>
  <c r="J123" i="3" s="1"/>
  <c r="F123" i="3"/>
  <c r="C123" i="3"/>
  <c r="D123" i="3" s="1"/>
  <c r="N122" i="3"/>
  <c r="I122" i="3"/>
  <c r="J122" i="3" s="1"/>
  <c r="F122" i="3"/>
  <c r="C122" i="3"/>
  <c r="D122" i="3" s="1"/>
  <c r="N121" i="3"/>
  <c r="I121" i="3"/>
  <c r="J121" i="3" s="1"/>
  <c r="F121" i="3"/>
  <c r="G121" i="3" s="1"/>
  <c r="C121" i="3"/>
  <c r="D121" i="3" s="1"/>
  <c r="N120" i="3"/>
  <c r="I120" i="3"/>
  <c r="J120" i="3" s="1"/>
  <c r="F120" i="3"/>
  <c r="C120" i="3"/>
  <c r="D120" i="3" s="1"/>
  <c r="N119" i="3"/>
  <c r="I119" i="3"/>
  <c r="J119" i="3" s="1"/>
  <c r="F119" i="3"/>
  <c r="C119" i="3"/>
  <c r="D119" i="3" s="1"/>
  <c r="N118" i="3"/>
  <c r="I118" i="3"/>
  <c r="J118" i="3" s="1"/>
  <c r="F118" i="3"/>
  <c r="G118" i="3" s="1"/>
  <c r="C118" i="3"/>
  <c r="D118" i="3" s="1"/>
  <c r="N117" i="3"/>
  <c r="I117" i="3"/>
  <c r="J117" i="3" s="1"/>
  <c r="F117" i="3"/>
  <c r="G117" i="3" s="1"/>
  <c r="C117" i="3"/>
  <c r="D117" i="3" s="1"/>
  <c r="N116" i="3"/>
  <c r="I116" i="3"/>
  <c r="J116" i="3" s="1"/>
  <c r="F116" i="3"/>
  <c r="G116" i="3" s="1"/>
  <c r="C116" i="3"/>
  <c r="D116" i="3" s="1"/>
  <c r="N115" i="3"/>
  <c r="I115" i="3"/>
  <c r="J115" i="3" s="1"/>
  <c r="F115" i="3"/>
  <c r="C115" i="3"/>
  <c r="D115" i="3" s="1"/>
  <c r="N114" i="3"/>
  <c r="I114" i="3"/>
  <c r="J114" i="3" s="1"/>
  <c r="F114" i="3"/>
  <c r="C114" i="3"/>
  <c r="D114" i="3" s="1"/>
  <c r="N113" i="3"/>
  <c r="I113" i="3"/>
  <c r="J113" i="3" s="1"/>
  <c r="F113" i="3"/>
  <c r="G113" i="3" s="1"/>
  <c r="C113" i="3"/>
  <c r="D113" i="3" s="1"/>
  <c r="N112" i="3"/>
  <c r="I112" i="3"/>
  <c r="J112" i="3" s="1"/>
  <c r="F112" i="3"/>
  <c r="C112" i="3"/>
  <c r="D112" i="3" s="1"/>
  <c r="N111" i="3"/>
  <c r="I111" i="3"/>
  <c r="J111" i="3" s="1"/>
  <c r="F111" i="3"/>
  <c r="C111" i="3"/>
  <c r="D111" i="3" s="1"/>
  <c r="N110" i="3"/>
  <c r="I110" i="3"/>
  <c r="J110" i="3" s="1"/>
  <c r="F110" i="3"/>
  <c r="G110" i="3" s="1"/>
  <c r="C110" i="3"/>
  <c r="D110" i="3" s="1"/>
  <c r="N109" i="3"/>
  <c r="I109" i="3"/>
  <c r="J109" i="3" s="1"/>
  <c r="F109" i="3"/>
  <c r="G109" i="3" s="1"/>
  <c r="C109" i="3"/>
  <c r="D109" i="3" s="1"/>
  <c r="N108" i="3"/>
  <c r="I108" i="3"/>
  <c r="J108" i="3" s="1"/>
  <c r="F108" i="3"/>
  <c r="G108" i="3" s="1"/>
  <c r="C108" i="3"/>
  <c r="D108" i="3" s="1"/>
  <c r="N107" i="3"/>
  <c r="I107" i="3"/>
  <c r="J107" i="3" s="1"/>
  <c r="F107" i="3"/>
  <c r="C107" i="3"/>
  <c r="D107" i="3" s="1"/>
  <c r="N106" i="3"/>
  <c r="I106" i="3"/>
  <c r="J106" i="3" s="1"/>
  <c r="F106" i="3"/>
  <c r="C106" i="3"/>
  <c r="D106" i="3" s="1"/>
  <c r="N105" i="3"/>
  <c r="I105" i="3"/>
  <c r="J105" i="3" s="1"/>
  <c r="F105" i="3"/>
  <c r="G105" i="3" s="1"/>
  <c r="C105" i="3"/>
  <c r="D105" i="3" s="1"/>
  <c r="N104" i="3"/>
  <c r="I104" i="3"/>
  <c r="J104" i="3" s="1"/>
  <c r="F104" i="3"/>
  <c r="C104" i="3"/>
  <c r="D104" i="3" s="1"/>
  <c r="N103" i="3"/>
  <c r="I103" i="3"/>
  <c r="J103" i="3" s="1"/>
  <c r="F103" i="3"/>
  <c r="C103" i="3"/>
  <c r="D103" i="3" s="1"/>
  <c r="N102" i="3"/>
  <c r="I102" i="3"/>
  <c r="J102" i="3" s="1"/>
  <c r="F102" i="3"/>
  <c r="G102" i="3" s="1"/>
  <c r="C102" i="3"/>
  <c r="D102" i="3" s="1"/>
  <c r="N101" i="3"/>
  <c r="I101" i="3"/>
  <c r="J101" i="3" s="1"/>
  <c r="F101" i="3"/>
  <c r="G101" i="3" s="1"/>
  <c r="C101" i="3"/>
  <c r="D101" i="3" s="1"/>
  <c r="N100" i="3"/>
  <c r="I100" i="3"/>
  <c r="J100" i="3" s="1"/>
  <c r="F100" i="3"/>
  <c r="G100" i="3" s="1"/>
  <c r="C100" i="3"/>
  <c r="D100" i="3" s="1"/>
  <c r="N99" i="3"/>
  <c r="I99" i="3"/>
  <c r="J99" i="3" s="1"/>
  <c r="F99" i="3"/>
  <c r="C99" i="3"/>
  <c r="D99" i="3" s="1"/>
  <c r="N98" i="3"/>
  <c r="I98" i="3"/>
  <c r="J98" i="3" s="1"/>
  <c r="F98" i="3"/>
  <c r="C98" i="3"/>
  <c r="D98" i="3" s="1"/>
  <c r="N97" i="3"/>
  <c r="I97" i="3"/>
  <c r="J97" i="3" s="1"/>
  <c r="F97" i="3"/>
  <c r="G97" i="3" s="1"/>
  <c r="C97" i="3"/>
  <c r="D97" i="3" s="1"/>
  <c r="N96" i="3"/>
  <c r="I96" i="3"/>
  <c r="J96" i="3" s="1"/>
  <c r="F96" i="3"/>
  <c r="G96" i="3" s="1"/>
  <c r="C96" i="3"/>
  <c r="D96" i="3" s="1"/>
  <c r="N95" i="3"/>
  <c r="I95" i="3"/>
  <c r="J95" i="3" s="1"/>
  <c r="F95" i="3"/>
  <c r="C95" i="3"/>
  <c r="D95" i="3" s="1"/>
  <c r="N94" i="3"/>
  <c r="I94" i="3"/>
  <c r="J94" i="3" s="1"/>
  <c r="F94" i="3"/>
  <c r="G94" i="3" s="1"/>
  <c r="C94" i="3"/>
  <c r="D94" i="3" s="1"/>
  <c r="N93" i="3"/>
  <c r="I93" i="3"/>
  <c r="J93" i="3" s="1"/>
  <c r="F93" i="3"/>
  <c r="G93" i="3" s="1"/>
  <c r="C93" i="3"/>
  <c r="D93" i="3" s="1"/>
  <c r="N92" i="3"/>
  <c r="I92" i="3"/>
  <c r="J92" i="3" s="1"/>
  <c r="F92" i="3"/>
  <c r="G92" i="3" s="1"/>
  <c r="C92" i="3"/>
  <c r="D92" i="3" s="1"/>
  <c r="N91" i="3"/>
  <c r="I91" i="3"/>
  <c r="J91" i="3" s="1"/>
  <c r="F91" i="3"/>
  <c r="G91" i="3" s="1"/>
  <c r="C91" i="3"/>
  <c r="D91" i="3" s="1"/>
  <c r="N90" i="3"/>
  <c r="I90" i="3"/>
  <c r="J90" i="3" s="1"/>
  <c r="F90" i="3"/>
  <c r="C90" i="3"/>
  <c r="D90" i="3" s="1"/>
  <c r="N89" i="3"/>
  <c r="I89" i="3"/>
  <c r="J89" i="3" s="1"/>
  <c r="F89" i="3"/>
  <c r="C89" i="3"/>
  <c r="D89" i="3" s="1"/>
  <c r="N88" i="3"/>
  <c r="I88" i="3"/>
  <c r="J88" i="3" s="1"/>
  <c r="F88" i="3"/>
  <c r="G88" i="3" s="1"/>
  <c r="C88" i="3"/>
  <c r="D88" i="3" s="1"/>
  <c r="N87" i="3"/>
  <c r="I87" i="3"/>
  <c r="J87" i="3" s="1"/>
  <c r="F87" i="3"/>
  <c r="C87" i="3"/>
  <c r="D87" i="3" s="1"/>
  <c r="N86" i="3"/>
  <c r="I86" i="3"/>
  <c r="J86" i="3" s="1"/>
  <c r="F86" i="3"/>
  <c r="G86" i="3" s="1"/>
  <c r="C86" i="3"/>
  <c r="D86" i="3" s="1"/>
  <c r="N85" i="3"/>
  <c r="I85" i="3"/>
  <c r="J85" i="3" s="1"/>
  <c r="F85" i="3"/>
  <c r="C85" i="3"/>
  <c r="D85" i="3" s="1"/>
  <c r="N84" i="3"/>
  <c r="I84" i="3"/>
  <c r="J84" i="3" s="1"/>
  <c r="F84" i="3"/>
  <c r="G84" i="3" s="1"/>
  <c r="C84" i="3"/>
  <c r="D84" i="3" s="1"/>
  <c r="N83" i="3"/>
  <c r="I83" i="3"/>
  <c r="J83" i="3" s="1"/>
  <c r="F83" i="3"/>
  <c r="G83" i="3" s="1"/>
  <c r="C83" i="3"/>
  <c r="D83" i="3" s="1"/>
  <c r="N82" i="3"/>
  <c r="I82" i="3"/>
  <c r="J82" i="3" s="1"/>
  <c r="F82" i="3"/>
  <c r="C82" i="3"/>
  <c r="D82" i="3" s="1"/>
  <c r="N81" i="3"/>
  <c r="I81" i="3"/>
  <c r="J81" i="3" s="1"/>
  <c r="F81" i="3"/>
  <c r="C81" i="3"/>
  <c r="D81" i="3" s="1"/>
  <c r="N80" i="3"/>
  <c r="I80" i="3"/>
  <c r="J80" i="3" s="1"/>
  <c r="F80" i="3"/>
  <c r="G80" i="3" s="1"/>
  <c r="C80" i="3"/>
  <c r="D80" i="3" s="1"/>
  <c r="N79" i="3"/>
  <c r="I79" i="3"/>
  <c r="J79" i="3" s="1"/>
  <c r="F79" i="3"/>
  <c r="G79" i="3" s="1"/>
  <c r="C79" i="3"/>
  <c r="D79" i="3" s="1"/>
  <c r="N78" i="3"/>
  <c r="I78" i="3"/>
  <c r="J78" i="3" s="1"/>
  <c r="F78" i="3"/>
  <c r="G78" i="3" s="1"/>
  <c r="C78" i="3"/>
  <c r="D78" i="3" s="1"/>
  <c r="N77" i="3"/>
  <c r="I77" i="3"/>
  <c r="J77" i="3" s="1"/>
  <c r="F77" i="3"/>
  <c r="C77" i="3"/>
  <c r="D77" i="3" s="1"/>
  <c r="N76" i="3"/>
  <c r="I76" i="3"/>
  <c r="J76" i="3" s="1"/>
  <c r="F76" i="3"/>
  <c r="G76" i="3" s="1"/>
  <c r="C76" i="3"/>
  <c r="D76" i="3" s="1"/>
  <c r="N75" i="3"/>
  <c r="I75" i="3"/>
  <c r="J75" i="3" s="1"/>
  <c r="F75" i="3"/>
  <c r="G75" i="3" s="1"/>
  <c r="C75" i="3"/>
  <c r="D75" i="3" s="1"/>
  <c r="N74" i="3"/>
  <c r="I74" i="3"/>
  <c r="J74" i="3" s="1"/>
  <c r="F74" i="3"/>
  <c r="G74" i="3" s="1"/>
  <c r="C74" i="3"/>
  <c r="D74" i="3" s="1"/>
  <c r="N73" i="3"/>
  <c r="I73" i="3"/>
  <c r="J73" i="3" s="1"/>
  <c r="F73" i="3"/>
  <c r="G73" i="3" s="1"/>
  <c r="C73" i="3"/>
  <c r="D73" i="3" s="1"/>
  <c r="N72" i="3"/>
  <c r="I72" i="3"/>
  <c r="J72" i="3" s="1"/>
  <c r="F72" i="3"/>
  <c r="C72" i="3"/>
  <c r="D72" i="3" s="1"/>
  <c r="N71" i="3"/>
  <c r="I71" i="3"/>
  <c r="J71" i="3" s="1"/>
  <c r="F71" i="3"/>
  <c r="C71" i="3"/>
  <c r="D71" i="3" s="1"/>
  <c r="N70" i="3"/>
  <c r="I70" i="3"/>
  <c r="J70" i="3" s="1"/>
  <c r="F70" i="3"/>
  <c r="G70" i="3" s="1"/>
  <c r="C70" i="3"/>
  <c r="D70" i="3" s="1"/>
  <c r="N69" i="3"/>
  <c r="I69" i="3"/>
  <c r="J69" i="3" s="1"/>
  <c r="F69" i="3"/>
  <c r="C69" i="3"/>
  <c r="D69" i="3" s="1"/>
  <c r="N68" i="3"/>
  <c r="I68" i="3"/>
  <c r="J68" i="3" s="1"/>
  <c r="F68" i="3"/>
  <c r="G68" i="3" s="1"/>
  <c r="C68" i="3"/>
  <c r="D68" i="3" s="1"/>
  <c r="N67" i="3"/>
  <c r="I67" i="3"/>
  <c r="J67" i="3" s="1"/>
  <c r="F67" i="3"/>
  <c r="G67" i="3" s="1"/>
  <c r="C67" i="3"/>
  <c r="D67" i="3" s="1"/>
  <c r="N66" i="3"/>
  <c r="I66" i="3"/>
  <c r="J66" i="3" s="1"/>
  <c r="F66" i="3"/>
  <c r="G66" i="3" s="1"/>
  <c r="C66" i="3"/>
  <c r="D66" i="3" s="1"/>
  <c r="N65" i="3"/>
  <c r="I65" i="3"/>
  <c r="J65" i="3" s="1"/>
  <c r="F65" i="3"/>
  <c r="C65" i="3"/>
  <c r="D65" i="3" s="1"/>
  <c r="N64" i="3"/>
  <c r="I64" i="3"/>
  <c r="J64" i="3" s="1"/>
  <c r="F64" i="3"/>
  <c r="C64" i="3"/>
  <c r="D64" i="3" s="1"/>
  <c r="N63" i="3"/>
  <c r="I63" i="3"/>
  <c r="J63" i="3" s="1"/>
  <c r="F63" i="3"/>
  <c r="G63" i="3" s="1"/>
  <c r="C63" i="3"/>
  <c r="D63" i="3" s="1"/>
  <c r="N62" i="3"/>
  <c r="I62" i="3"/>
  <c r="J62" i="3" s="1"/>
  <c r="F62" i="3"/>
  <c r="G62" i="3" s="1"/>
  <c r="C62" i="3"/>
  <c r="D62" i="3" s="1"/>
  <c r="N61" i="3"/>
  <c r="I61" i="3"/>
  <c r="J61" i="3" s="1"/>
  <c r="F61" i="3"/>
  <c r="C61" i="3"/>
  <c r="D61" i="3" s="1"/>
  <c r="N60" i="3"/>
  <c r="I60" i="3"/>
  <c r="J60" i="3" s="1"/>
  <c r="F60" i="3"/>
  <c r="C60" i="3"/>
  <c r="D60" i="3" s="1"/>
  <c r="N59" i="3"/>
  <c r="I59" i="3"/>
  <c r="J59" i="3" s="1"/>
  <c r="F59" i="3"/>
  <c r="C59" i="3"/>
  <c r="D59" i="3" s="1"/>
  <c r="N58" i="3"/>
  <c r="I58" i="3"/>
  <c r="J58" i="3" s="1"/>
  <c r="F58" i="3"/>
  <c r="G58" i="3" s="1"/>
  <c r="C58" i="3"/>
  <c r="D58" i="3" s="1"/>
  <c r="N57" i="3"/>
  <c r="I57" i="3"/>
  <c r="J57" i="3" s="1"/>
  <c r="F57" i="3"/>
  <c r="G57" i="3" s="1"/>
  <c r="C57" i="3"/>
  <c r="D57" i="3" s="1"/>
  <c r="N56" i="3"/>
  <c r="I56" i="3"/>
  <c r="J56" i="3" s="1"/>
  <c r="F56" i="3"/>
  <c r="G56" i="3" s="1"/>
  <c r="C56" i="3"/>
  <c r="D56" i="3" s="1"/>
  <c r="N55" i="3"/>
  <c r="I55" i="3"/>
  <c r="J55" i="3" s="1"/>
  <c r="F55" i="3"/>
  <c r="G55" i="3" s="1"/>
  <c r="C55" i="3"/>
  <c r="D55" i="3" s="1"/>
  <c r="N54" i="3"/>
  <c r="I54" i="3"/>
  <c r="J54" i="3" s="1"/>
  <c r="F54" i="3"/>
  <c r="G54" i="3" s="1"/>
  <c r="C54" i="3"/>
  <c r="D54" i="3" s="1"/>
  <c r="N53" i="3"/>
  <c r="I53" i="3"/>
  <c r="J53" i="3" s="1"/>
  <c r="F53" i="3"/>
  <c r="G53" i="3" s="1"/>
  <c r="C53" i="3"/>
  <c r="D53" i="3" s="1"/>
  <c r="N52" i="3"/>
  <c r="I52" i="3"/>
  <c r="J52" i="3" s="1"/>
  <c r="F52" i="3"/>
  <c r="G52" i="3" s="1"/>
  <c r="C52" i="3"/>
  <c r="D52" i="3" s="1"/>
  <c r="N51" i="3"/>
  <c r="I51" i="3"/>
  <c r="J51" i="3" s="1"/>
  <c r="F51" i="3"/>
  <c r="G51" i="3" s="1"/>
  <c r="C51" i="3"/>
  <c r="D51" i="3" s="1"/>
  <c r="N50" i="3"/>
  <c r="I50" i="3"/>
  <c r="J50" i="3" s="1"/>
  <c r="F50" i="3"/>
  <c r="G50" i="3" s="1"/>
  <c r="C50" i="3"/>
  <c r="D50" i="3" s="1"/>
  <c r="N49" i="3"/>
  <c r="I49" i="3"/>
  <c r="J49" i="3" s="1"/>
  <c r="F49" i="3"/>
  <c r="G49" i="3" s="1"/>
  <c r="C49" i="3"/>
  <c r="D49" i="3" s="1"/>
  <c r="N48" i="3"/>
  <c r="I48" i="3"/>
  <c r="J48" i="3" s="1"/>
  <c r="F48" i="3"/>
  <c r="G48" i="3" s="1"/>
  <c r="C48" i="3"/>
  <c r="D48" i="3" s="1"/>
  <c r="N47" i="3"/>
  <c r="I47" i="3"/>
  <c r="J47" i="3" s="1"/>
  <c r="F47" i="3"/>
  <c r="G47" i="3" s="1"/>
  <c r="C47" i="3"/>
  <c r="D47" i="3" s="1"/>
  <c r="N46" i="3"/>
  <c r="I46" i="3"/>
  <c r="J46" i="3" s="1"/>
  <c r="F46" i="3"/>
  <c r="G46" i="3" s="1"/>
  <c r="C46" i="3"/>
  <c r="D46" i="3" s="1"/>
  <c r="N45" i="3"/>
  <c r="I45" i="3"/>
  <c r="J45" i="3" s="1"/>
  <c r="F45" i="3"/>
  <c r="G45" i="3" s="1"/>
  <c r="C45" i="3"/>
  <c r="D45" i="3" s="1"/>
  <c r="N44" i="3"/>
  <c r="I44" i="3"/>
  <c r="J44" i="3" s="1"/>
  <c r="F44" i="3"/>
  <c r="G44" i="3" s="1"/>
  <c r="C44" i="3"/>
  <c r="D44" i="3" s="1"/>
  <c r="N43" i="3"/>
  <c r="I43" i="3"/>
  <c r="J43" i="3" s="1"/>
  <c r="F43" i="3"/>
  <c r="G43" i="3" s="1"/>
  <c r="C43" i="3"/>
  <c r="D43" i="3" s="1"/>
  <c r="N42" i="3"/>
  <c r="I42" i="3"/>
  <c r="J42" i="3" s="1"/>
  <c r="F42" i="3"/>
  <c r="G42" i="3" s="1"/>
  <c r="C42" i="3"/>
  <c r="D42" i="3" s="1"/>
  <c r="N41" i="3"/>
  <c r="I41" i="3"/>
  <c r="J41" i="3" s="1"/>
  <c r="F41" i="3"/>
  <c r="G41" i="3" s="1"/>
  <c r="C41" i="3"/>
  <c r="D41" i="3" s="1"/>
  <c r="N40" i="3"/>
  <c r="I40" i="3"/>
  <c r="J40" i="3" s="1"/>
  <c r="F40" i="3"/>
  <c r="G40" i="3" s="1"/>
  <c r="C40" i="3"/>
  <c r="D40" i="3" s="1"/>
  <c r="N39" i="3"/>
  <c r="I39" i="3"/>
  <c r="J39" i="3" s="1"/>
  <c r="F39" i="3"/>
  <c r="C39" i="3"/>
  <c r="D39" i="3" s="1"/>
  <c r="N38" i="3"/>
  <c r="I38" i="3"/>
  <c r="J38" i="3" s="1"/>
  <c r="F38" i="3"/>
  <c r="G38" i="3" s="1"/>
  <c r="C38" i="3"/>
  <c r="D38" i="3" s="1"/>
  <c r="N37" i="3"/>
  <c r="I37" i="3"/>
  <c r="J37" i="3" s="1"/>
  <c r="F37" i="3"/>
  <c r="G37" i="3" s="1"/>
  <c r="C37" i="3"/>
  <c r="D37" i="3" s="1"/>
  <c r="N36" i="3"/>
  <c r="I36" i="3"/>
  <c r="J36" i="3" s="1"/>
  <c r="F36" i="3"/>
  <c r="C36" i="3"/>
  <c r="D36" i="3" s="1"/>
  <c r="N35" i="3"/>
  <c r="I35" i="3"/>
  <c r="J35" i="3" s="1"/>
  <c r="F35" i="3"/>
  <c r="C35" i="3"/>
  <c r="D35" i="3" s="1"/>
  <c r="N34" i="3"/>
  <c r="I34" i="3"/>
  <c r="J34" i="3" s="1"/>
  <c r="F34" i="3"/>
  <c r="G34" i="3" s="1"/>
  <c r="C34" i="3"/>
  <c r="D34" i="3" s="1"/>
  <c r="N33" i="3"/>
  <c r="I33" i="3"/>
  <c r="J33" i="3" s="1"/>
  <c r="F33" i="3"/>
  <c r="G33" i="3" s="1"/>
  <c r="C33" i="3"/>
  <c r="D33" i="3" s="1"/>
  <c r="N32" i="3"/>
  <c r="I32" i="3"/>
  <c r="J32" i="3" s="1"/>
  <c r="F32" i="3"/>
  <c r="C32" i="3"/>
  <c r="D32" i="3" s="1"/>
  <c r="N31" i="3"/>
  <c r="I31" i="3"/>
  <c r="J31" i="3" s="1"/>
  <c r="F31" i="3"/>
  <c r="C31" i="3"/>
  <c r="D31" i="3" s="1"/>
  <c r="N30" i="3"/>
  <c r="I30" i="3"/>
  <c r="J30" i="3" s="1"/>
  <c r="F30" i="3"/>
  <c r="G30" i="3" s="1"/>
  <c r="C30" i="3"/>
  <c r="D30" i="3" s="1"/>
  <c r="N29" i="3"/>
  <c r="I29" i="3"/>
  <c r="J29" i="3" s="1"/>
  <c r="F29" i="3"/>
  <c r="G29" i="3" s="1"/>
  <c r="C29" i="3"/>
  <c r="D29" i="3" s="1"/>
  <c r="N28" i="3"/>
  <c r="I28" i="3"/>
  <c r="J28" i="3" s="1"/>
  <c r="F28" i="3"/>
  <c r="G28" i="3" s="1"/>
  <c r="C28" i="3"/>
  <c r="D28" i="3" s="1"/>
  <c r="N27" i="3"/>
  <c r="I27" i="3"/>
  <c r="J27" i="3" s="1"/>
  <c r="F27" i="3"/>
  <c r="C27" i="3"/>
  <c r="D27" i="3" s="1"/>
  <c r="N26" i="3"/>
  <c r="I26" i="3"/>
  <c r="J26" i="3" s="1"/>
  <c r="F26" i="3"/>
  <c r="G26" i="3" s="1"/>
  <c r="C26" i="3"/>
  <c r="D26" i="3" s="1"/>
  <c r="N25" i="3"/>
  <c r="I25" i="3"/>
  <c r="J25" i="3" s="1"/>
  <c r="F25" i="3"/>
  <c r="C25" i="3"/>
  <c r="D25" i="3" s="1"/>
  <c r="N24" i="3"/>
  <c r="I24" i="3"/>
  <c r="J24" i="3" s="1"/>
  <c r="F24" i="3"/>
  <c r="C24" i="3"/>
  <c r="D24" i="3" s="1"/>
  <c r="N23" i="3"/>
  <c r="I23" i="3"/>
  <c r="J23" i="3" s="1"/>
  <c r="F23" i="3"/>
  <c r="C23" i="3"/>
  <c r="D23" i="3" s="1"/>
  <c r="N22" i="3"/>
  <c r="I22" i="3"/>
  <c r="J22" i="3" s="1"/>
  <c r="F22" i="3"/>
  <c r="C22" i="3"/>
  <c r="D22" i="3" s="1"/>
  <c r="N21" i="3"/>
  <c r="I21" i="3"/>
  <c r="J21" i="3" s="1"/>
  <c r="F21" i="3"/>
  <c r="C21" i="3"/>
  <c r="D21" i="3" s="1"/>
  <c r="N20" i="3"/>
  <c r="I20" i="3"/>
  <c r="J20" i="3" s="1"/>
  <c r="F20" i="3"/>
  <c r="G20" i="3" s="1"/>
  <c r="C20" i="3"/>
  <c r="D20" i="3" s="1"/>
  <c r="N19" i="3"/>
  <c r="I19" i="3"/>
  <c r="J19" i="3" s="1"/>
  <c r="F19" i="3"/>
  <c r="C19" i="3"/>
  <c r="D19" i="3" s="1"/>
  <c r="N18" i="3"/>
  <c r="I18" i="3"/>
  <c r="J18" i="3" s="1"/>
  <c r="F18" i="3"/>
  <c r="C18" i="3"/>
  <c r="D18" i="3" s="1"/>
  <c r="N17" i="3"/>
  <c r="I17" i="3"/>
  <c r="J17" i="3" s="1"/>
  <c r="F17" i="3"/>
  <c r="C17" i="3"/>
  <c r="D17" i="3" s="1"/>
  <c r="N16" i="3"/>
  <c r="I16" i="3"/>
  <c r="J16" i="3" s="1"/>
  <c r="F16" i="3"/>
  <c r="C16" i="3"/>
  <c r="D16" i="3" s="1"/>
  <c r="N15" i="3"/>
  <c r="L15" i="3"/>
  <c r="K15" i="3"/>
  <c r="I15" i="3"/>
  <c r="J15" i="3" s="1"/>
  <c r="F15" i="3"/>
  <c r="G15" i="3" s="1"/>
  <c r="C15" i="3"/>
  <c r="D15" i="3" s="1"/>
  <c r="E15" i="3" s="1"/>
  <c r="F38" i="2"/>
  <c r="F37" i="2"/>
  <c r="C37" i="2"/>
  <c r="C38" i="2" s="1"/>
  <c r="E38" i="2" s="1"/>
  <c r="F36" i="2"/>
  <c r="D36" i="2"/>
  <c r="C36" i="2"/>
  <c r="E36" i="2" s="1"/>
  <c r="D37" i="2" s="1"/>
  <c r="F35" i="2"/>
  <c r="F31" i="2"/>
  <c r="F30" i="2"/>
  <c r="C30" i="2"/>
  <c r="C31" i="2" s="1"/>
  <c r="E31" i="2" s="1"/>
  <c r="K29" i="2"/>
  <c r="J29" i="2"/>
  <c r="F29" i="2"/>
  <c r="C29" i="2"/>
  <c r="E29" i="2" s="1"/>
  <c r="D30" i="2" s="1"/>
  <c r="K28" i="2"/>
  <c r="J28" i="2"/>
  <c r="F28" i="2"/>
  <c r="F24" i="2"/>
  <c r="J23" i="2"/>
  <c r="K30" i="2" s="1"/>
  <c r="F23" i="2"/>
  <c r="E23" i="2"/>
  <c r="D24" i="2" s="1"/>
  <c r="C23" i="2"/>
  <c r="C24" i="2" s="1"/>
  <c r="E24" i="2" s="1"/>
  <c r="F22" i="2"/>
  <c r="D22" i="2"/>
  <c r="C22" i="2"/>
  <c r="E22" i="2" s="1"/>
  <c r="D23" i="2" s="1"/>
  <c r="F21" i="2"/>
  <c r="F17" i="2"/>
  <c r="C17" i="2"/>
  <c r="F16" i="2"/>
  <c r="D16" i="2"/>
  <c r="C16" i="2"/>
  <c r="E16" i="2" s="1"/>
  <c r="D17" i="2" s="1"/>
  <c r="F15" i="2"/>
  <c r="F12" i="2"/>
  <c r="F11" i="2"/>
  <c r="F10" i="2"/>
  <c r="E10" i="2"/>
  <c r="D11" i="2" s="1"/>
  <c r="C10" i="2"/>
  <c r="C11" i="2" s="1"/>
  <c r="F6" i="2"/>
  <c r="F5" i="2"/>
  <c r="F4" i="2"/>
  <c r="F3" i="2"/>
  <c r="C3" i="2"/>
  <c r="C4" i="2" s="1"/>
  <c r="W228" i="3" l="1"/>
  <c r="W226" i="3"/>
  <c r="H226" i="3"/>
  <c r="W229" i="3"/>
  <c r="H229" i="3"/>
  <c r="H227" i="3"/>
  <c r="W227" i="3"/>
  <c r="W225" i="3"/>
  <c r="H225" i="3"/>
  <c r="O228" i="3"/>
  <c r="D174" i="3"/>
  <c r="D2" i="3" s="1" a="1"/>
  <c r="D2" i="3" s="1"/>
  <c r="G171" i="3"/>
  <c r="W171" i="3" s="1"/>
  <c r="G173" i="3"/>
  <c r="W173" i="3" s="1"/>
  <c r="G220" i="3"/>
  <c r="W220" i="3" s="1"/>
  <c r="G218" i="3"/>
  <c r="W218" i="3" s="1"/>
  <c r="G212" i="3"/>
  <c r="W212" i="3" s="1"/>
  <c r="G210" i="3"/>
  <c r="H210" i="3" s="1"/>
  <c r="G198" i="3"/>
  <c r="H198" i="3" s="1"/>
  <c r="O198" i="3" s="1"/>
  <c r="G192" i="3"/>
  <c r="H192" i="3" s="1"/>
  <c r="G190" i="3"/>
  <c r="H190" i="3" s="1"/>
  <c r="G188" i="3"/>
  <c r="W188" i="3" s="1"/>
  <c r="G170" i="3"/>
  <c r="W170" i="3" s="1"/>
  <c r="G172" i="3"/>
  <c r="H172" i="3" s="1"/>
  <c r="G221" i="3"/>
  <c r="W221" i="3" s="1"/>
  <c r="G215" i="3"/>
  <c r="W215" i="3" s="1"/>
  <c r="G213" i="3"/>
  <c r="W213" i="3" s="1"/>
  <c r="G211" i="3"/>
  <c r="W211" i="3" s="1"/>
  <c r="G209" i="3"/>
  <c r="H209" i="3" s="1"/>
  <c r="G205" i="3"/>
  <c r="H205" i="3" s="1"/>
  <c r="G201" i="3"/>
  <c r="W201" i="3" s="1"/>
  <c r="G199" i="3"/>
  <c r="H199" i="3" s="1"/>
  <c r="O199" i="3" s="1"/>
  <c r="G193" i="3"/>
  <c r="W193" i="3" s="1"/>
  <c r="G191" i="3"/>
  <c r="H191" i="3" s="1"/>
  <c r="G187" i="3"/>
  <c r="W187" i="3" s="1"/>
  <c r="G185" i="3"/>
  <c r="W185" i="3" s="1"/>
  <c r="G183" i="3"/>
  <c r="H183" i="3" s="1"/>
  <c r="D215" i="3"/>
  <c r="D224" i="3"/>
  <c r="D210" i="3"/>
  <c r="D202" i="3"/>
  <c r="D209" i="3"/>
  <c r="D183" i="3"/>
  <c r="D175" i="3"/>
  <c r="G179" i="3"/>
  <c r="H179" i="3" s="1"/>
  <c r="G175" i="3"/>
  <c r="H175" i="3" s="1"/>
  <c r="G182" i="3"/>
  <c r="W182" i="3" s="1"/>
  <c r="G180" i="3"/>
  <c r="W180" i="3" s="1"/>
  <c r="G176" i="3"/>
  <c r="W176" i="3" s="1"/>
  <c r="D222" i="3"/>
  <c r="D220" i="3"/>
  <c r="D218" i="3"/>
  <c r="D216" i="3"/>
  <c r="D214" i="3"/>
  <c r="D212" i="3"/>
  <c r="D208" i="3"/>
  <c r="D206" i="3"/>
  <c r="D204" i="3"/>
  <c r="D200" i="3"/>
  <c r="D198" i="3"/>
  <c r="D196" i="3"/>
  <c r="D194" i="3"/>
  <c r="D192" i="3"/>
  <c r="D190" i="3"/>
  <c r="D188" i="3"/>
  <c r="D186" i="3"/>
  <c r="D184" i="3"/>
  <c r="D182" i="3"/>
  <c r="D180" i="3"/>
  <c r="D178" i="3"/>
  <c r="D176" i="3"/>
  <c r="D223" i="3"/>
  <c r="D221" i="3"/>
  <c r="D219" i="3"/>
  <c r="D217" i="3"/>
  <c r="D213" i="3"/>
  <c r="D211" i="3"/>
  <c r="D207" i="3"/>
  <c r="D205" i="3"/>
  <c r="D203" i="3"/>
  <c r="D201" i="3"/>
  <c r="D199" i="3"/>
  <c r="D197" i="3"/>
  <c r="D195" i="3"/>
  <c r="D193" i="3"/>
  <c r="D191" i="3"/>
  <c r="D189" i="3"/>
  <c r="D187" i="3"/>
  <c r="D185" i="3"/>
  <c r="D181" i="3"/>
  <c r="D179" i="3"/>
  <c r="D177" i="3"/>
  <c r="G17" i="3"/>
  <c r="H17" i="3" s="1"/>
  <c r="G19" i="3"/>
  <c r="H19" i="3" s="1"/>
  <c r="G21" i="3"/>
  <c r="H21" i="3" s="1"/>
  <c r="G25" i="3"/>
  <c r="H25" i="3" s="1"/>
  <c r="G27" i="3"/>
  <c r="H27" i="3" s="1"/>
  <c r="G35" i="3"/>
  <c r="H35" i="3" s="1"/>
  <c r="G59" i="3"/>
  <c r="H59" i="3" s="1"/>
  <c r="G61" i="3"/>
  <c r="H61" i="3" s="1"/>
  <c r="G65" i="3"/>
  <c r="H65" i="3" s="1"/>
  <c r="G69" i="3"/>
  <c r="H69" i="3" s="1"/>
  <c r="G77" i="3"/>
  <c r="H77" i="3" s="1"/>
  <c r="G81" i="3"/>
  <c r="H81" i="3" s="1"/>
  <c r="G85" i="3"/>
  <c r="H85" i="3" s="1"/>
  <c r="G89" i="3"/>
  <c r="W89" i="3" s="1"/>
  <c r="G99" i="3"/>
  <c r="H99" i="3" s="1"/>
  <c r="G107" i="3"/>
  <c r="H107" i="3" s="1"/>
  <c r="G115" i="3"/>
  <c r="H115" i="3" s="1"/>
  <c r="G123" i="3"/>
  <c r="H123" i="3" s="1"/>
  <c r="G125" i="3"/>
  <c r="H125" i="3" s="1"/>
  <c r="G219" i="3"/>
  <c r="H219" i="3" s="1"/>
  <c r="O219" i="3" s="1"/>
  <c r="G203" i="3"/>
  <c r="H203" i="3" s="1"/>
  <c r="O203" i="3" s="1"/>
  <c r="G197" i="3"/>
  <c r="H197" i="3" s="1"/>
  <c r="O197" i="3" s="1"/>
  <c r="G195" i="3"/>
  <c r="H195" i="3" s="1"/>
  <c r="O195" i="3" s="1"/>
  <c r="G189" i="3"/>
  <c r="H189" i="3" s="1"/>
  <c r="O189" i="3" s="1"/>
  <c r="G181" i="3"/>
  <c r="H181" i="3" s="1"/>
  <c r="O181" i="3" s="1"/>
  <c r="G177" i="3"/>
  <c r="H177" i="3" s="1"/>
  <c r="O177" i="3" s="1"/>
  <c r="G207" i="3"/>
  <c r="H207" i="3" s="1"/>
  <c r="O207" i="3" s="1"/>
  <c r="G111" i="3"/>
  <c r="H111" i="3" s="1"/>
  <c r="G103" i="3"/>
  <c r="H103" i="3" s="1"/>
  <c r="G71" i="3"/>
  <c r="H71" i="3" s="1"/>
  <c r="G39" i="3"/>
  <c r="H39" i="3" s="1"/>
  <c r="G16" i="3"/>
  <c r="W16" i="3" s="1"/>
  <c r="G18" i="3"/>
  <c r="H18" i="3" s="1"/>
  <c r="G24" i="3"/>
  <c r="H24" i="3" s="1"/>
  <c r="G32" i="3"/>
  <c r="W32" i="3" s="1"/>
  <c r="G36" i="3"/>
  <c r="H36" i="3" s="1"/>
  <c r="G60" i="3"/>
  <c r="H60" i="3" s="1"/>
  <c r="G64" i="3"/>
  <c r="H64" i="3" s="1"/>
  <c r="G223" i="3"/>
  <c r="H223" i="3" s="1"/>
  <c r="O223" i="3" s="1"/>
  <c r="G127" i="3"/>
  <c r="H127" i="3" s="1"/>
  <c r="G95" i="3"/>
  <c r="H95" i="3" s="1"/>
  <c r="G31" i="3"/>
  <c r="H31" i="3" s="1"/>
  <c r="G119" i="3"/>
  <c r="H119" i="3" s="1"/>
  <c r="G87" i="3"/>
  <c r="H87" i="3" s="1"/>
  <c r="G23" i="3"/>
  <c r="H23" i="3" s="1"/>
  <c r="G22" i="3"/>
  <c r="H22" i="3" s="1"/>
  <c r="H68" i="3"/>
  <c r="AA68" i="3" s="1"/>
  <c r="H78" i="3"/>
  <c r="Z78" i="3" s="1"/>
  <c r="H86" i="3"/>
  <c r="O86" i="3" s="1"/>
  <c r="H94" i="3"/>
  <c r="AA94" i="3" s="1"/>
  <c r="H116" i="3"/>
  <c r="AB116" i="3" s="1"/>
  <c r="H124" i="3"/>
  <c r="AB124" i="3" s="1"/>
  <c r="H134" i="3"/>
  <c r="AB134" i="3" s="1"/>
  <c r="H142" i="3"/>
  <c r="AB142" i="3" s="1"/>
  <c r="H222" i="3"/>
  <c r="O222" i="3" s="1"/>
  <c r="H204" i="3"/>
  <c r="O204" i="3" s="1"/>
  <c r="G202" i="3"/>
  <c r="H202" i="3" s="1"/>
  <c r="O202" i="3" s="1"/>
  <c r="G178" i="3"/>
  <c r="H178" i="3" s="1"/>
  <c r="O178" i="3" s="1"/>
  <c r="G138" i="3"/>
  <c r="H138" i="3" s="1"/>
  <c r="G130" i="3"/>
  <c r="H130" i="3" s="1"/>
  <c r="G122" i="3"/>
  <c r="H122" i="3" s="1"/>
  <c r="G114" i="3"/>
  <c r="H114" i="3" s="1"/>
  <c r="G106" i="3"/>
  <c r="H106" i="3" s="1"/>
  <c r="G98" i="3"/>
  <c r="H98" i="3" s="1"/>
  <c r="G90" i="3"/>
  <c r="H90" i="3" s="1"/>
  <c r="G82" i="3"/>
  <c r="H82" i="3" s="1"/>
  <c r="G224" i="3"/>
  <c r="H224" i="3" s="1"/>
  <c r="O224" i="3" s="1"/>
  <c r="G216" i="3"/>
  <c r="H216" i="3" s="1"/>
  <c r="O216" i="3" s="1"/>
  <c r="G208" i="3"/>
  <c r="H208" i="3" s="1"/>
  <c r="O208" i="3" s="1"/>
  <c r="G200" i="3"/>
  <c r="H200" i="3" s="1"/>
  <c r="O200" i="3" s="1"/>
  <c r="G184" i="3"/>
  <c r="W184" i="3" s="1"/>
  <c r="G128" i="3"/>
  <c r="H128" i="3" s="1"/>
  <c r="G120" i="3"/>
  <c r="H120" i="3" s="1"/>
  <c r="G112" i="3"/>
  <c r="H112" i="3" s="1"/>
  <c r="G104" i="3"/>
  <c r="H104" i="3" s="1"/>
  <c r="G72" i="3"/>
  <c r="H72" i="3" s="1"/>
  <c r="W196" i="3"/>
  <c r="W186" i="3"/>
  <c r="H196" i="3"/>
  <c r="O196" i="3" s="1"/>
  <c r="W217" i="3"/>
  <c r="W222" i="3"/>
  <c r="H217" i="3"/>
  <c r="H186" i="3"/>
  <c r="H214" i="3"/>
  <c r="W214" i="3"/>
  <c r="W194" i="3"/>
  <c r="H194" i="3"/>
  <c r="H206" i="3"/>
  <c r="W206" i="3"/>
  <c r="W204" i="3"/>
  <c r="W70" i="3"/>
  <c r="W96" i="3"/>
  <c r="W66" i="3"/>
  <c r="W75" i="3"/>
  <c r="W126" i="3"/>
  <c r="E16" i="3"/>
  <c r="E17" i="3" s="1"/>
  <c r="E18" i="3" s="1"/>
  <c r="W67" i="3"/>
  <c r="W86" i="3"/>
  <c r="W91" i="3"/>
  <c r="H52" i="3"/>
  <c r="Z52" i="3" s="1"/>
  <c r="W52" i="3"/>
  <c r="W121" i="3"/>
  <c r="H121" i="3"/>
  <c r="AB121" i="3" s="1"/>
  <c r="W40" i="3"/>
  <c r="H40" i="3"/>
  <c r="AA40" i="3" s="1"/>
  <c r="H56" i="3"/>
  <c r="Z56" i="3" s="1"/>
  <c r="W56" i="3"/>
  <c r="W118" i="3"/>
  <c r="H118" i="3"/>
  <c r="AA118" i="3" s="1"/>
  <c r="W20" i="3"/>
  <c r="H20" i="3"/>
  <c r="AA20" i="3" s="1"/>
  <c r="W44" i="3"/>
  <c r="H44" i="3"/>
  <c r="O44" i="3" s="1"/>
  <c r="W93" i="3"/>
  <c r="H93" i="3"/>
  <c r="W83" i="3"/>
  <c r="H83" i="3"/>
  <c r="Z83" i="3" s="1"/>
  <c r="W48" i="3"/>
  <c r="H48" i="3"/>
  <c r="O48" i="3" s="1"/>
  <c r="H74" i="3"/>
  <c r="Z74" i="3" s="1"/>
  <c r="W74" i="3"/>
  <c r="W100" i="3"/>
  <c r="H100" i="3"/>
  <c r="AA100" i="3" s="1"/>
  <c r="W113" i="3"/>
  <c r="H113" i="3"/>
  <c r="W68" i="3"/>
  <c r="W78" i="3"/>
  <c r="H66" i="3"/>
  <c r="AB66" i="3" s="1"/>
  <c r="H91" i="3"/>
  <c r="AB91" i="3" s="1"/>
  <c r="W117" i="3"/>
  <c r="H117" i="3"/>
  <c r="AA117" i="3" s="1"/>
  <c r="H126" i="3"/>
  <c r="Z126" i="3" s="1"/>
  <c r="V15" i="3"/>
  <c r="H15" i="3"/>
  <c r="W15" i="3"/>
  <c r="J3" i="3" a="1"/>
  <c r="H37" i="3"/>
  <c r="W37" i="3"/>
  <c r="H38" i="3"/>
  <c r="W38" i="3"/>
  <c r="W49" i="3"/>
  <c r="H49" i="3"/>
  <c r="H29" i="3"/>
  <c r="W29" i="3"/>
  <c r="H42" i="3"/>
  <c r="W42" i="3"/>
  <c r="H30" i="3"/>
  <c r="W30" i="3"/>
  <c r="W41" i="3"/>
  <c r="H41" i="3"/>
  <c r="H43" i="3"/>
  <c r="W43" i="3"/>
  <c r="W58" i="3"/>
  <c r="H58" i="3"/>
  <c r="H73" i="3"/>
  <c r="W73" i="3"/>
  <c r="H55" i="3"/>
  <c r="W55" i="3"/>
  <c r="W26" i="3"/>
  <c r="H33" i="3"/>
  <c r="W33" i="3"/>
  <c r="W46" i="3"/>
  <c r="H46" i="3"/>
  <c r="H54" i="3"/>
  <c r="W54" i="3"/>
  <c r="H57" i="3"/>
  <c r="W57" i="3"/>
  <c r="W79" i="3"/>
  <c r="H79" i="3"/>
  <c r="H26" i="3"/>
  <c r="W28" i="3"/>
  <c r="W34" i="3"/>
  <c r="H34" i="3"/>
  <c r="H45" i="3"/>
  <c r="W45" i="3"/>
  <c r="W47" i="3"/>
  <c r="H47" i="3"/>
  <c r="H51" i="3"/>
  <c r="W51" i="3"/>
  <c r="H28" i="3"/>
  <c r="H50" i="3"/>
  <c r="W50" i="3"/>
  <c r="H53" i="3"/>
  <c r="W53" i="3"/>
  <c r="H67" i="3"/>
  <c r="H76" i="3"/>
  <c r="W76" i="3"/>
  <c r="H84" i="3"/>
  <c r="W84" i="3"/>
  <c r="H137" i="3"/>
  <c r="W137" i="3"/>
  <c r="W62" i="3"/>
  <c r="H62" i="3"/>
  <c r="H131" i="3"/>
  <c r="W131" i="3"/>
  <c r="H141" i="3"/>
  <c r="W141" i="3"/>
  <c r="H70" i="3"/>
  <c r="W80" i="3"/>
  <c r="H80" i="3"/>
  <c r="H92" i="3"/>
  <c r="W92" i="3"/>
  <c r="W105" i="3"/>
  <c r="H105" i="3"/>
  <c r="H135" i="3"/>
  <c r="W135" i="3"/>
  <c r="W63" i="3"/>
  <c r="W88" i="3"/>
  <c r="H88" i="3"/>
  <c r="W108" i="3"/>
  <c r="H108" i="3"/>
  <c r="H129" i="3"/>
  <c r="W129" i="3"/>
  <c r="H63" i="3"/>
  <c r="H75" i="3"/>
  <c r="H96" i="3"/>
  <c r="W97" i="3"/>
  <c r="H97" i="3"/>
  <c r="H133" i="3"/>
  <c r="W133" i="3"/>
  <c r="H136" i="3"/>
  <c r="W136" i="3"/>
  <c r="H139" i="3"/>
  <c r="W139" i="3"/>
  <c r="H132" i="3"/>
  <c r="W132" i="3"/>
  <c r="W110" i="3"/>
  <c r="H109" i="3"/>
  <c r="W109" i="3"/>
  <c r="H143" i="3"/>
  <c r="W143" i="3"/>
  <c r="H145" i="3"/>
  <c r="W145" i="3"/>
  <c r="H146" i="3"/>
  <c r="W146" i="3"/>
  <c r="H147" i="3"/>
  <c r="W147" i="3"/>
  <c r="H154" i="3"/>
  <c r="W154" i="3"/>
  <c r="W94" i="3"/>
  <c r="W102" i="3"/>
  <c r="H101" i="3"/>
  <c r="W101" i="3"/>
  <c r="H151" i="3"/>
  <c r="W151" i="3"/>
  <c r="H144" i="3"/>
  <c r="W144" i="3"/>
  <c r="H102" i="3"/>
  <c r="H110" i="3"/>
  <c r="W116" i="3"/>
  <c r="W124" i="3"/>
  <c r="H156" i="3"/>
  <c r="W156" i="3"/>
  <c r="H140" i="3"/>
  <c r="W140" i="3"/>
  <c r="H153" i="3"/>
  <c r="W153" i="3"/>
  <c r="W134" i="3"/>
  <c r="W142" i="3"/>
  <c r="H150" i="3"/>
  <c r="W150" i="3"/>
  <c r="H158" i="3"/>
  <c r="W158" i="3"/>
  <c r="H160" i="3"/>
  <c r="W160" i="3"/>
  <c r="H152" i="3"/>
  <c r="W152" i="3"/>
  <c r="H155" i="3"/>
  <c r="W155" i="3"/>
  <c r="H157" i="3"/>
  <c r="W157" i="3"/>
  <c r="H149" i="3"/>
  <c r="W149" i="3"/>
  <c r="H165" i="3"/>
  <c r="W165" i="3"/>
  <c r="H148" i="3"/>
  <c r="W148" i="3"/>
  <c r="H159" i="3"/>
  <c r="W159" i="3"/>
  <c r="H161" i="3"/>
  <c r="W161" i="3"/>
  <c r="H163" i="3"/>
  <c r="W163" i="3"/>
  <c r="H166" i="3"/>
  <c r="W166" i="3"/>
  <c r="H174" i="3"/>
  <c r="W174" i="3"/>
  <c r="H164" i="3"/>
  <c r="W164" i="3"/>
  <c r="H167" i="3"/>
  <c r="W167" i="3"/>
  <c r="H168" i="3"/>
  <c r="W168" i="3"/>
  <c r="H169" i="3"/>
  <c r="W169" i="3"/>
  <c r="H173" i="3"/>
  <c r="H162" i="3"/>
  <c r="W162" i="3"/>
  <c r="C12" i="2"/>
  <c r="E12" i="2" s="1"/>
  <c r="E11" i="2"/>
  <c r="D12" i="2" s="1"/>
  <c r="E4" i="2"/>
  <c r="D5" i="2" s="1"/>
  <c r="C5" i="2"/>
  <c r="E3" i="2"/>
  <c r="D4" i="2" s="1"/>
  <c r="E37" i="2"/>
  <c r="D38" i="2" s="1"/>
  <c r="E30" i="2"/>
  <c r="D31" i="2" s="1"/>
  <c r="J30" i="2"/>
  <c r="O227" i="3" l="1"/>
  <c r="O229" i="3"/>
  <c r="O225" i="3"/>
  <c r="O226" i="3"/>
  <c r="H171" i="3"/>
  <c r="AA171" i="3" s="1"/>
  <c r="W198" i="3"/>
  <c r="W205" i="3"/>
  <c r="H185" i="3"/>
  <c r="O185" i="3" s="1"/>
  <c r="H215" i="3"/>
  <c r="O215" i="3" s="1"/>
  <c r="W210" i="3"/>
  <c r="W190" i="3"/>
  <c r="H170" i="3"/>
  <c r="AB170" i="3" s="1"/>
  <c r="H212" i="3"/>
  <c r="O212" i="3" s="1"/>
  <c r="W172" i="3"/>
  <c r="H187" i="3"/>
  <c r="O187" i="3" s="1"/>
  <c r="H201" i="3"/>
  <c r="O201" i="3" s="1"/>
  <c r="H211" i="3"/>
  <c r="O211" i="3" s="1"/>
  <c r="H221" i="3"/>
  <c r="O221" i="3" s="1"/>
  <c r="W191" i="3"/>
  <c r="H218" i="3"/>
  <c r="O218" i="3" s="1"/>
  <c r="H188" i="3"/>
  <c r="O188" i="3" s="1"/>
  <c r="W199" i="3"/>
  <c r="W192" i="3"/>
  <c r="W183" i="3"/>
  <c r="H213" i="3"/>
  <c r="O213" i="3" s="1"/>
  <c r="W209" i="3"/>
  <c r="H220" i="3"/>
  <c r="O220" i="3" s="1"/>
  <c r="H193" i="3"/>
  <c r="O193" i="3" s="1"/>
  <c r="W175" i="3"/>
  <c r="W179" i="3"/>
  <c r="W115" i="3"/>
  <c r="W112" i="3"/>
  <c r="W90" i="3"/>
  <c r="H176" i="3"/>
  <c r="O176" i="3" s="1"/>
  <c r="W111" i="3"/>
  <c r="W24" i="3"/>
  <c r="W65" i="3"/>
  <c r="W202" i="3"/>
  <c r="H182" i="3"/>
  <c r="O182" i="3" s="1"/>
  <c r="AA86" i="3"/>
  <c r="W81" i="3"/>
  <c r="W123" i="3"/>
  <c r="W95" i="3"/>
  <c r="W69" i="3"/>
  <c r="AB78" i="3"/>
  <c r="W19" i="3"/>
  <c r="O116" i="3"/>
  <c r="W119" i="3"/>
  <c r="W177" i="3"/>
  <c r="W21" i="3"/>
  <c r="Z86" i="3"/>
  <c r="W72" i="3"/>
  <c r="W195" i="3"/>
  <c r="AA78" i="3"/>
  <c r="H180" i="3"/>
  <c r="O180" i="3" s="1"/>
  <c r="W25" i="3"/>
  <c r="W103" i="3"/>
  <c r="W85" i="3"/>
  <c r="Z116" i="3"/>
  <c r="W71" i="3"/>
  <c r="W64" i="3"/>
  <c r="W128" i="3"/>
  <c r="AA116" i="3"/>
  <c r="W130" i="3"/>
  <c r="W27" i="3"/>
  <c r="W17" i="3"/>
  <c r="O78" i="3"/>
  <c r="W39" i="3"/>
  <c r="W35" i="3"/>
  <c r="W87" i="3"/>
  <c r="W120" i="3"/>
  <c r="AA124" i="3"/>
  <c r="W122" i="3"/>
  <c r="Z124" i="3"/>
  <c r="AB86" i="3"/>
  <c r="W125" i="3"/>
  <c r="W189" i="3"/>
  <c r="W82" i="3"/>
  <c r="W36" i="3"/>
  <c r="W77" i="3"/>
  <c r="W178" i="3"/>
  <c r="W200" i="3"/>
  <c r="W31" i="3"/>
  <c r="W208" i="3"/>
  <c r="W98" i="3"/>
  <c r="W61" i="3"/>
  <c r="Z134" i="3"/>
  <c r="W114" i="3"/>
  <c r="W23" i="3"/>
  <c r="O134" i="3"/>
  <c r="AA134" i="3"/>
  <c r="W224" i="3"/>
  <c r="W18" i="3"/>
  <c r="W107" i="3"/>
  <c r="W203" i="3"/>
  <c r="W223" i="3"/>
  <c r="W22" i="3"/>
  <c r="W60" i="3"/>
  <c r="W99" i="3"/>
  <c r="AB94" i="3"/>
  <c r="W138" i="3"/>
  <c r="W59" i="3"/>
  <c r="O94" i="3"/>
  <c r="W181" i="3"/>
  <c r="Z94" i="3"/>
  <c r="O130" i="3"/>
  <c r="Z130" i="3"/>
  <c r="AB130" i="3"/>
  <c r="AB60" i="3"/>
  <c r="O60" i="3"/>
  <c r="AA60" i="3"/>
  <c r="Z60" i="3"/>
  <c r="W106" i="3"/>
  <c r="H32" i="3"/>
  <c r="H89" i="3"/>
  <c r="O89" i="3" s="1"/>
  <c r="AB68" i="3"/>
  <c r="W104" i="3"/>
  <c r="O142" i="3"/>
  <c r="Z142" i="3"/>
  <c r="O68" i="3"/>
  <c r="AA142" i="3"/>
  <c r="W127" i="3"/>
  <c r="Z68" i="3"/>
  <c r="AB72" i="3"/>
  <c r="Z72" i="3"/>
  <c r="O72" i="3"/>
  <c r="AA72" i="3"/>
  <c r="AA98" i="3"/>
  <c r="AB98" i="3"/>
  <c r="AB36" i="3"/>
  <c r="AA36" i="3"/>
  <c r="Z36" i="3"/>
  <c r="O36" i="3"/>
  <c r="AB103" i="3"/>
  <c r="AA103" i="3"/>
  <c r="O103" i="3"/>
  <c r="Z103" i="3"/>
  <c r="O61" i="3"/>
  <c r="Z61" i="3"/>
  <c r="AA61" i="3"/>
  <c r="AB61" i="3"/>
  <c r="AB104" i="3"/>
  <c r="Z104" i="3"/>
  <c r="AA104" i="3"/>
  <c r="O104" i="3"/>
  <c r="O106" i="3"/>
  <c r="AB106" i="3"/>
  <c r="Z106" i="3"/>
  <c r="AA106" i="3"/>
  <c r="AA59" i="3"/>
  <c r="O59" i="3"/>
  <c r="AB59" i="3"/>
  <c r="AB35" i="3"/>
  <c r="AA35" i="3"/>
  <c r="Z35" i="3"/>
  <c r="O35" i="3"/>
  <c r="O111" i="3"/>
  <c r="AB111" i="3"/>
  <c r="AA111" i="3"/>
  <c r="Z111" i="3"/>
  <c r="AB85" i="3"/>
  <c r="AA85" i="3"/>
  <c r="Z85" i="3"/>
  <c r="O85" i="3"/>
  <c r="AA27" i="3"/>
  <c r="Z27" i="3"/>
  <c r="O27" i="3"/>
  <c r="AB27" i="3"/>
  <c r="AB127" i="3"/>
  <c r="Z127" i="3"/>
  <c r="O127" i="3"/>
  <c r="AB125" i="3"/>
  <c r="O125" i="3"/>
  <c r="AA125" i="3"/>
  <c r="Z125" i="3"/>
  <c r="AA25" i="3"/>
  <c r="Z25" i="3"/>
  <c r="AB25" i="3"/>
  <c r="AA21" i="3"/>
  <c r="Z21" i="3"/>
  <c r="AB21" i="3"/>
  <c r="O21" i="3"/>
  <c r="O69" i="3"/>
  <c r="AB69" i="3"/>
  <c r="AA69" i="3"/>
  <c r="Z69" i="3"/>
  <c r="O71" i="3"/>
  <c r="AB71" i="3"/>
  <c r="AA71" i="3"/>
  <c r="Z71" i="3"/>
  <c r="Z107" i="3"/>
  <c r="AB107" i="3"/>
  <c r="AA107" i="3"/>
  <c r="O107" i="3"/>
  <c r="Z90" i="3"/>
  <c r="AB90" i="3"/>
  <c r="AA90" i="3"/>
  <c r="O90" i="3"/>
  <c r="AA31" i="3"/>
  <c r="Z31" i="3"/>
  <c r="O31" i="3"/>
  <c r="AB31" i="3"/>
  <c r="AB39" i="3"/>
  <c r="O39" i="3"/>
  <c r="AA39" i="3"/>
  <c r="Z39" i="3"/>
  <c r="O123" i="3"/>
  <c r="Z123" i="3"/>
  <c r="AB123" i="3"/>
  <c r="AA123" i="3"/>
  <c r="Z65" i="3"/>
  <c r="AB65" i="3"/>
  <c r="AA65" i="3"/>
  <c r="O65" i="3"/>
  <c r="Z115" i="3"/>
  <c r="AB115" i="3"/>
  <c r="AA115" i="3"/>
  <c r="O115" i="3"/>
  <c r="Z95" i="3"/>
  <c r="AB95" i="3"/>
  <c r="AA95" i="3"/>
  <c r="O95" i="3"/>
  <c r="O112" i="3"/>
  <c r="AB112" i="3"/>
  <c r="Z112" i="3"/>
  <c r="AA112" i="3"/>
  <c r="Z114" i="3"/>
  <c r="AA114" i="3"/>
  <c r="O114" i="3"/>
  <c r="AB114" i="3"/>
  <c r="AA22" i="3"/>
  <c r="AB22" i="3"/>
  <c r="Z22" i="3"/>
  <c r="O22" i="3"/>
  <c r="AB120" i="3"/>
  <c r="Z120" i="3"/>
  <c r="O120" i="3"/>
  <c r="AA120" i="3"/>
  <c r="Z122" i="3"/>
  <c r="AB122" i="3"/>
  <c r="AA122" i="3"/>
  <c r="O122" i="3"/>
  <c r="O23" i="3"/>
  <c r="AA23" i="3"/>
  <c r="Z23" i="3"/>
  <c r="AB23" i="3"/>
  <c r="O81" i="3"/>
  <c r="AB81" i="3"/>
  <c r="AA81" i="3"/>
  <c r="Z81" i="3"/>
  <c r="AB128" i="3"/>
  <c r="Z128" i="3"/>
  <c r="AA128" i="3"/>
  <c r="O128" i="3"/>
  <c r="Z87" i="3"/>
  <c r="AB87" i="3"/>
  <c r="AA87" i="3"/>
  <c r="O87" i="3"/>
  <c r="AB24" i="3"/>
  <c r="AA24" i="3"/>
  <c r="Z24" i="3"/>
  <c r="O24" i="3"/>
  <c r="AA77" i="3"/>
  <c r="Z77" i="3"/>
  <c r="O77" i="3"/>
  <c r="AB77" i="3"/>
  <c r="O138" i="3"/>
  <c r="AB138" i="3"/>
  <c r="Z138" i="3"/>
  <c r="AA138" i="3"/>
  <c r="O119" i="3"/>
  <c r="Z119" i="3"/>
  <c r="AB119" i="3"/>
  <c r="AA119" i="3"/>
  <c r="AB64" i="3"/>
  <c r="AA64" i="3"/>
  <c r="O64" i="3"/>
  <c r="Z64" i="3"/>
  <c r="O18" i="3"/>
  <c r="AB18" i="3"/>
  <c r="Z18" i="3"/>
  <c r="AA18" i="3"/>
  <c r="O19" i="3"/>
  <c r="AA19" i="3"/>
  <c r="AB19" i="3"/>
  <c r="Z19" i="3"/>
  <c r="AA82" i="3"/>
  <c r="O82" i="3"/>
  <c r="AB82" i="3"/>
  <c r="Z82" i="3"/>
  <c r="AA99" i="3"/>
  <c r="O99" i="3"/>
  <c r="AB99" i="3"/>
  <c r="Z99" i="3"/>
  <c r="AA17" i="3"/>
  <c r="O17" i="3"/>
  <c r="AB17" i="3"/>
  <c r="Z17" i="3"/>
  <c r="H184" i="3"/>
  <c r="O184" i="3" s="1"/>
  <c r="O25" i="3"/>
  <c r="O124" i="3"/>
  <c r="AA130" i="3"/>
  <c r="W219" i="3"/>
  <c r="W197" i="3"/>
  <c r="H16" i="3"/>
  <c r="W207" i="3"/>
  <c r="AA127" i="3"/>
  <c r="G3" i="3" a="1"/>
  <c r="G3" i="3" s="1"/>
  <c r="Z59" i="3"/>
  <c r="W216" i="3"/>
  <c r="Z98" i="3"/>
  <c r="O98" i="3"/>
  <c r="AA83" i="3"/>
  <c r="O83" i="3"/>
  <c r="AA56" i="3"/>
  <c r="O209" i="3"/>
  <c r="O190" i="3"/>
  <c r="O217" i="3"/>
  <c r="O210" i="3"/>
  <c r="O192" i="3"/>
  <c r="O214" i="3"/>
  <c r="O179" i="3"/>
  <c r="O191" i="3"/>
  <c r="O186" i="3"/>
  <c r="O194" i="3"/>
  <c r="O175" i="3"/>
  <c r="O206" i="3"/>
  <c r="O205" i="3"/>
  <c r="O183" i="3"/>
  <c r="J3" i="3"/>
  <c r="AB6" i="4" s="1"/>
  <c r="AC6" i="4"/>
  <c r="AC13" i="4" s="1"/>
  <c r="Z40" i="3"/>
  <c r="O91" i="3"/>
  <c r="O74" i="3"/>
  <c r="AB126" i="3"/>
  <c r="Z20" i="3"/>
  <c r="AB117" i="3"/>
  <c r="AA44" i="3"/>
  <c r="O118" i="3"/>
  <c r="AA91" i="3"/>
  <c r="AA48" i="3"/>
  <c r="O100" i="3"/>
  <c r="O126" i="3"/>
  <c r="Z44" i="3"/>
  <c r="AA74" i="3"/>
  <c r="AB100" i="3"/>
  <c r="Z100" i="3"/>
  <c r="AB44" i="3"/>
  <c r="AB118" i="3"/>
  <c r="AB83" i="3"/>
  <c r="O40" i="3"/>
  <c r="Z91" i="3"/>
  <c r="AB40" i="3"/>
  <c r="AB48" i="3"/>
  <c r="AA126" i="3"/>
  <c r="AA52" i="3"/>
  <c r="Z48" i="3"/>
  <c r="O66" i="3"/>
  <c r="AB74" i="3"/>
  <c r="O117" i="3"/>
  <c r="Z117" i="3"/>
  <c r="AB56" i="3"/>
  <c r="O56" i="3"/>
  <c r="O113" i="3"/>
  <c r="AB113" i="3"/>
  <c r="AA113" i="3"/>
  <c r="Z113" i="3"/>
  <c r="Z93" i="3"/>
  <c r="AB93" i="3"/>
  <c r="AA93" i="3"/>
  <c r="O93" i="3"/>
  <c r="O121" i="3"/>
  <c r="AA121" i="3"/>
  <c r="Z121" i="3"/>
  <c r="Z118" i="3"/>
  <c r="O20" i="3"/>
  <c r="AB20" i="3"/>
  <c r="AA66" i="3"/>
  <c r="Z66" i="3"/>
  <c r="AB52" i="3"/>
  <c r="O52" i="3"/>
  <c r="AA45" i="3"/>
  <c r="AB45" i="3"/>
  <c r="O45" i="3"/>
  <c r="Z45" i="3"/>
  <c r="AB169" i="3"/>
  <c r="AA169" i="3"/>
  <c r="Z169" i="3"/>
  <c r="O169" i="3"/>
  <c r="AB174" i="3"/>
  <c r="AA174" i="3"/>
  <c r="Z174" i="3"/>
  <c r="O174" i="3"/>
  <c r="AB161" i="3"/>
  <c r="Z161" i="3"/>
  <c r="O161" i="3"/>
  <c r="AA161" i="3"/>
  <c r="AB165" i="3"/>
  <c r="Z165" i="3"/>
  <c r="O165" i="3"/>
  <c r="AA165" i="3"/>
  <c r="AB152" i="3"/>
  <c r="Z152" i="3"/>
  <c r="O152" i="3"/>
  <c r="AA152" i="3"/>
  <c r="AB110" i="3"/>
  <c r="O110" i="3"/>
  <c r="AA110" i="3"/>
  <c r="Z110" i="3"/>
  <c r="AB151" i="3"/>
  <c r="Z151" i="3"/>
  <c r="O151" i="3"/>
  <c r="AA151" i="3"/>
  <c r="Z145" i="3"/>
  <c r="AB145" i="3"/>
  <c r="AA145" i="3"/>
  <c r="O145" i="3"/>
  <c r="Z137" i="3"/>
  <c r="AB137" i="3"/>
  <c r="O137" i="3"/>
  <c r="AA137" i="3"/>
  <c r="AA50" i="3"/>
  <c r="Z50" i="3"/>
  <c r="O50" i="3"/>
  <c r="AB50" i="3"/>
  <c r="AB37" i="3"/>
  <c r="Z37" i="3"/>
  <c r="O37" i="3"/>
  <c r="AA37" i="3"/>
  <c r="AB102" i="3"/>
  <c r="AA102" i="3"/>
  <c r="O102" i="3"/>
  <c r="Z102" i="3"/>
  <c r="Z139" i="3"/>
  <c r="AB139" i="3"/>
  <c r="O139" i="3"/>
  <c r="AA139" i="3"/>
  <c r="Z70" i="3"/>
  <c r="O70" i="3"/>
  <c r="AB70" i="3"/>
  <c r="AA70" i="3"/>
  <c r="Z141" i="3"/>
  <c r="AB141" i="3"/>
  <c r="O141" i="3"/>
  <c r="AA141" i="3"/>
  <c r="AB67" i="3"/>
  <c r="AA67" i="3"/>
  <c r="O67" i="3"/>
  <c r="Z67" i="3"/>
  <c r="AA34" i="3"/>
  <c r="AB34" i="3"/>
  <c r="Z34" i="3"/>
  <c r="O34" i="3"/>
  <c r="AA54" i="3"/>
  <c r="Z54" i="3"/>
  <c r="AB54" i="3"/>
  <c r="O54" i="3"/>
  <c r="AA43" i="3"/>
  <c r="AB43" i="3"/>
  <c r="O43" i="3"/>
  <c r="Z43" i="3"/>
  <c r="AA42" i="3"/>
  <c r="Z42" i="3"/>
  <c r="O42" i="3"/>
  <c r="AB42" i="3"/>
  <c r="Z92" i="3"/>
  <c r="AB92" i="3"/>
  <c r="AA92" i="3"/>
  <c r="O92" i="3"/>
  <c r="AA49" i="3"/>
  <c r="Z49" i="3"/>
  <c r="O49" i="3"/>
  <c r="AB49" i="3"/>
  <c r="AB172" i="3"/>
  <c r="AA172" i="3"/>
  <c r="Z172" i="3"/>
  <c r="O172" i="3"/>
  <c r="AB168" i="3"/>
  <c r="Z168" i="3"/>
  <c r="O168" i="3"/>
  <c r="AA168" i="3"/>
  <c r="AB159" i="3"/>
  <c r="Z159" i="3"/>
  <c r="O159" i="3"/>
  <c r="AA159" i="3"/>
  <c r="AB149" i="3"/>
  <c r="Z149" i="3"/>
  <c r="O149" i="3"/>
  <c r="AA149" i="3"/>
  <c r="AB160" i="3"/>
  <c r="Z160" i="3"/>
  <c r="O160" i="3"/>
  <c r="AA160" i="3"/>
  <c r="AB156" i="3"/>
  <c r="Z156" i="3"/>
  <c r="O156" i="3"/>
  <c r="AA156" i="3"/>
  <c r="Z101" i="3"/>
  <c r="AB101" i="3"/>
  <c r="AA101" i="3"/>
  <c r="O101" i="3"/>
  <c r="AB154" i="3"/>
  <c r="Z154" i="3"/>
  <c r="O154" i="3"/>
  <c r="AA154" i="3"/>
  <c r="Z143" i="3"/>
  <c r="AB143" i="3"/>
  <c r="O143" i="3"/>
  <c r="AA143" i="3"/>
  <c r="Z75" i="3"/>
  <c r="AA75" i="3"/>
  <c r="AB75" i="3"/>
  <c r="O75" i="3"/>
  <c r="AA108" i="3"/>
  <c r="O108" i="3"/>
  <c r="Z108" i="3"/>
  <c r="AB108" i="3"/>
  <c r="AA46" i="3"/>
  <c r="Z46" i="3"/>
  <c r="AB46" i="3"/>
  <c r="O46" i="3"/>
  <c r="AA55" i="3"/>
  <c r="Z55" i="3"/>
  <c r="O55" i="3"/>
  <c r="AB55" i="3"/>
  <c r="AA41" i="3"/>
  <c r="AB41" i="3"/>
  <c r="O41" i="3"/>
  <c r="Z41" i="3"/>
  <c r="AB38" i="3"/>
  <c r="AA38" i="3"/>
  <c r="Z38" i="3"/>
  <c r="O38" i="3"/>
  <c r="P15" i="3"/>
  <c r="AB15" i="3"/>
  <c r="M15" i="3"/>
  <c r="AA15" i="3"/>
  <c r="Z15" i="3"/>
  <c r="O15" i="3"/>
  <c r="Z132" i="3"/>
  <c r="AB132" i="3"/>
  <c r="O132" i="3"/>
  <c r="AA132" i="3"/>
  <c r="Z144" i="3"/>
  <c r="O144" i="3"/>
  <c r="AB144" i="3"/>
  <c r="AA144" i="3"/>
  <c r="Z136" i="3"/>
  <c r="O136" i="3"/>
  <c r="AB136" i="3"/>
  <c r="AA136" i="3"/>
  <c r="O63" i="3"/>
  <c r="AB63" i="3"/>
  <c r="AA63" i="3"/>
  <c r="Z63" i="3"/>
  <c r="AA51" i="3"/>
  <c r="Z51" i="3"/>
  <c r="O51" i="3"/>
  <c r="AB51" i="3"/>
  <c r="Z79" i="3"/>
  <c r="O79" i="3"/>
  <c r="AA79" i="3"/>
  <c r="AB79" i="3"/>
  <c r="AB33" i="3"/>
  <c r="Z33" i="3"/>
  <c r="O33" i="3"/>
  <c r="AA33" i="3"/>
  <c r="Z80" i="3"/>
  <c r="AA80" i="3"/>
  <c r="O80" i="3"/>
  <c r="AB80" i="3"/>
  <c r="AB162" i="3"/>
  <c r="Z162" i="3"/>
  <c r="O162" i="3"/>
  <c r="AA162" i="3"/>
  <c r="AB167" i="3"/>
  <c r="Z167" i="3"/>
  <c r="O167" i="3"/>
  <c r="AA167" i="3"/>
  <c r="AB166" i="3"/>
  <c r="Z166" i="3"/>
  <c r="O166" i="3"/>
  <c r="AA166" i="3"/>
  <c r="AB157" i="3"/>
  <c r="Z157" i="3"/>
  <c r="O157" i="3"/>
  <c r="AA157" i="3"/>
  <c r="AB158" i="3"/>
  <c r="Z158" i="3"/>
  <c r="O158" i="3"/>
  <c r="AA158" i="3"/>
  <c r="AB153" i="3"/>
  <c r="Z153" i="3"/>
  <c r="O153" i="3"/>
  <c r="AA153" i="3"/>
  <c r="Z147" i="3"/>
  <c r="O147" i="3"/>
  <c r="AA147" i="3"/>
  <c r="AB147" i="3"/>
  <c r="Z88" i="3"/>
  <c r="O88" i="3"/>
  <c r="AB88" i="3"/>
  <c r="AA88" i="3"/>
  <c r="Z131" i="3"/>
  <c r="AB131" i="3"/>
  <c r="O131" i="3"/>
  <c r="AA131" i="3"/>
  <c r="AB84" i="3"/>
  <c r="AA84" i="3"/>
  <c r="Z84" i="3"/>
  <c r="O84" i="3"/>
  <c r="AA47" i="3"/>
  <c r="AB47" i="3"/>
  <c r="O47" i="3"/>
  <c r="Z47" i="3"/>
  <c r="O26" i="3"/>
  <c r="AB26" i="3"/>
  <c r="AA26" i="3"/>
  <c r="Z26" i="3"/>
  <c r="AB73" i="3"/>
  <c r="O73" i="3"/>
  <c r="Z73" i="3"/>
  <c r="AA73" i="3"/>
  <c r="Z97" i="3"/>
  <c r="O97" i="3"/>
  <c r="AB97" i="3"/>
  <c r="AA97" i="3"/>
  <c r="Z105" i="3"/>
  <c r="AB105" i="3"/>
  <c r="AA105" i="3"/>
  <c r="O105" i="3"/>
  <c r="AA28" i="3"/>
  <c r="AB28" i="3"/>
  <c r="Z28" i="3"/>
  <c r="O28" i="3"/>
  <c r="AA57" i="3"/>
  <c r="Z57" i="3"/>
  <c r="O57" i="3"/>
  <c r="AB57" i="3"/>
  <c r="Z109" i="3"/>
  <c r="AB109" i="3"/>
  <c r="AA109" i="3"/>
  <c r="O109" i="3"/>
  <c r="Z133" i="3"/>
  <c r="AB133" i="3"/>
  <c r="O133" i="3"/>
  <c r="AA133" i="3"/>
  <c r="O96" i="3"/>
  <c r="Z96" i="3"/>
  <c r="AB96" i="3"/>
  <c r="AA96" i="3"/>
  <c r="O62" i="3"/>
  <c r="AB62" i="3"/>
  <c r="AA62" i="3"/>
  <c r="Z62" i="3"/>
  <c r="O58" i="3"/>
  <c r="AB58" i="3"/>
  <c r="Z58" i="3"/>
  <c r="AA58" i="3"/>
  <c r="AB30" i="3"/>
  <c r="AA30" i="3"/>
  <c r="Z30" i="3"/>
  <c r="O30" i="3"/>
  <c r="AB173" i="3"/>
  <c r="AA173" i="3"/>
  <c r="Z173" i="3"/>
  <c r="O173" i="3"/>
  <c r="AB164" i="3"/>
  <c r="Z164" i="3"/>
  <c r="O164" i="3"/>
  <c r="AA164" i="3"/>
  <c r="AB163" i="3"/>
  <c r="Z163" i="3"/>
  <c r="O163" i="3"/>
  <c r="AA163" i="3"/>
  <c r="Z148" i="3"/>
  <c r="O148" i="3"/>
  <c r="AB148" i="3"/>
  <c r="AA148" i="3"/>
  <c r="AB155" i="3"/>
  <c r="Z155" i="3"/>
  <c r="O155" i="3"/>
  <c r="AA155" i="3"/>
  <c r="AB150" i="3"/>
  <c r="Z150" i="3"/>
  <c r="O150" i="3"/>
  <c r="AA150" i="3"/>
  <c r="Z140" i="3"/>
  <c r="AA140" i="3"/>
  <c r="O140" i="3"/>
  <c r="AB140" i="3"/>
  <c r="Z146" i="3"/>
  <c r="AA146" i="3"/>
  <c r="O146" i="3"/>
  <c r="AB146" i="3"/>
  <c r="Z129" i="3"/>
  <c r="AB129" i="3"/>
  <c r="O129" i="3"/>
  <c r="AA129" i="3"/>
  <c r="Z135" i="3"/>
  <c r="AB135" i="3"/>
  <c r="O135" i="3"/>
  <c r="AA135" i="3"/>
  <c r="Z76" i="3"/>
  <c r="O76" i="3"/>
  <c r="AB76" i="3"/>
  <c r="AA76" i="3"/>
  <c r="AA53" i="3"/>
  <c r="Z53" i="3"/>
  <c r="O53" i="3"/>
  <c r="AB53" i="3"/>
  <c r="AB29" i="3"/>
  <c r="Z29" i="3"/>
  <c r="O29" i="3"/>
  <c r="AA29" i="3"/>
  <c r="E19" i="3"/>
  <c r="E20" i="3" s="1"/>
  <c r="E21" i="3" s="1"/>
  <c r="E22" i="3" s="1"/>
  <c r="E23" i="3" s="1"/>
  <c r="C6" i="2"/>
  <c r="E6" i="2" s="1"/>
  <c r="E5" i="2"/>
  <c r="D6" i="2" s="1"/>
  <c r="AB171" i="3" l="1"/>
  <c r="O171" i="3"/>
  <c r="Z171" i="3"/>
  <c r="O170" i="3"/>
  <c r="AA170" i="3"/>
  <c r="Z170" i="3"/>
  <c r="AA89" i="3"/>
  <c r="W7" i="3"/>
  <c r="J6" i="4" s="1"/>
  <c r="J13" i="4" s="1"/>
  <c r="AB89" i="3"/>
  <c r="Z89" i="3"/>
  <c r="AA32" i="3"/>
  <c r="Z32" i="3"/>
  <c r="O32" i="3"/>
  <c r="AB32" i="3"/>
  <c r="W6" i="3"/>
  <c r="K6" i="4" s="1"/>
  <c r="K13" i="4" s="1"/>
  <c r="W9" i="3"/>
  <c r="L6" i="4" s="1"/>
  <c r="L13" i="4" s="1"/>
  <c r="W10" i="3"/>
  <c r="M6" i="4" s="1"/>
  <c r="M13" i="4" s="1"/>
  <c r="W8" i="3"/>
  <c r="AA16" i="3"/>
  <c r="O16" i="3"/>
  <c r="Z16" i="3"/>
  <c r="AB16" i="3"/>
  <c r="AB13" i="4"/>
  <c r="R15" i="3"/>
  <c r="L16" i="3" s="1"/>
  <c r="Q15" i="3"/>
  <c r="E24" i="3"/>
  <c r="AA10" i="3" l="1"/>
  <c r="AA12" i="3"/>
  <c r="AA11" i="3"/>
  <c r="AB11" i="3"/>
  <c r="Z10" i="3"/>
  <c r="AB10" i="3"/>
  <c r="AB12" i="3"/>
  <c r="Z12" i="3"/>
  <c r="Z11" i="3"/>
  <c r="E25" i="3"/>
  <c r="K16" i="3"/>
  <c r="AA14" i="3" l="1"/>
  <c r="Z6" i="4" s="1"/>
  <c r="Z13" i="4" s="1"/>
  <c r="Z14" i="3"/>
  <c r="AA6" i="4" s="1"/>
  <c r="AA13" i="4" s="1"/>
  <c r="AB14" i="3"/>
  <c r="Y6" i="4" s="1"/>
  <c r="Y13" i="4" s="1"/>
  <c r="M16" i="3"/>
  <c r="P16" i="3"/>
  <c r="S16" i="3" s="1"/>
  <c r="E26" i="3"/>
  <c r="T16" i="3" l="1"/>
  <c r="R16" i="3"/>
  <c r="L17" i="3" s="1"/>
  <c r="Q16" i="3"/>
  <c r="U16" i="3"/>
  <c r="V16" i="3"/>
  <c r="E27" i="3"/>
  <c r="E28" i="3" l="1"/>
  <c r="K17" i="3"/>
  <c r="E29" i="3" l="1"/>
  <c r="P17" i="3"/>
  <c r="S17" i="3" s="1"/>
  <c r="M17" i="3"/>
  <c r="U17" i="3" l="1"/>
  <c r="T17" i="3"/>
  <c r="R17" i="3"/>
  <c r="L18" i="3" s="1"/>
  <c r="Q17" i="3"/>
  <c r="V17" i="3"/>
  <c r="E30" i="3"/>
  <c r="K18" i="3" l="1"/>
  <c r="E31" i="3"/>
  <c r="M18" i="3" l="1"/>
  <c r="P18" i="3"/>
  <c r="S18" i="3" s="1"/>
  <c r="E32" i="3"/>
  <c r="E33" i="3" l="1"/>
  <c r="E34" i="3" s="1"/>
  <c r="E35" i="3" s="1"/>
  <c r="V18" i="3"/>
  <c r="U18" i="3"/>
  <c r="T18" i="3"/>
  <c r="R18" i="3"/>
  <c r="Q18" i="3"/>
  <c r="K19" i="3" l="1"/>
  <c r="E36" i="3"/>
  <c r="L19" i="3"/>
  <c r="P19" i="3" l="1"/>
  <c r="S19" i="3" s="1"/>
  <c r="M19" i="3"/>
  <c r="E37" i="3"/>
  <c r="E38" i="3" s="1"/>
  <c r="E39" i="3" s="1"/>
  <c r="Q19" i="3" l="1"/>
  <c r="K20" i="3" s="1"/>
  <c r="U19" i="3"/>
  <c r="T19" i="3"/>
  <c r="R19" i="3"/>
  <c r="L20" i="3" s="1"/>
  <c r="E40" i="3"/>
  <c r="V19" i="3"/>
  <c r="P20" i="3" l="1"/>
  <c r="S20" i="3" s="1"/>
  <c r="M20" i="3"/>
  <c r="T20" i="3" s="1"/>
  <c r="E41" i="3"/>
  <c r="E42" i="3" s="1"/>
  <c r="R20" i="3" l="1"/>
  <c r="L21" i="3" s="1"/>
  <c r="U20" i="3"/>
  <c r="Q20" i="3"/>
  <c r="K21" i="3" s="1"/>
  <c r="V20" i="3"/>
  <c r="E43" i="3"/>
  <c r="E44" i="3" s="1"/>
  <c r="P21" i="3" l="1"/>
  <c r="S21" i="3" s="1"/>
  <c r="V21" i="3" s="1"/>
  <c r="M21" i="3"/>
  <c r="E45" i="3"/>
  <c r="R21" i="3" l="1"/>
  <c r="L22" i="3" s="1"/>
  <c r="Q21" i="3"/>
  <c r="K22" i="3" s="1"/>
  <c r="U21" i="3"/>
  <c r="T21" i="3"/>
  <c r="E46" i="3"/>
  <c r="E47" i="3" s="1"/>
  <c r="E48" i="3" s="1"/>
  <c r="M22" i="3" l="1"/>
  <c r="U22" i="3" s="1"/>
  <c r="P22" i="3"/>
  <c r="S22" i="3" s="1"/>
  <c r="V22" i="3" s="1"/>
  <c r="E49" i="3"/>
  <c r="E50" i="3" s="1"/>
  <c r="E51" i="3" s="1"/>
  <c r="E52" i="3" s="1"/>
  <c r="E53" i="3" s="1"/>
  <c r="T22" i="3" l="1"/>
  <c r="Q22" i="3"/>
  <c r="K23" i="3" s="1"/>
  <c r="R22" i="3"/>
  <c r="L23" i="3" s="1"/>
  <c r="E54" i="3"/>
  <c r="M23" i="3" l="1"/>
  <c r="U23" i="3" s="1"/>
  <c r="P23" i="3"/>
  <c r="S23" i="3" s="1"/>
  <c r="V23" i="3" s="1"/>
  <c r="E55" i="3"/>
  <c r="T23" i="3" l="1"/>
  <c r="R23" i="3"/>
  <c r="L24" i="3" s="1"/>
  <c r="Q23" i="3"/>
  <c r="K24" i="3" s="1"/>
  <c r="E56" i="3"/>
  <c r="M24" i="3" l="1"/>
  <c r="T24" i="3" s="1"/>
  <c r="P24" i="3"/>
  <c r="S24" i="3" s="1"/>
  <c r="V24" i="3" s="1"/>
  <c r="E57" i="3"/>
  <c r="E58" i="3" s="1"/>
  <c r="U24" i="3" l="1"/>
  <c r="R24" i="3"/>
  <c r="L25" i="3" s="1"/>
  <c r="Q24" i="3"/>
  <c r="K25" i="3" s="1"/>
  <c r="E59" i="3"/>
  <c r="E60" i="3" s="1"/>
  <c r="P25" i="3" l="1"/>
  <c r="S25" i="3" s="1"/>
  <c r="V25" i="3" s="1"/>
  <c r="M25" i="3"/>
  <c r="E61" i="3"/>
  <c r="R25" i="3" l="1"/>
  <c r="L26" i="3" s="1"/>
  <c r="Q25" i="3"/>
  <c r="K26" i="3" s="1"/>
  <c r="U25" i="3"/>
  <c r="T25" i="3"/>
  <c r="E62" i="3"/>
  <c r="E63" i="3" s="1"/>
  <c r="M26" i="3" l="1"/>
  <c r="T26" i="3" s="1"/>
  <c r="P26" i="3"/>
  <c r="S26" i="3" s="1"/>
  <c r="V26" i="3" s="1"/>
  <c r="E64" i="3"/>
  <c r="U26" i="3" l="1"/>
  <c r="R26" i="3"/>
  <c r="L27" i="3" s="1"/>
  <c r="Q26" i="3"/>
  <c r="K27" i="3" s="1"/>
  <c r="E65" i="3"/>
  <c r="M27" i="3" l="1"/>
  <c r="T27" i="3" s="1"/>
  <c r="P27" i="3"/>
  <c r="S27" i="3" s="1"/>
  <c r="V27" i="3" s="1"/>
  <c r="E66" i="3"/>
  <c r="U27" i="3" l="1"/>
  <c r="R27" i="3"/>
  <c r="L28" i="3" s="1"/>
  <c r="Q27" i="3"/>
  <c r="K28" i="3" s="1"/>
  <c r="E67" i="3"/>
  <c r="M28" i="3" l="1"/>
  <c r="T28" i="3" s="1"/>
  <c r="P28" i="3"/>
  <c r="S28" i="3" s="1"/>
  <c r="V28" i="3" s="1"/>
  <c r="E68" i="3"/>
  <c r="U28" i="3" l="1"/>
  <c r="Q28" i="3"/>
  <c r="K29" i="3" s="1"/>
  <c r="R28" i="3"/>
  <c r="L29" i="3" s="1"/>
  <c r="E69" i="3"/>
  <c r="E70" i="3" s="1"/>
  <c r="M29" i="3" l="1"/>
  <c r="U29" i="3" s="1"/>
  <c r="P29" i="3"/>
  <c r="S29" i="3" s="1"/>
  <c r="V29" i="3" s="1"/>
  <c r="E71" i="3"/>
  <c r="E72" i="3" s="1"/>
  <c r="T29" i="3" l="1"/>
  <c r="R29" i="3"/>
  <c r="L30" i="3" s="1"/>
  <c r="Q29" i="3"/>
  <c r="K30" i="3" s="1"/>
  <c r="E73" i="3"/>
  <c r="M30" i="3" l="1"/>
  <c r="U30" i="3" s="1"/>
  <c r="P30" i="3"/>
  <c r="S30" i="3" s="1"/>
  <c r="V30" i="3" s="1"/>
  <c r="E74" i="3"/>
  <c r="E75" i="3" s="1"/>
  <c r="E76" i="3" s="1"/>
  <c r="T30" i="3" l="1"/>
  <c r="Q30" i="3"/>
  <c r="K31" i="3" s="1"/>
  <c r="R30" i="3"/>
  <c r="L31" i="3" s="1"/>
  <c r="E77" i="3"/>
  <c r="M31" i="3" l="1"/>
  <c r="T31" i="3" s="1"/>
  <c r="P31" i="3"/>
  <c r="S31" i="3" s="1"/>
  <c r="V31" i="3" s="1"/>
  <c r="E78" i="3"/>
  <c r="R31" i="3" l="1"/>
  <c r="L32" i="3" s="1"/>
  <c r="U31" i="3"/>
  <c r="Q31" i="3"/>
  <c r="K32" i="3" s="1"/>
  <c r="E79" i="3"/>
  <c r="M32" i="3" l="1"/>
  <c r="T32" i="3" s="1"/>
  <c r="P32" i="3"/>
  <c r="S32" i="3" s="1"/>
  <c r="V32" i="3" s="1"/>
  <c r="E80" i="3"/>
  <c r="E81" i="3" s="1"/>
  <c r="U32" i="3" l="1"/>
  <c r="R32" i="3"/>
  <c r="L33" i="3" s="1"/>
  <c r="Q32" i="3"/>
  <c r="K33" i="3" s="1"/>
  <c r="E82" i="3"/>
  <c r="P33" i="3" l="1"/>
  <c r="S33" i="3" s="1"/>
  <c r="V33" i="3" s="1"/>
  <c r="M33" i="3"/>
  <c r="E83" i="3"/>
  <c r="Q33" i="3" l="1"/>
  <c r="K34" i="3" s="1"/>
  <c r="U33" i="3"/>
  <c r="R33" i="3"/>
  <c r="T33" i="3"/>
  <c r="E84" i="3"/>
  <c r="E85" i="3" s="1"/>
  <c r="L34" i="3" l="1"/>
  <c r="P34" i="3" s="1"/>
  <c r="S34" i="3" s="1"/>
  <c r="V34" i="3" s="1"/>
  <c r="E86" i="3"/>
  <c r="M34" i="3" l="1"/>
  <c r="E87" i="3"/>
  <c r="U34" i="3" l="1"/>
  <c r="T34" i="3"/>
  <c r="R34" i="3"/>
  <c r="L35" i="3" s="1"/>
  <c r="Q34" i="3"/>
  <c r="K35" i="3" s="1"/>
  <c r="E88" i="3"/>
  <c r="M35" i="3" l="1"/>
  <c r="P35" i="3"/>
  <c r="S35" i="3" s="1"/>
  <c r="V35" i="3" s="1"/>
  <c r="E89" i="3"/>
  <c r="T35" i="3" l="1"/>
  <c r="R35" i="3"/>
  <c r="L36" i="3" s="1"/>
  <c r="Q35" i="3"/>
  <c r="K36" i="3" s="1"/>
  <c r="U35" i="3"/>
  <c r="E90" i="3"/>
  <c r="M36" i="3" l="1"/>
  <c r="P36" i="3"/>
  <c r="S36" i="3" s="1"/>
  <c r="V36" i="3" s="1"/>
  <c r="E91" i="3"/>
  <c r="Q36" i="3" l="1"/>
  <c r="K37" i="3" s="1"/>
  <c r="T36" i="3"/>
  <c r="U36" i="3"/>
  <c r="R36" i="3"/>
  <c r="L37" i="3" s="1"/>
  <c r="E92" i="3"/>
  <c r="M37" i="3" l="1"/>
  <c r="P37" i="3"/>
  <c r="S37" i="3" s="1"/>
  <c r="V37" i="3" s="1"/>
  <c r="E93" i="3"/>
  <c r="U37" i="3" l="1"/>
  <c r="R37" i="3"/>
  <c r="L38" i="3" s="1"/>
  <c r="T37" i="3"/>
  <c r="Q37" i="3"/>
  <c r="K38" i="3" s="1"/>
  <c r="E94" i="3"/>
  <c r="M38" i="3" l="1"/>
  <c r="P38" i="3"/>
  <c r="S38" i="3" s="1"/>
  <c r="V38" i="3" s="1"/>
  <c r="E95" i="3"/>
  <c r="E96" i="3" s="1"/>
  <c r="T38" i="3" l="1"/>
  <c r="U38" i="3"/>
  <c r="R38" i="3"/>
  <c r="L39" i="3" s="1"/>
  <c r="Q38" i="3"/>
  <c r="K39" i="3" s="1"/>
  <c r="E97" i="3"/>
  <c r="E98" i="3" s="1"/>
  <c r="M39" i="3" l="1"/>
  <c r="P39" i="3"/>
  <c r="S39" i="3" s="1"/>
  <c r="V39" i="3" s="1"/>
  <c r="E99" i="3"/>
  <c r="R39" i="3" l="1"/>
  <c r="L40" i="3" s="1"/>
  <c r="T39" i="3"/>
  <c r="Q39" i="3"/>
  <c r="U39" i="3"/>
  <c r="E100" i="3"/>
  <c r="K40" i="3" l="1"/>
  <c r="M40" i="3" s="1"/>
  <c r="E101" i="3"/>
  <c r="P40" i="3" l="1"/>
  <c r="Q40" i="3" s="1"/>
  <c r="U40" i="3"/>
  <c r="T40" i="3"/>
  <c r="E102" i="3"/>
  <c r="R40" i="3" l="1"/>
  <c r="L41" i="3" s="1"/>
  <c r="S40" i="3"/>
  <c r="V40" i="3" s="1"/>
  <c r="K41" i="3"/>
  <c r="E103" i="3"/>
  <c r="M41" i="3" l="1"/>
  <c r="T41" i="3" s="1"/>
  <c r="P41" i="3"/>
  <c r="E104" i="3"/>
  <c r="U41" i="3" l="1"/>
  <c r="Q41" i="3"/>
  <c r="K42" i="3" s="1"/>
  <c r="S41" i="3"/>
  <c r="V41" i="3" s="1"/>
  <c r="R41" i="3"/>
  <c r="L42" i="3" s="1"/>
  <c r="E105" i="3"/>
  <c r="E106" i="3" s="1"/>
  <c r="M42" i="3" l="1"/>
  <c r="T42" i="3" s="1"/>
  <c r="P42" i="3"/>
  <c r="S42" i="3" s="1"/>
  <c r="V42" i="3" s="1"/>
  <c r="E107" i="3"/>
  <c r="E108" i="3" s="1"/>
  <c r="E109" i="3" s="1"/>
  <c r="U42" i="3" l="1"/>
  <c r="R42" i="3"/>
  <c r="L43" i="3" s="1"/>
  <c r="Q42" i="3"/>
  <c r="K43" i="3" s="1"/>
  <c r="E110" i="3"/>
  <c r="E111" i="3" s="1"/>
  <c r="E112" i="3" s="1"/>
  <c r="M43" i="3" l="1"/>
  <c r="P43" i="3"/>
  <c r="S43" i="3" s="1"/>
  <c r="V43" i="3" s="1"/>
  <c r="E113" i="3"/>
  <c r="Q43" i="3" l="1"/>
  <c r="K44" i="3" s="1"/>
  <c r="R43" i="3"/>
  <c r="L44" i="3" s="1"/>
  <c r="T43" i="3"/>
  <c r="U43" i="3"/>
  <c r="E114" i="3"/>
  <c r="M44" i="3" l="1"/>
  <c r="T44" i="3" s="1"/>
  <c r="P44" i="3"/>
  <c r="S44" i="3" s="1"/>
  <c r="V44" i="3" s="1"/>
  <c r="E115" i="3"/>
  <c r="E116" i="3" s="1"/>
  <c r="U44" i="3" l="1"/>
  <c r="R44" i="3"/>
  <c r="L45" i="3" s="1"/>
  <c r="Q44" i="3"/>
  <c r="K45" i="3" s="1"/>
  <c r="E117" i="3"/>
  <c r="E118" i="3" s="1"/>
  <c r="E119" i="3" s="1"/>
  <c r="E120" i="3" s="1"/>
  <c r="P45" i="3" l="1"/>
  <c r="S45" i="3" s="1"/>
  <c r="V45" i="3" s="1"/>
  <c r="M45" i="3"/>
  <c r="U45" i="3" s="1"/>
  <c r="E121" i="3"/>
  <c r="R45" i="3" l="1"/>
  <c r="L46" i="3" s="1"/>
  <c r="Q45" i="3"/>
  <c r="K46" i="3" s="1"/>
  <c r="T45" i="3"/>
  <c r="E122" i="3"/>
  <c r="M46" i="3" l="1"/>
  <c r="U46" i="3" s="1"/>
  <c r="P46" i="3"/>
  <c r="S46" i="3" s="1"/>
  <c r="V46" i="3" s="1"/>
  <c r="E123" i="3"/>
  <c r="T46" i="3" l="1"/>
  <c r="R46" i="3"/>
  <c r="L47" i="3" s="1"/>
  <c r="Q46" i="3"/>
  <c r="K47" i="3" s="1"/>
  <c r="E124" i="3"/>
  <c r="E125" i="3" s="1"/>
  <c r="P47" i="3" l="1"/>
  <c r="S47" i="3" s="1"/>
  <c r="V47" i="3" s="1"/>
  <c r="M47" i="3"/>
  <c r="T47" i="3" s="1"/>
  <c r="E126" i="3"/>
  <c r="E127" i="3" s="1"/>
  <c r="U47" i="3" l="1"/>
  <c r="Q47" i="3"/>
  <c r="K48" i="3" s="1"/>
  <c r="R47" i="3"/>
  <c r="L48" i="3" s="1"/>
  <c r="E128" i="3"/>
  <c r="E129" i="3" s="1"/>
  <c r="M48" i="3" l="1"/>
  <c r="T48" i="3" s="1"/>
  <c r="P48" i="3"/>
  <c r="S48" i="3" s="1"/>
  <c r="V48" i="3" s="1"/>
  <c r="E130" i="3"/>
  <c r="E131" i="3" s="1"/>
  <c r="U48" i="3" l="1"/>
  <c r="Q48" i="3"/>
  <c r="K49" i="3" s="1"/>
  <c r="R48" i="3"/>
  <c r="L49" i="3" s="1"/>
  <c r="E132" i="3"/>
  <c r="E133" i="3" s="1"/>
  <c r="M49" i="3" l="1"/>
  <c r="U49" i="3" s="1"/>
  <c r="P49" i="3"/>
  <c r="S49" i="3" s="1"/>
  <c r="V49" i="3" s="1"/>
  <c r="E134" i="3"/>
  <c r="T49" i="3" l="1"/>
  <c r="Q49" i="3"/>
  <c r="K50" i="3" s="1"/>
  <c r="R49" i="3"/>
  <c r="L50" i="3" s="1"/>
  <c r="E135" i="3"/>
  <c r="E136" i="3" s="1"/>
  <c r="E137" i="3" s="1"/>
  <c r="P50" i="3" l="1"/>
  <c r="S50" i="3" s="1"/>
  <c r="V50" i="3" s="1"/>
  <c r="M50" i="3"/>
  <c r="T50" i="3" s="1"/>
  <c r="E138" i="3"/>
  <c r="E139" i="3" s="1"/>
  <c r="U50" i="3" l="1"/>
  <c r="R50" i="3"/>
  <c r="L51" i="3" s="1"/>
  <c r="Q50" i="3"/>
  <c r="K51" i="3" s="1"/>
  <c r="E140" i="3"/>
  <c r="E141" i="3" s="1"/>
  <c r="E142" i="3" s="1"/>
  <c r="P51" i="3" l="1"/>
  <c r="S51" i="3" s="1"/>
  <c r="V51" i="3" s="1"/>
  <c r="M51" i="3"/>
  <c r="T51" i="3" s="1"/>
  <c r="E143" i="3"/>
  <c r="E144" i="3" s="1"/>
  <c r="E145" i="3" s="1"/>
  <c r="E146" i="3" s="1"/>
  <c r="U51" i="3" l="1"/>
  <c r="Q51" i="3"/>
  <c r="K52" i="3" s="1"/>
  <c r="R51" i="3"/>
  <c r="L52" i="3" s="1"/>
  <c r="E147" i="3"/>
  <c r="E148" i="3" s="1"/>
  <c r="M52" i="3" l="1"/>
  <c r="T52" i="3" s="1"/>
  <c r="P52" i="3"/>
  <c r="E149" i="3"/>
  <c r="U52" i="3" l="1"/>
  <c r="R52" i="3"/>
  <c r="L53" i="3" s="1"/>
  <c r="S52" i="3"/>
  <c r="V52" i="3" s="1"/>
  <c r="Q52" i="3"/>
  <c r="K53" i="3" s="1"/>
  <c r="E150" i="3"/>
  <c r="P53" i="3" l="1"/>
  <c r="S53" i="3" s="1"/>
  <c r="V53" i="3" s="1"/>
  <c r="M53" i="3"/>
  <c r="U53" i="3" s="1"/>
  <c r="E151" i="3"/>
  <c r="R53" i="3" l="1"/>
  <c r="L54" i="3" s="1"/>
  <c r="Q53" i="3"/>
  <c r="K54" i="3" s="1"/>
  <c r="T53" i="3"/>
  <c r="E152" i="3"/>
  <c r="E153" i="3" s="1"/>
  <c r="P54" i="3" l="1"/>
  <c r="S54" i="3" s="1"/>
  <c r="V54" i="3" s="1"/>
  <c r="M54" i="3"/>
  <c r="U54" i="3" s="1"/>
  <c r="E154" i="3"/>
  <c r="T54" i="3" l="1"/>
  <c r="R54" i="3"/>
  <c r="L55" i="3" s="1"/>
  <c r="Q54" i="3"/>
  <c r="K55" i="3" s="1"/>
  <c r="E155" i="3"/>
  <c r="M55" i="3" l="1"/>
  <c r="U55" i="3" s="1"/>
  <c r="P55" i="3"/>
  <c r="S55" i="3" s="1"/>
  <c r="V55" i="3" s="1"/>
  <c r="E156" i="3"/>
  <c r="T55" i="3" l="1"/>
  <c r="Q55" i="3"/>
  <c r="K56" i="3" s="1"/>
  <c r="R55" i="3"/>
  <c r="L56" i="3" s="1"/>
  <c r="M56" i="3" s="1"/>
  <c r="U56" i="3" s="1"/>
  <c r="E157" i="3"/>
  <c r="P56" i="3" l="1"/>
  <c r="S56" i="3" s="1"/>
  <c r="V56" i="3" s="1"/>
  <c r="T56" i="3"/>
  <c r="Q56" i="3"/>
  <c r="K57" i="3" s="1"/>
  <c r="E158" i="3"/>
  <c r="R56" i="3" l="1"/>
  <c r="L57" i="3" s="1"/>
  <c r="P57" i="3"/>
  <c r="S57" i="3" s="1"/>
  <c r="V57" i="3" s="1"/>
  <c r="M57" i="3"/>
  <c r="E159" i="3"/>
  <c r="R57" i="3" l="1"/>
  <c r="L58" i="3" s="1"/>
  <c r="T57" i="3"/>
  <c r="U57" i="3"/>
  <c r="Q57" i="3"/>
  <c r="K58" i="3" s="1"/>
  <c r="E160" i="3"/>
  <c r="E161" i="3" s="1"/>
  <c r="M58" i="3" l="1"/>
  <c r="T58" i="3" s="1"/>
  <c r="P58" i="3"/>
  <c r="S58" i="3" s="1"/>
  <c r="V58" i="3" s="1"/>
  <c r="E162" i="3"/>
  <c r="U58" i="3" l="1"/>
  <c r="Q58" i="3"/>
  <c r="K59" i="3" s="1"/>
  <c r="R58" i="3"/>
  <c r="L59" i="3" s="1"/>
  <c r="E163" i="3"/>
  <c r="M59" i="3" l="1"/>
  <c r="U59" i="3" s="1"/>
  <c r="P59" i="3"/>
  <c r="S59" i="3" s="1"/>
  <c r="V59" i="3" s="1"/>
  <c r="E164" i="3"/>
  <c r="T59" i="3" l="1"/>
  <c r="Q59" i="3"/>
  <c r="K60" i="3" s="1"/>
  <c r="R59" i="3"/>
  <c r="L60" i="3" s="1"/>
  <c r="E165" i="3"/>
  <c r="M60" i="3" l="1"/>
  <c r="T60" i="3" s="1"/>
  <c r="P60" i="3"/>
  <c r="S60" i="3" s="1"/>
  <c r="V60" i="3" s="1"/>
  <c r="E166" i="3"/>
  <c r="E167" i="3" s="1"/>
  <c r="R60" i="3" l="1"/>
  <c r="L61" i="3" s="1"/>
  <c r="U60" i="3"/>
  <c r="Q60" i="3"/>
  <c r="K61" i="3" s="1"/>
  <c r="E168" i="3"/>
  <c r="M61" i="3" l="1"/>
  <c r="U61" i="3" s="1"/>
  <c r="P61" i="3"/>
  <c r="S61" i="3" s="1"/>
  <c r="V61" i="3" s="1"/>
  <c r="T61" i="3"/>
  <c r="E169" i="3"/>
  <c r="Q61" i="3" l="1"/>
  <c r="K62" i="3" s="1"/>
  <c r="R61" i="3"/>
  <c r="L62" i="3" s="1"/>
  <c r="E170" i="3"/>
  <c r="E171" i="3" s="1"/>
  <c r="P62" i="3" l="1"/>
  <c r="S62" i="3" s="1"/>
  <c r="V62" i="3" s="1"/>
  <c r="M62" i="3"/>
  <c r="E172" i="3"/>
  <c r="Q62" i="3" l="1"/>
  <c r="K63" i="3" s="1"/>
  <c r="R62" i="3"/>
  <c r="L63" i="3" s="1"/>
  <c r="U62" i="3"/>
  <c r="T62" i="3"/>
  <c r="E173" i="3"/>
  <c r="P63" i="3" l="1"/>
  <c r="S63" i="3" s="1"/>
  <c r="V63" i="3" s="1"/>
  <c r="M63" i="3"/>
  <c r="U63" i="3" s="1"/>
  <c r="E174" i="3"/>
  <c r="E175" i="3" s="1"/>
  <c r="R63" i="3" l="1"/>
  <c r="L64" i="3" s="1"/>
  <c r="Q63" i="3"/>
  <c r="K64" i="3" s="1"/>
  <c r="T63" i="3"/>
  <c r="E176" i="3"/>
  <c r="E177" i="3" s="1"/>
  <c r="P64" i="3" l="1"/>
  <c r="S64" i="3" s="1"/>
  <c r="V64" i="3" s="1"/>
  <c r="M64" i="3"/>
  <c r="U64" i="3" s="1"/>
  <c r="E178" i="3"/>
  <c r="T64" i="3" l="1"/>
  <c r="R64" i="3"/>
  <c r="L65" i="3" s="1"/>
  <c r="Q64" i="3"/>
  <c r="K65" i="3" s="1"/>
  <c r="E179" i="3"/>
  <c r="E180" i="3" s="1"/>
  <c r="E181" i="3" s="1"/>
  <c r="M65" i="3" l="1"/>
  <c r="U65" i="3" s="1"/>
  <c r="P65" i="3"/>
  <c r="S65" i="3" s="1"/>
  <c r="V65" i="3" s="1"/>
  <c r="E182" i="3"/>
  <c r="T65" i="3" l="1"/>
  <c r="R65" i="3"/>
  <c r="L66" i="3" s="1"/>
  <c r="Q65" i="3"/>
  <c r="K66" i="3" s="1"/>
  <c r="E183" i="3"/>
  <c r="E184" i="3" s="1"/>
  <c r="E185" i="3" s="1"/>
  <c r="E186" i="3" s="1"/>
  <c r="M66" i="3" l="1"/>
  <c r="T66" i="3" s="1"/>
  <c r="P66" i="3"/>
  <c r="S66" i="3" s="1"/>
  <c r="V66" i="3" s="1"/>
  <c r="E187" i="3"/>
  <c r="Q66" i="3" l="1"/>
  <c r="K67" i="3" s="1"/>
  <c r="U66" i="3"/>
  <c r="R66" i="3"/>
  <c r="L67" i="3" s="1"/>
  <c r="E188" i="3"/>
  <c r="E189" i="3" s="1"/>
  <c r="E190" i="3" s="1"/>
  <c r="P67" i="3" l="1"/>
  <c r="S67" i="3" s="1"/>
  <c r="V67" i="3" s="1"/>
  <c r="M67" i="3"/>
  <c r="U67" i="3" s="1"/>
  <c r="E191" i="3"/>
  <c r="E192" i="3" s="1"/>
  <c r="T67" i="3" l="1"/>
  <c r="Q67" i="3"/>
  <c r="K68" i="3" s="1"/>
  <c r="R67" i="3"/>
  <c r="L68" i="3" s="1"/>
  <c r="E193" i="3"/>
  <c r="M68" i="3" l="1"/>
  <c r="U68" i="3" s="1"/>
  <c r="P68" i="3"/>
  <c r="S68" i="3" s="1"/>
  <c r="V68" i="3" s="1"/>
  <c r="T68" i="3"/>
  <c r="E194" i="3"/>
  <c r="E195" i="3" s="1"/>
  <c r="Q68" i="3" l="1"/>
  <c r="K69" i="3" s="1"/>
  <c r="R68" i="3"/>
  <c r="L69" i="3" s="1"/>
  <c r="E196" i="3"/>
  <c r="P69" i="3"/>
  <c r="S69" i="3" s="1"/>
  <c r="V69" i="3" s="1"/>
  <c r="M69" i="3"/>
  <c r="U69" i="3" s="1"/>
  <c r="E197" i="3" l="1"/>
  <c r="Q69" i="3"/>
  <c r="K70" i="3" s="1"/>
  <c r="R69" i="3"/>
  <c r="L70" i="3" s="1"/>
  <c r="T69" i="3"/>
  <c r="E198" i="3" l="1"/>
  <c r="M70" i="3"/>
  <c r="T70" i="3" s="1"/>
  <c r="P70" i="3"/>
  <c r="S70" i="3" s="1"/>
  <c r="V70" i="3" s="1"/>
  <c r="E199" i="3" l="1"/>
  <c r="R70" i="3"/>
  <c r="L71" i="3" s="1"/>
  <c r="U70" i="3"/>
  <c r="Q70" i="3"/>
  <c r="K71" i="3" s="1"/>
  <c r="E200" i="3" l="1"/>
  <c r="E201" i="3" s="1"/>
  <c r="P71" i="3"/>
  <c r="S71" i="3" s="1"/>
  <c r="V71" i="3" s="1"/>
  <c r="M71" i="3"/>
  <c r="U71" i="3" s="1"/>
  <c r="E202" i="3" l="1"/>
  <c r="T71" i="3"/>
  <c r="Q71" i="3"/>
  <c r="K72" i="3" s="1"/>
  <c r="R71" i="3"/>
  <c r="L72" i="3" s="1"/>
  <c r="M72" i="3" l="1"/>
  <c r="U72" i="3" s="1"/>
  <c r="E203" i="3"/>
  <c r="P72" i="3"/>
  <c r="S72" i="3" s="1"/>
  <c r="V72" i="3" s="1"/>
  <c r="T72" i="3" l="1"/>
  <c r="E204" i="3"/>
  <c r="E205" i="3" s="1"/>
  <c r="E206" i="3" s="1"/>
  <c r="R72" i="3"/>
  <c r="L73" i="3" s="1"/>
  <c r="Q72" i="3"/>
  <c r="K73" i="3" s="1"/>
  <c r="E207" i="3" l="1"/>
  <c r="E208" i="3" s="1"/>
  <c r="M73" i="3"/>
  <c r="U73" i="3" s="1"/>
  <c r="P73" i="3"/>
  <c r="S73" i="3" s="1"/>
  <c r="V73" i="3" s="1"/>
  <c r="T73" i="3" l="1"/>
  <c r="R73" i="3"/>
  <c r="L74" i="3" s="1"/>
  <c r="Q73" i="3"/>
  <c r="K74" i="3" s="1"/>
  <c r="E209" i="3"/>
  <c r="E210" i="3" s="1"/>
  <c r="E211" i="3" l="1"/>
  <c r="E212" i="3" s="1"/>
  <c r="M74" i="3"/>
  <c r="U74" i="3" s="1"/>
  <c r="P74" i="3"/>
  <c r="E213" i="3" l="1"/>
  <c r="Q74" i="3"/>
  <c r="K75" i="3" s="1"/>
  <c r="T74" i="3"/>
  <c r="R74" i="3"/>
  <c r="L75" i="3" s="1"/>
  <c r="S74" i="3"/>
  <c r="V74" i="3" s="1"/>
  <c r="E214" i="3" l="1"/>
  <c r="M75" i="3"/>
  <c r="T75" i="3" s="1"/>
  <c r="P75" i="3"/>
  <c r="S75" i="3" s="1"/>
  <c r="V75" i="3" s="1"/>
  <c r="E215" i="3" l="1"/>
  <c r="R75" i="3"/>
  <c r="L76" i="3" s="1"/>
  <c r="U75" i="3"/>
  <c r="Q75" i="3"/>
  <c r="K76" i="3" s="1"/>
  <c r="E216" i="3" l="1"/>
  <c r="M76" i="3"/>
  <c r="U76" i="3" s="1"/>
  <c r="P76" i="3"/>
  <c r="S76" i="3" s="1"/>
  <c r="V76" i="3" s="1"/>
  <c r="T76" i="3"/>
  <c r="E217" i="3" l="1"/>
  <c r="R76" i="3"/>
  <c r="L77" i="3" s="1"/>
  <c r="Q76" i="3"/>
  <c r="K77" i="3" s="1"/>
  <c r="E218" i="3" l="1"/>
  <c r="P77" i="3"/>
  <c r="S77" i="3" s="1"/>
  <c r="V77" i="3" s="1"/>
  <c r="M77" i="3"/>
  <c r="U77" i="3" s="1"/>
  <c r="E219" i="3" l="1"/>
  <c r="E220" i="3" s="1"/>
  <c r="Q77" i="3"/>
  <c r="K78" i="3" s="1"/>
  <c r="R77" i="3"/>
  <c r="L78" i="3" s="1"/>
  <c r="T77" i="3"/>
  <c r="E221" i="3" l="1"/>
  <c r="E222" i="3" s="1"/>
  <c r="P78" i="3"/>
  <c r="S78" i="3" s="1"/>
  <c r="V78" i="3" s="1"/>
  <c r="M78" i="3"/>
  <c r="T78" i="3" s="1"/>
  <c r="Q78" i="3" l="1"/>
  <c r="K79" i="3" s="1"/>
  <c r="R78" i="3"/>
  <c r="L79" i="3" s="1"/>
  <c r="E223" i="3"/>
  <c r="U78" i="3"/>
  <c r="P79" i="3" l="1"/>
  <c r="S79" i="3" s="1"/>
  <c r="V79" i="3" s="1"/>
  <c r="M79" i="3"/>
  <c r="U79" i="3" s="1"/>
  <c r="E224" i="3"/>
  <c r="E225" i="3" s="1"/>
  <c r="E226" i="3" s="1"/>
  <c r="Q79" i="3" l="1"/>
  <c r="K80" i="3" s="1"/>
  <c r="R79" i="3"/>
  <c r="L80" i="3" s="1"/>
  <c r="T79" i="3"/>
  <c r="E227" i="3"/>
  <c r="E228" i="3" s="1"/>
  <c r="E229" i="3" s="1"/>
  <c r="P80" i="3" l="1"/>
  <c r="S80" i="3" s="1"/>
  <c r="V80" i="3" s="1"/>
  <c r="M80" i="3"/>
  <c r="Q80" i="3" l="1"/>
  <c r="K81" i="3" s="1"/>
  <c r="U80" i="3"/>
  <c r="T80" i="3"/>
  <c r="R80" i="3"/>
  <c r="L81" i="3" s="1"/>
  <c r="M81" i="3" l="1"/>
  <c r="P81" i="3"/>
  <c r="S81" i="3" s="1"/>
  <c r="V81" i="3" s="1"/>
  <c r="U81" i="3"/>
  <c r="T81" i="3"/>
  <c r="R81" i="3" l="1"/>
  <c r="L82" i="3" s="1"/>
  <c r="Q81" i="3"/>
  <c r="K82" i="3" s="1"/>
  <c r="P82" i="3" l="1"/>
  <c r="S82" i="3" s="1"/>
  <c r="V82" i="3" s="1"/>
  <c r="M82" i="3"/>
  <c r="U82" i="3" s="1"/>
  <c r="T82" i="3" l="1"/>
  <c r="R82" i="3"/>
  <c r="L83" i="3" s="1"/>
  <c r="Q82" i="3"/>
  <c r="K83" i="3" s="1"/>
  <c r="M83" i="3" l="1"/>
  <c r="U83" i="3" s="1"/>
  <c r="P83" i="3"/>
  <c r="S83" i="3" s="1"/>
  <c r="V83" i="3" s="1"/>
  <c r="T83" i="3" l="1"/>
  <c r="R83" i="3"/>
  <c r="L84" i="3" s="1"/>
  <c r="Q83" i="3"/>
  <c r="K84" i="3" s="1"/>
  <c r="P84" i="3" l="1"/>
  <c r="S84" i="3" s="1"/>
  <c r="V84" i="3" s="1"/>
  <c r="M84" i="3"/>
  <c r="Q84" i="3" l="1"/>
  <c r="K85" i="3" s="1"/>
  <c r="U84" i="3"/>
  <c r="T84" i="3"/>
  <c r="R84" i="3"/>
  <c r="L85" i="3" s="1"/>
  <c r="M85" i="3" l="1"/>
  <c r="U85" i="3" s="1"/>
  <c r="P85" i="3"/>
  <c r="S85" i="3" s="1"/>
  <c r="V85" i="3" s="1"/>
  <c r="T85" i="3" l="1"/>
  <c r="Q85" i="3"/>
  <c r="K86" i="3" s="1"/>
  <c r="R85" i="3"/>
  <c r="L86" i="3" s="1"/>
  <c r="M86" i="3" l="1"/>
  <c r="T86" i="3" s="1"/>
  <c r="P86" i="3"/>
  <c r="S86" i="3" s="1"/>
  <c r="V86" i="3" s="1"/>
  <c r="R86" i="3" l="1"/>
  <c r="L87" i="3" s="1"/>
  <c r="Q86" i="3"/>
  <c r="K87" i="3" s="1"/>
  <c r="U86" i="3"/>
  <c r="M87" i="3" l="1"/>
  <c r="T87" i="3" s="1"/>
  <c r="P87" i="3"/>
  <c r="S87" i="3" s="1"/>
  <c r="V87" i="3" s="1"/>
  <c r="U87" i="3" l="1"/>
  <c r="Q87" i="3"/>
  <c r="K88" i="3" s="1"/>
  <c r="R87" i="3"/>
  <c r="L88" i="3" s="1"/>
  <c r="P88" i="3" l="1"/>
  <c r="S88" i="3" s="1"/>
  <c r="V88" i="3" s="1"/>
  <c r="M88" i="3"/>
  <c r="Q88" i="3" l="1"/>
  <c r="K89" i="3" s="1"/>
  <c r="U88" i="3"/>
  <c r="R88" i="3"/>
  <c r="L89" i="3" s="1"/>
  <c r="T88" i="3"/>
  <c r="M89" i="3" l="1"/>
  <c r="U89" i="3" s="1"/>
  <c r="P89" i="3"/>
  <c r="S89" i="3" s="1"/>
  <c r="V89" i="3" s="1"/>
  <c r="R89" i="3" l="1"/>
  <c r="L90" i="3" s="1"/>
  <c r="T89" i="3"/>
  <c r="Q89" i="3"/>
  <c r="K90" i="3" s="1"/>
  <c r="M90" i="3" l="1"/>
  <c r="T90" i="3" s="1"/>
  <c r="P90" i="3"/>
  <c r="S90" i="3" s="1"/>
  <c r="V90" i="3" s="1"/>
  <c r="U90" i="3" l="1"/>
  <c r="R90" i="3"/>
  <c r="L91" i="3" s="1"/>
  <c r="Q90" i="3"/>
  <c r="K91" i="3" s="1"/>
  <c r="P91" i="3" l="1"/>
  <c r="S91" i="3" s="1"/>
  <c r="V91" i="3" s="1"/>
  <c r="M91" i="3"/>
  <c r="T91" i="3" s="1"/>
  <c r="U91" i="3" l="1"/>
  <c r="Q91" i="3"/>
  <c r="K92" i="3" s="1"/>
  <c r="R91" i="3"/>
  <c r="L92" i="3" s="1"/>
  <c r="M92" i="3" l="1"/>
  <c r="T92" i="3" s="1"/>
  <c r="P92" i="3"/>
  <c r="S92" i="3" s="1"/>
  <c r="V92" i="3" s="1"/>
  <c r="Q92" i="3" l="1"/>
  <c r="K93" i="3" s="1"/>
  <c r="U92" i="3"/>
  <c r="R92" i="3"/>
  <c r="L93" i="3" s="1"/>
  <c r="M93" i="3" l="1"/>
  <c r="U93" i="3" s="1"/>
  <c r="P93" i="3"/>
  <c r="S93" i="3" s="1"/>
  <c r="V93" i="3" s="1"/>
  <c r="T93" i="3" l="1"/>
  <c r="R93" i="3"/>
  <c r="L94" i="3" s="1"/>
  <c r="Q93" i="3"/>
  <c r="K94" i="3" s="1"/>
  <c r="M94" i="3" l="1"/>
  <c r="U94" i="3" s="1"/>
  <c r="P94" i="3"/>
  <c r="S94" i="3" s="1"/>
  <c r="V94" i="3" s="1"/>
  <c r="Q94" i="3" l="1"/>
  <c r="K95" i="3" s="1"/>
  <c r="T94" i="3"/>
  <c r="R94" i="3"/>
  <c r="L95" i="3" s="1"/>
  <c r="P95" i="3" l="1"/>
  <c r="S95" i="3" s="1"/>
  <c r="V95" i="3" s="1"/>
  <c r="M95" i="3"/>
  <c r="Q95" i="3" l="1"/>
  <c r="K96" i="3" s="1"/>
  <c r="U95" i="3"/>
  <c r="T95" i="3"/>
  <c r="R95" i="3"/>
  <c r="L96" i="3" s="1"/>
  <c r="M96" i="3" l="1"/>
  <c r="T96" i="3" s="1"/>
  <c r="P96" i="3"/>
  <c r="S96" i="3" s="1"/>
  <c r="V96" i="3" s="1"/>
  <c r="U96" i="3" l="1"/>
  <c r="Q96" i="3"/>
  <c r="K97" i="3" s="1"/>
  <c r="R96" i="3"/>
  <c r="L97" i="3" s="1"/>
  <c r="P97" i="3" l="1"/>
  <c r="S97" i="3" s="1"/>
  <c r="V97" i="3" s="1"/>
  <c r="M97" i="3"/>
  <c r="Q97" i="3" l="1"/>
  <c r="K98" i="3" s="1"/>
  <c r="U97" i="3"/>
  <c r="R97" i="3"/>
  <c r="L98" i="3" s="1"/>
  <c r="T97" i="3"/>
  <c r="M98" i="3" l="1"/>
  <c r="U98" i="3" s="1"/>
  <c r="P98" i="3"/>
  <c r="S98" i="3" s="1"/>
  <c r="V98" i="3" s="1"/>
  <c r="T98" i="3" l="1"/>
  <c r="R98" i="3"/>
  <c r="L99" i="3" s="1"/>
  <c r="Q98" i="3"/>
  <c r="K99" i="3" s="1"/>
  <c r="M99" i="3" l="1"/>
  <c r="U99" i="3" s="1"/>
  <c r="P99" i="3"/>
  <c r="S99" i="3" s="1"/>
  <c r="V99" i="3" s="1"/>
  <c r="T99" i="3" l="1"/>
  <c r="R99" i="3"/>
  <c r="L100" i="3" s="1"/>
  <c r="Q99" i="3"/>
  <c r="K100" i="3" s="1"/>
  <c r="M100" i="3" l="1"/>
  <c r="T100" i="3" s="1"/>
  <c r="P100" i="3"/>
  <c r="S100" i="3" s="1"/>
  <c r="V100" i="3" s="1"/>
  <c r="U100" i="3" l="1"/>
  <c r="R100" i="3"/>
  <c r="L101" i="3" s="1"/>
  <c r="Q100" i="3"/>
  <c r="K101" i="3" s="1"/>
  <c r="M101" i="3" l="1"/>
  <c r="U101" i="3" s="1"/>
  <c r="P101" i="3"/>
  <c r="S101" i="3" s="1"/>
  <c r="V101" i="3" s="1"/>
  <c r="T101" i="3" l="1"/>
  <c r="R101" i="3"/>
  <c r="L102" i="3" s="1"/>
  <c r="Q101" i="3"/>
  <c r="K102" i="3" s="1"/>
  <c r="M102" i="3" l="1"/>
  <c r="U102" i="3" s="1"/>
  <c r="P102" i="3"/>
  <c r="S102" i="3" s="1"/>
  <c r="V102" i="3" s="1"/>
  <c r="T102" i="3" l="1"/>
  <c r="R102" i="3"/>
  <c r="L103" i="3" s="1"/>
  <c r="Q102" i="3"/>
  <c r="K103" i="3" s="1"/>
  <c r="M103" i="3" l="1"/>
  <c r="P103" i="3"/>
  <c r="S103" i="3" s="1"/>
  <c r="V103" i="3" s="1"/>
  <c r="U103" i="3"/>
  <c r="T103" i="3"/>
  <c r="Q103" i="3" l="1"/>
  <c r="K104" i="3" s="1"/>
  <c r="R103" i="3"/>
  <c r="L104" i="3" s="1"/>
  <c r="P104" i="3" l="1"/>
  <c r="S104" i="3" s="1"/>
  <c r="V104" i="3" s="1"/>
  <c r="M104" i="3"/>
  <c r="T104" i="3" s="1"/>
  <c r="Q104" i="3" l="1"/>
  <c r="K105" i="3" s="1"/>
  <c r="U104" i="3"/>
  <c r="R104" i="3"/>
  <c r="L105" i="3" s="1"/>
  <c r="P105" i="3" l="1"/>
  <c r="S105" i="3" s="1"/>
  <c r="V105" i="3" s="1"/>
  <c r="M105" i="3"/>
  <c r="Q105" i="3" l="1"/>
  <c r="K106" i="3" s="1"/>
  <c r="U105" i="3"/>
  <c r="T105" i="3"/>
  <c r="R105" i="3"/>
  <c r="L106" i="3" s="1"/>
  <c r="M106" i="3" l="1"/>
  <c r="U106" i="3" s="1"/>
  <c r="P106" i="3"/>
  <c r="S106" i="3" s="1"/>
  <c r="V106" i="3" s="1"/>
  <c r="T106" i="3" l="1"/>
  <c r="R106" i="3"/>
  <c r="L107" i="3" s="1"/>
  <c r="Q106" i="3"/>
  <c r="K107" i="3" s="1"/>
  <c r="P107" i="3" l="1"/>
  <c r="S107" i="3" s="1"/>
  <c r="V107" i="3" s="1"/>
  <c r="M107" i="3"/>
  <c r="U107" i="3" s="1"/>
  <c r="R107" i="3" l="1"/>
  <c r="L108" i="3" s="1"/>
  <c r="Q107" i="3"/>
  <c r="K108" i="3" s="1"/>
  <c r="T107" i="3"/>
  <c r="P108" i="3" l="1"/>
  <c r="S108" i="3" s="1"/>
  <c r="V108" i="3" s="1"/>
  <c r="M108" i="3"/>
  <c r="T108" i="3" s="1"/>
  <c r="Q108" i="3" l="1"/>
  <c r="K109" i="3" s="1"/>
  <c r="U108" i="3"/>
  <c r="R108" i="3"/>
  <c r="L109" i="3" s="1"/>
  <c r="M109" i="3" l="1"/>
  <c r="U109" i="3" s="1"/>
  <c r="P109" i="3"/>
  <c r="S109" i="3" s="1"/>
  <c r="V109" i="3" s="1"/>
  <c r="T109" i="3" l="1"/>
  <c r="Q109" i="3"/>
  <c r="K110" i="3" s="1"/>
  <c r="R109" i="3"/>
  <c r="L110" i="3" s="1"/>
  <c r="P110" i="3" l="1"/>
  <c r="S110" i="3" s="1"/>
  <c r="V110" i="3" s="1"/>
  <c r="M110" i="3"/>
  <c r="Q110" i="3" l="1"/>
  <c r="K111" i="3" s="1"/>
  <c r="U110" i="3"/>
  <c r="R110" i="3"/>
  <c r="L111" i="3" s="1"/>
  <c r="T110" i="3"/>
  <c r="P111" i="3" l="1"/>
  <c r="S111" i="3" s="1"/>
  <c r="V111" i="3" s="1"/>
  <c r="M111" i="3"/>
  <c r="T111" i="3" s="1"/>
  <c r="Q111" i="3" l="1"/>
  <c r="K112" i="3" s="1"/>
  <c r="R111" i="3"/>
  <c r="L112" i="3" s="1"/>
  <c r="U111" i="3"/>
  <c r="M112" i="3" l="1"/>
  <c r="P112" i="3"/>
  <c r="S112" i="3" s="1"/>
  <c r="V112" i="3" s="1"/>
  <c r="R112" i="3" l="1"/>
  <c r="L113" i="3" s="1"/>
  <c r="T112" i="3"/>
  <c r="U112" i="3"/>
  <c r="Q112" i="3"/>
  <c r="K113" i="3" s="1"/>
  <c r="M113" i="3" l="1"/>
  <c r="T113" i="3" s="1"/>
  <c r="P113" i="3"/>
  <c r="S113" i="3" s="1"/>
  <c r="V113" i="3" s="1"/>
  <c r="U113" i="3" l="1"/>
  <c r="Q113" i="3"/>
  <c r="K114" i="3" s="1"/>
  <c r="R113" i="3"/>
  <c r="L114" i="3" s="1"/>
  <c r="M114" i="3" l="1"/>
  <c r="U114" i="3" s="1"/>
  <c r="P114" i="3"/>
  <c r="S114" i="3" s="1"/>
  <c r="V114" i="3" s="1"/>
  <c r="T114" i="3" l="1"/>
  <c r="Q114" i="3"/>
  <c r="K115" i="3" s="1"/>
  <c r="R114" i="3"/>
  <c r="L115" i="3" s="1"/>
  <c r="P115" i="3" l="1"/>
  <c r="S115" i="3" s="1"/>
  <c r="V115" i="3" s="1"/>
  <c r="M115" i="3"/>
  <c r="U115" i="3" s="1"/>
  <c r="Q115" i="3" l="1"/>
  <c r="K116" i="3" s="1"/>
  <c r="R115" i="3"/>
  <c r="L116" i="3" s="1"/>
  <c r="T115" i="3"/>
  <c r="P116" i="3" l="1"/>
  <c r="S116" i="3" s="1"/>
  <c r="V116" i="3" s="1"/>
  <c r="M116" i="3"/>
  <c r="Q116" i="3" l="1"/>
  <c r="K117" i="3" s="1"/>
  <c r="R116" i="3"/>
  <c r="L117" i="3" s="1"/>
  <c r="T116" i="3"/>
  <c r="U116" i="3"/>
  <c r="P117" i="3" l="1"/>
  <c r="S117" i="3" s="1"/>
  <c r="V117" i="3" s="1"/>
  <c r="M117" i="3"/>
  <c r="Q117" i="3" l="1"/>
  <c r="K118" i="3" s="1"/>
  <c r="U117" i="3"/>
  <c r="R117" i="3"/>
  <c r="L118" i="3" s="1"/>
  <c r="T117" i="3"/>
  <c r="P118" i="3" l="1"/>
  <c r="S118" i="3" s="1"/>
  <c r="V118" i="3" s="1"/>
  <c r="M118" i="3"/>
  <c r="T118" i="3" s="1"/>
  <c r="Q118" i="3" l="1"/>
  <c r="K119" i="3" s="1"/>
  <c r="R118" i="3"/>
  <c r="L119" i="3" s="1"/>
  <c r="U118" i="3"/>
  <c r="P119" i="3" l="1"/>
  <c r="S119" i="3" s="1"/>
  <c r="V119" i="3" s="1"/>
  <c r="M119" i="3"/>
  <c r="T119" i="3" s="1"/>
  <c r="Q119" i="3" l="1"/>
  <c r="K120" i="3" s="1"/>
  <c r="R119" i="3"/>
  <c r="L120" i="3" s="1"/>
  <c r="U119" i="3"/>
  <c r="M120" i="3" l="1"/>
  <c r="U120" i="3" s="1"/>
  <c r="P120" i="3"/>
  <c r="S120" i="3" s="1"/>
  <c r="V120" i="3" s="1"/>
  <c r="T120" i="3" l="1"/>
  <c r="Q120" i="3"/>
  <c r="K121" i="3" s="1"/>
  <c r="R120" i="3"/>
  <c r="L121" i="3" s="1"/>
  <c r="M121" i="3" l="1"/>
  <c r="T121" i="3" s="1"/>
  <c r="P121" i="3"/>
  <c r="S121" i="3" s="1"/>
  <c r="V121" i="3" s="1"/>
  <c r="U121" i="3" l="1"/>
  <c r="R121" i="3"/>
  <c r="L122" i="3" s="1"/>
  <c r="Q121" i="3"/>
  <c r="K122" i="3" s="1"/>
  <c r="M122" i="3" l="1"/>
  <c r="U122" i="3" s="1"/>
  <c r="P122" i="3"/>
  <c r="S122" i="3" s="1"/>
  <c r="V122" i="3" s="1"/>
  <c r="T122" i="3" l="1"/>
  <c r="Q122" i="3"/>
  <c r="K123" i="3" s="1"/>
  <c r="R122" i="3"/>
  <c r="L123" i="3" s="1"/>
  <c r="M123" i="3" l="1"/>
  <c r="P123" i="3"/>
  <c r="S123" i="3" s="1"/>
  <c r="V123" i="3" s="1"/>
  <c r="U123" i="3"/>
  <c r="T123" i="3"/>
  <c r="R123" i="3" l="1"/>
  <c r="L124" i="3" s="1"/>
  <c r="Q123" i="3"/>
  <c r="K124" i="3" s="1"/>
  <c r="P124" i="3" l="1"/>
  <c r="S124" i="3" s="1"/>
  <c r="V124" i="3" s="1"/>
  <c r="M124" i="3"/>
  <c r="Q124" i="3" l="1"/>
  <c r="K125" i="3" s="1"/>
  <c r="R124" i="3"/>
  <c r="L125" i="3" s="1"/>
  <c r="U124" i="3"/>
  <c r="T124" i="3"/>
  <c r="M125" i="3" l="1"/>
  <c r="T125" i="3" s="1"/>
  <c r="P125" i="3"/>
  <c r="S125" i="3" s="1"/>
  <c r="V125" i="3" s="1"/>
  <c r="U125" i="3" l="1"/>
  <c r="Q125" i="3"/>
  <c r="K126" i="3" s="1"/>
  <c r="R125" i="3"/>
  <c r="L126" i="3" s="1"/>
  <c r="P126" i="3" l="1"/>
  <c r="S126" i="3" s="1"/>
  <c r="V126" i="3" s="1"/>
  <c r="M126" i="3"/>
  <c r="U126" i="3" s="1"/>
  <c r="T126" i="3" l="1"/>
  <c r="Q126" i="3"/>
  <c r="K127" i="3" s="1"/>
  <c r="R126" i="3"/>
  <c r="L127" i="3" s="1"/>
  <c r="P127" i="3" l="1"/>
  <c r="S127" i="3" s="1"/>
  <c r="V127" i="3" s="1"/>
  <c r="M127" i="3"/>
  <c r="Q127" i="3" l="1"/>
  <c r="T127" i="3"/>
  <c r="R127" i="3"/>
  <c r="L128" i="3" s="1"/>
  <c r="U127" i="3"/>
  <c r="K128" i="3"/>
  <c r="P128" i="3" l="1"/>
  <c r="S128" i="3" s="1"/>
  <c r="V128" i="3" s="1"/>
  <c r="M128" i="3"/>
  <c r="Q128" i="3" l="1"/>
  <c r="K129" i="3" s="1"/>
  <c r="R128" i="3"/>
  <c r="L129" i="3" s="1"/>
  <c r="U128" i="3"/>
  <c r="T128" i="3"/>
  <c r="M129" i="3" l="1"/>
  <c r="T129" i="3" s="1"/>
  <c r="P129" i="3"/>
  <c r="S129" i="3" s="1"/>
  <c r="V129" i="3" s="1"/>
  <c r="U129" i="3" l="1"/>
  <c r="R129" i="3"/>
  <c r="L130" i="3" s="1"/>
  <c r="Q129" i="3"/>
  <c r="K130" i="3" s="1"/>
  <c r="P130" i="3" l="1"/>
  <c r="S130" i="3" s="1"/>
  <c r="V130" i="3" s="1"/>
  <c r="M130" i="3"/>
  <c r="Q130" i="3" l="1"/>
  <c r="K131" i="3" s="1"/>
  <c r="U130" i="3"/>
  <c r="T130" i="3"/>
  <c r="R130" i="3"/>
  <c r="L131" i="3" s="1"/>
  <c r="M131" i="3" l="1"/>
  <c r="T131" i="3" s="1"/>
  <c r="P131" i="3"/>
  <c r="S131" i="3" s="1"/>
  <c r="V131" i="3" s="1"/>
  <c r="U131" i="3" l="1"/>
  <c r="R131" i="3"/>
  <c r="L132" i="3" s="1"/>
  <c r="Q131" i="3"/>
  <c r="K132" i="3" s="1"/>
  <c r="P132" i="3" l="1"/>
  <c r="S132" i="3" s="1"/>
  <c r="V132" i="3" s="1"/>
  <c r="M132" i="3"/>
  <c r="Q132" i="3" l="1"/>
  <c r="K133" i="3" s="1"/>
  <c r="U132" i="3"/>
  <c r="R132" i="3"/>
  <c r="L133" i="3" s="1"/>
  <c r="T132" i="3"/>
  <c r="P133" i="3" l="1"/>
  <c r="S133" i="3" s="1"/>
  <c r="V133" i="3" s="1"/>
  <c r="M133" i="3"/>
  <c r="T133" i="3" s="1"/>
  <c r="R133" i="3" l="1"/>
  <c r="L134" i="3" s="1"/>
  <c r="Q133" i="3"/>
  <c r="K134" i="3" s="1"/>
  <c r="U133" i="3"/>
  <c r="M134" i="3" l="1"/>
  <c r="T134" i="3" s="1"/>
  <c r="P134" i="3"/>
  <c r="S134" i="3" s="1"/>
  <c r="V134" i="3" s="1"/>
  <c r="U134" i="3" l="1"/>
  <c r="Q134" i="3"/>
  <c r="K135" i="3" s="1"/>
  <c r="R134" i="3"/>
  <c r="L135" i="3" s="1"/>
  <c r="P135" i="3" l="1"/>
  <c r="S135" i="3" s="1"/>
  <c r="V135" i="3" s="1"/>
  <c r="M135" i="3"/>
  <c r="R135" i="3" l="1"/>
  <c r="L136" i="3" s="1"/>
  <c r="Q135" i="3"/>
  <c r="K136" i="3" s="1"/>
  <c r="U135" i="3"/>
  <c r="T135" i="3"/>
  <c r="M136" i="3" l="1"/>
  <c r="T136" i="3" s="1"/>
  <c r="P136" i="3"/>
  <c r="S136" i="3" s="1"/>
  <c r="V136" i="3" s="1"/>
  <c r="Q136" i="3" l="1"/>
  <c r="K137" i="3" s="1"/>
  <c r="R136" i="3"/>
  <c r="L137" i="3" s="1"/>
  <c r="U136" i="3"/>
  <c r="M137" i="3" l="1"/>
  <c r="T137" i="3" s="1"/>
  <c r="P137" i="3"/>
  <c r="S137" i="3" s="1"/>
  <c r="V137" i="3" s="1"/>
  <c r="U137" i="3" l="1"/>
  <c r="R137" i="3"/>
  <c r="L138" i="3" s="1"/>
  <c r="Q137" i="3"/>
  <c r="K138" i="3" s="1"/>
  <c r="P138" i="3" l="1"/>
  <c r="S138" i="3" s="1"/>
  <c r="V138" i="3" s="1"/>
  <c r="M138" i="3"/>
  <c r="Q138" i="3" l="1"/>
  <c r="K139" i="3" s="1"/>
  <c r="U138" i="3"/>
  <c r="T138" i="3"/>
  <c r="R138" i="3"/>
  <c r="L139" i="3" s="1"/>
  <c r="M139" i="3" s="1"/>
  <c r="P139" i="3" l="1"/>
  <c r="S139" i="3" s="1"/>
  <c r="V139" i="3" s="1"/>
  <c r="T139" i="3"/>
  <c r="U139" i="3"/>
  <c r="R139" i="3" l="1"/>
  <c r="L140" i="3" s="1"/>
  <c r="Q139" i="3"/>
  <c r="K140" i="3" s="1"/>
  <c r="P140" i="3" l="1"/>
  <c r="S140" i="3" s="1"/>
  <c r="V140" i="3" s="1"/>
  <c r="M140" i="3"/>
  <c r="Q140" i="3" l="1"/>
  <c r="K141" i="3" s="1"/>
  <c r="U140" i="3"/>
  <c r="T140" i="3"/>
  <c r="R140" i="3"/>
  <c r="L141" i="3" l="1"/>
  <c r="P141" i="3" s="1"/>
  <c r="S141" i="3" s="1"/>
  <c r="V141" i="3" s="1"/>
  <c r="M141" i="3" l="1"/>
  <c r="U141" i="3" l="1"/>
  <c r="T141" i="3"/>
  <c r="Q141" i="3"/>
  <c r="K142" i="3" s="1"/>
  <c r="R141" i="3"/>
  <c r="L142" i="3" s="1"/>
  <c r="P142" i="3" l="1"/>
  <c r="S142" i="3" s="1"/>
  <c r="V142" i="3" s="1"/>
  <c r="M142" i="3"/>
  <c r="T142" i="3" l="1"/>
  <c r="U142" i="3"/>
  <c r="R142" i="3"/>
  <c r="L143" i="3" s="1"/>
  <c r="Q142" i="3"/>
  <c r="K143" i="3" s="1"/>
  <c r="M143" i="3" l="1"/>
  <c r="P143" i="3"/>
  <c r="S143" i="3" s="1"/>
  <c r="V143" i="3" s="1"/>
  <c r="U143" i="3" l="1"/>
  <c r="R143" i="3"/>
  <c r="T143" i="3"/>
  <c r="Q143" i="3"/>
  <c r="L144" i="3" l="1"/>
  <c r="K144" i="3"/>
  <c r="P144" i="3" s="1"/>
  <c r="M144" i="3" l="1"/>
  <c r="U144" i="3" s="1"/>
  <c r="S144" i="3"/>
  <c r="V144" i="3" s="1"/>
  <c r="Q144" i="3" l="1"/>
  <c r="K145" i="3" s="1"/>
  <c r="R144" i="3"/>
  <c r="L145" i="3" s="1"/>
  <c r="T144" i="3"/>
  <c r="M145" i="3" l="1"/>
  <c r="T145" i="3" s="1"/>
  <c r="P145" i="3"/>
  <c r="S145" i="3" s="1"/>
  <c r="V145" i="3" s="1"/>
  <c r="U145" i="3" l="1"/>
  <c r="Q145" i="3"/>
  <c r="K146" i="3" s="1"/>
  <c r="R145" i="3"/>
  <c r="L146" i="3" s="1"/>
  <c r="M146" i="3" l="1"/>
  <c r="P146" i="3"/>
  <c r="R146" i="3" s="1"/>
  <c r="L147" i="3" s="1"/>
  <c r="T146" i="3"/>
  <c r="U146" i="3"/>
  <c r="Q146" i="3"/>
  <c r="K147" i="3" s="1"/>
  <c r="S146" i="3" l="1"/>
  <c r="V146" i="3" s="1"/>
  <c r="M147" i="3"/>
  <c r="P147" i="3"/>
  <c r="S147" i="3" s="1"/>
  <c r="V147" i="3" s="1"/>
  <c r="U147" i="3" l="1"/>
  <c r="T147" i="3"/>
  <c r="Q147" i="3"/>
  <c r="R147" i="3"/>
  <c r="L148" i="3" s="1"/>
  <c r="K148" i="3" l="1"/>
  <c r="M148" i="3" s="1"/>
  <c r="P148" i="3" l="1"/>
  <c r="Q148" i="3" s="1"/>
  <c r="U148" i="3"/>
  <c r="T148" i="3"/>
  <c r="R148" i="3"/>
  <c r="L149" i="3" s="1"/>
  <c r="S148" i="3" l="1"/>
  <c r="V148" i="3" s="1"/>
  <c r="K149" i="3"/>
  <c r="M149" i="3" s="1"/>
  <c r="P149" i="3"/>
  <c r="T149" i="3" l="1"/>
  <c r="U149" i="3"/>
  <c r="R149" i="3"/>
  <c r="L150" i="3" s="1"/>
  <c r="S149" i="3"/>
  <c r="V149" i="3" s="1"/>
  <c r="Q149" i="3"/>
  <c r="K150" i="3" l="1"/>
  <c r="M150" i="3" s="1"/>
  <c r="P150" i="3" l="1"/>
  <c r="R150" i="3" s="1"/>
  <c r="L151" i="3" s="1"/>
  <c r="U150" i="3"/>
  <c r="T150" i="3"/>
  <c r="Q150" i="3" l="1"/>
  <c r="K151" i="3" s="1"/>
  <c r="M151" i="3" s="1"/>
  <c r="S150" i="3"/>
  <c r="V150" i="3" s="1"/>
  <c r="P151" i="3" l="1"/>
  <c r="R151" i="3" s="1"/>
  <c r="L152" i="3" s="1"/>
  <c r="T151" i="3"/>
  <c r="U151" i="3"/>
  <c r="Q151" i="3" l="1"/>
  <c r="K152" i="3" s="1"/>
  <c r="M152" i="3" s="1"/>
  <c r="T152" i="3" s="1"/>
  <c r="S151" i="3"/>
  <c r="V151" i="3" s="1"/>
  <c r="P152" i="3" l="1"/>
  <c r="S152" i="3" s="1"/>
  <c r="V152" i="3" s="1"/>
  <c r="U152" i="3"/>
  <c r="Q152" i="3" l="1"/>
  <c r="K153" i="3" s="1"/>
  <c r="R152" i="3"/>
  <c r="L153" i="3" s="1"/>
  <c r="M153" i="3" s="1"/>
  <c r="P153" i="3" l="1"/>
  <c r="S153" i="3" s="1"/>
  <c r="V153" i="3" s="1"/>
  <c r="U153" i="3"/>
  <c r="T153" i="3"/>
  <c r="Q153" i="3" l="1"/>
  <c r="K154" i="3" s="1"/>
  <c r="R153" i="3"/>
  <c r="L154" i="3" s="1"/>
  <c r="M154" i="3" s="1"/>
  <c r="P154" i="3" l="1"/>
  <c r="S154" i="3" s="1"/>
  <c r="V154" i="3" s="1"/>
  <c r="T154" i="3"/>
  <c r="U154" i="3"/>
  <c r="Q154" i="3" l="1"/>
  <c r="K155" i="3" s="1"/>
  <c r="R154" i="3"/>
  <c r="L155" i="3" s="1"/>
  <c r="M155" i="3" s="1"/>
  <c r="P155" i="3" l="1"/>
  <c r="S155" i="3" s="1"/>
  <c r="V155" i="3" s="1"/>
  <c r="T155" i="3"/>
  <c r="U155" i="3"/>
  <c r="Q155" i="3"/>
  <c r="K156" i="3" s="1"/>
  <c r="R155" i="3" l="1"/>
  <c r="L156" i="3" s="1"/>
  <c r="M156" i="3"/>
  <c r="P156" i="3"/>
  <c r="S156" i="3" s="1"/>
  <c r="V156" i="3" s="1"/>
  <c r="R156" i="3" l="1"/>
  <c r="L157" i="3" s="1"/>
  <c r="U156" i="3"/>
  <c r="T156" i="3"/>
  <c r="Q156" i="3"/>
  <c r="K157" i="3" s="1"/>
  <c r="M157" i="3" l="1"/>
  <c r="P157" i="3"/>
  <c r="S157" i="3" s="1"/>
  <c r="V157" i="3" s="1"/>
  <c r="R157" i="3" l="1"/>
  <c r="L158" i="3" s="1"/>
  <c r="Q157" i="3"/>
  <c r="K158" i="3" s="1"/>
  <c r="U157" i="3"/>
  <c r="T157" i="3"/>
  <c r="M158" i="3" l="1"/>
  <c r="P158" i="3"/>
  <c r="S158" i="3" s="1"/>
  <c r="V158" i="3" s="1"/>
  <c r="R158" i="3" l="1"/>
  <c r="L159" i="3" s="1"/>
  <c r="U158" i="3"/>
  <c r="T158" i="3"/>
  <c r="Q158" i="3"/>
  <c r="K159" i="3" l="1"/>
  <c r="M159" i="3" s="1"/>
  <c r="P159" i="3" l="1"/>
  <c r="T159" i="3"/>
  <c r="U159" i="3"/>
  <c r="R159" i="3"/>
  <c r="L160" i="3" s="1"/>
  <c r="S159" i="3"/>
  <c r="V159" i="3" s="1"/>
  <c r="Q159" i="3"/>
  <c r="K160" i="3" s="1"/>
  <c r="P160" i="3" s="1"/>
  <c r="S160" i="3" s="1"/>
  <c r="V160" i="3" s="1"/>
  <c r="M160" i="3" l="1"/>
  <c r="Q160" i="3" s="1"/>
  <c r="K161" i="3" s="1"/>
  <c r="R160" i="3" l="1"/>
  <c r="L161" i="3" s="1"/>
  <c r="M161" i="3" s="1"/>
  <c r="T161" i="3" s="1"/>
  <c r="T160" i="3"/>
  <c r="U160" i="3"/>
  <c r="P161" i="3"/>
  <c r="S161" i="3" s="1"/>
  <c r="V161" i="3" s="1"/>
  <c r="U161" i="3" l="1"/>
  <c r="Q161" i="3"/>
  <c r="K162" i="3" s="1"/>
  <c r="R161" i="3"/>
  <c r="L162" i="3" s="1"/>
  <c r="P162" i="3" l="1"/>
  <c r="S162" i="3" s="1"/>
  <c r="V162" i="3" s="1"/>
  <c r="M162" i="3"/>
  <c r="R162" i="3" l="1"/>
  <c r="L163" i="3" s="1"/>
  <c r="T162" i="3"/>
  <c r="U162" i="3"/>
  <c r="Q162" i="3"/>
  <c r="K163" i="3" s="1"/>
  <c r="M163" i="3" l="1"/>
  <c r="T163" i="3" s="1"/>
  <c r="P163" i="3"/>
  <c r="S163" i="3" s="1"/>
  <c r="V163" i="3" s="1"/>
  <c r="U163" i="3" l="1"/>
  <c r="Q163" i="3"/>
  <c r="K164" i="3" s="1"/>
  <c r="R163" i="3"/>
  <c r="L164" i="3" s="1"/>
  <c r="M164" i="3" l="1"/>
  <c r="T164" i="3" s="1"/>
  <c r="P164" i="3"/>
  <c r="S164" i="3" s="1"/>
  <c r="V164" i="3" s="1"/>
  <c r="U164" i="3" l="1"/>
  <c r="Q164" i="3"/>
  <c r="K165" i="3" s="1"/>
  <c r="R164" i="3"/>
  <c r="L165" i="3" s="1"/>
  <c r="M165" i="3" l="1"/>
  <c r="T165" i="3" s="1"/>
  <c r="P165" i="3"/>
  <c r="S165" i="3" s="1"/>
  <c r="V165" i="3" s="1"/>
  <c r="Q165" i="3" l="1"/>
  <c r="K166" i="3" s="1"/>
  <c r="U165" i="3"/>
  <c r="R165" i="3"/>
  <c r="L166" i="3" s="1"/>
  <c r="P166" i="3" l="1"/>
  <c r="S166" i="3" s="1"/>
  <c r="V166" i="3" s="1"/>
  <c r="M166" i="3"/>
  <c r="Q166" i="3" l="1"/>
  <c r="K167" i="3" s="1"/>
  <c r="U166" i="3"/>
  <c r="T166" i="3"/>
  <c r="R166" i="3"/>
  <c r="L167" i="3" s="1"/>
  <c r="M167" i="3" s="1"/>
  <c r="P167" i="3" l="1"/>
  <c r="S167" i="3" s="1"/>
  <c r="V167" i="3" s="1"/>
  <c r="U167" i="3"/>
  <c r="T167" i="3"/>
  <c r="Q167" i="3" l="1"/>
  <c r="K168" i="3" s="1"/>
  <c r="R167" i="3"/>
  <c r="L168" i="3" s="1"/>
  <c r="M168" i="3" l="1"/>
  <c r="U168" i="3" s="1"/>
  <c r="P168" i="3"/>
  <c r="S168" i="3" s="1"/>
  <c r="V168" i="3" s="1"/>
  <c r="Q168" i="3" l="1"/>
  <c r="K169" i="3" s="1"/>
  <c r="T168" i="3"/>
  <c r="R168" i="3"/>
  <c r="L169" i="3" s="1"/>
  <c r="M169" i="3" l="1"/>
  <c r="U169" i="3" s="1"/>
  <c r="P169" i="3"/>
  <c r="S169" i="3" s="1"/>
  <c r="V169" i="3" s="1"/>
  <c r="T169" i="3" l="1"/>
  <c r="Q169" i="3"/>
  <c r="K170" i="3" s="1"/>
  <c r="R169" i="3"/>
  <c r="L170" i="3" s="1"/>
  <c r="P170" i="3" l="1"/>
  <c r="S170" i="3" s="1"/>
  <c r="V170" i="3" s="1"/>
  <c r="M170" i="3"/>
  <c r="Q170" i="3" l="1"/>
  <c r="K171" i="3" s="1"/>
  <c r="U170" i="3"/>
  <c r="T170" i="3"/>
  <c r="R170" i="3"/>
  <c r="L171" i="3" s="1"/>
  <c r="M171" i="3" s="1"/>
  <c r="P171" i="3" l="1"/>
  <c r="S171" i="3" s="1"/>
  <c r="V171" i="3" s="1"/>
  <c r="U171" i="3"/>
  <c r="T171" i="3"/>
  <c r="Q171" i="3" l="1"/>
  <c r="K172" i="3" s="1"/>
  <c r="R171" i="3"/>
  <c r="L172" i="3" s="1"/>
  <c r="M172" i="3" l="1"/>
  <c r="U172" i="3" s="1"/>
  <c r="P172" i="3"/>
  <c r="S172" i="3" s="1"/>
  <c r="V172" i="3" s="1"/>
  <c r="T172" i="3" l="1"/>
  <c r="Q172" i="3"/>
  <c r="K173" i="3" s="1"/>
  <c r="R172" i="3"/>
  <c r="L173" i="3" s="1"/>
  <c r="M173" i="3" l="1"/>
  <c r="U173" i="3" s="1"/>
  <c r="P173" i="3"/>
  <c r="S173" i="3" s="1"/>
  <c r="V173" i="3" s="1"/>
  <c r="T173" i="3" l="1"/>
  <c r="Q173" i="3"/>
  <c r="K174" i="3" s="1"/>
  <c r="R173" i="3"/>
  <c r="L174" i="3" s="1"/>
  <c r="M174" i="3" l="1"/>
  <c r="P174" i="3"/>
  <c r="S174" i="3" s="1"/>
  <c r="V174" i="3" s="1"/>
  <c r="R174" i="3" l="1"/>
  <c r="L175" i="3" s="1"/>
  <c r="T174" i="3"/>
  <c r="U174" i="3"/>
  <c r="Q174" i="3"/>
  <c r="K175" i="3" s="1"/>
  <c r="M175" i="3" l="1"/>
  <c r="P175" i="3"/>
  <c r="S175" i="3" s="1"/>
  <c r="V175" i="3" s="1"/>
  <c r="T175" i="3" l="1"/>
  <c r="U175" i="3"/>
  <c r="R175" i="3"/>
  <c r="Q175" i="3"/>
  <c r="K176" i="3" l="1"/>
  <c r="L176" i="3"/>
  <c r="P176" i="3" l="1"/>
  <c r="S176" i="3" s="1"/>
  <c r="V176" i="3" s="1"/>
  <c r="M176" i="3"/>
  <c r="Q176" i="3" l="1"/>
  <c r="K177" i="3" s="1"/>
  <c r="U176" i="3"/>
  <c r="T176" i="3"/>
  <c r="R176" i="3"/>
  <c r="L177" i="3" s="1"/>
  <c r="M177" i="3" l="1"/>
  <c r="U177" i="3" s="1"/>
  <c r="P177" i="3"/>
  <c r="S177" i="3" s="1"/>
  <c r="V177" i="3" s="1"/>
  <c r="T177" i="3" l="1"/>
  <c r="R177" i="3"/>
  <c r="L178" i="3" s="1"/>
  <c r="Q177" i="3"/>
  <c r="K178" i="3" s="1"/>
  <c r="M178" i="3" l="1"/>
  <c r="T178" i="3" s="1"/>
  <c r="P178" i="3"/>
  <c r="S178" i="3" s="1"/>
  <c r="V178" i="3" s="1"/>
  <c r="U178" i="3" l="1"/>
  <c r="R178" i="3"/>
  <c r="L179" i="3" s="1"/>
  <c r="Q178" i="3"/>
  <c r="K179" i="3" s="1"/>
  <c r="M179" i="3" l="1"/>
  <c r="P179" i="3"/>
  <c r="S179" i="3" s="1"/>
  <c r="V179" i="3" s="1"/>
  <c r="U179" i="3" l="1"/>
  <c r="T179" i="3"/>
  <c r="Q179" i="3"/>
  <c r="K180" i="3" s="1"/>
  <c r="R179" i="3"/>
  <c r="L180" i="3" s="1"/>
  <c r="M180" i="3" l="1"/>
  <c r="T180" i="3" s="1"/>
  <c r="P180" i="3"/>
  <c r="R180" i="3" l="1"/>
  <c r="L181" i="3" s="1"/>
  <c r="Q180" i="3"/>
  <c r="K181" i="3" s="1"/>
  <c r="U180" i="3"/>
  <c r="S180" i="3"/>
  <c r="V180" i="3" s="1"/>
  <c r="P181" i="3" l="1"/>
  <c r="S181" i="3" s="1"/>
  <c r="V181" i="3" s="1"/>
  <c r="M181" i="3"/>
  <c r="U181" i="3" s="1"/>
  <c r="Q181" i="3" l="1"/>
  <c r="K182" i="3" s="1"/>
  <c r="T181" i="3"/>
  <c r="R181" i="3"/>
  <c r="L182" i="3" s="1"/>
  <c r="M182" i="3" l="1"/>
  <c r="P182" i="3"/>
  <c r="S182" i="3" s="1"/>
  <c r="V182" i="3" s="1"/>
  <c r="Q182" i="3" l="1"/>
  <c r="K183" i="3" s="1"/>
  <c r="U182" i="3"/>
  <c r="T182" i="3"/>
  <c r="R182" i="3"/>
  <c r="L183" i="3" s="1"/>
  <c r="P183" i="3" l="1"/>
  <c r="S183" i="3" s="1"/>
  <c r="V183" i="3" s="1"/>
  <c r="M183" i="3"/>
  <c r="U183" i="3" l="1"/>
  <c r="T183" i="3"/>
  <c r="Q183" i="3"/>
  <c r="K184" i="3" s="1"/>
  <c r="R183" i="3"/>
  <c r="L184" i="3" s="1"/>
  <c r="M184" i="3" l="1"/>
  <c r="T184" i="3" s="1"/>
  <c r="P184" i="3"/>
  <c r="S184" i="3" s="1"/>
  <c r="V184" i="3" s="1"/>
  <c r="U184" i="3" l="1"/>
  <c r="R184" i="3"/>
  <c r="L185" i="3" s="1"/>
  <c r="Q184" i="3"/>
  <c r="K185" i="3" s="1"/>
  <c r="M185" i="3" l="1"/>
  <c r="P185" i="3"/>
  <c r="R185" i="3" l="1"/>
  <c r="L186" i="3" s="1"/>
  <c r="Q185" i="3"/>
  <c r="K186" i="3" s="1"/>
  <c r="S185" i="3"/>
  <c r="V185" i="3" s="1"/>
  <c r="U185" i="3"/>
  <c r="T185" i="3"/>
  <c r="P186" i="3"/>
  <c r="S186" i="3" s="1"/>
  <c r="V186" i="3" s="1"/>
  <c r="M186" i="3" l="1"/>
  <c r="T186" i="3" s="1"/>
  <c r="U186" i="3" l="1"/>
  <c r="R186" i="3"/>
  <c r="L187" i="3" s="1"/>
  <c r="Q186" i="3"/>
  <c r="K187" i="3" s="1"/>
  <c r="M187" i="3" s="1"/>
  <c r="P187" i="3" l="1"/>
  <c r="S187" i="3" s="1"/>
  <c r="V187" i="3" s="1"/>
  <c r="T187" i="3"/>
  <c r="Q187" i="3"/>
  <c r="U187" i="3"/>
  <c r="R187" i="3" l="1"/>
  <c r="L188" i="3" s="1"/>
  <c r="K188" i="3"/>
  <c r="P188" i="3" s="1"/>
  <c r="M188" i="3" l="1"/>
  <c r="R188" i="3" s="1"/>
  <c r="L189" i="3" s="1"/>
  <c r="S188" i="3"/>
  <c r="V188" i="3" s="1"/>
  <c r="Q188" i="3" l="1"/>
  <c r="K189" i="3" s="1"/>
  <c r="U188" i="3"/>
  <c r="T188" i="3"/>
  <c r="M189" i="3" l="1"/>
  <c r="T189" i="3" s="1"/>
  <c r="P189" i="3"/>
  <c r="R189" i="3" s="1"/>
  <c r="L190" i="3" s="1"/>
  <c r="U189" i="3" l="1"/>
  <c r="Q189" i="3"/>
  <c r="K190" i="3" s="1"/>
  <c r="M190" i="3" s="1"/>
  <c r="S189" i="3"/>
  <c r="V189" i="3" s="1"/>
  <c r="P190" i="3"/>
  <c r="S190" i="3" s="1"/>
  <c r="V190" i="3" s="1"/>
  <c r="Q190" i="3" l="1"/>
  <c r="U190" i="3"/>
  <c r="T190" i="3"/>
  <c r="R190" i="3"/>
  <c r="L191" i="3" l="1"/>
  <c r="K191" i="3"/>
  <c r="P191" i="3" l="1"/>
  <c r="S191" i="3" s="1"/>
  <c r="V191" i="3" s="1"/>
  <c r="M191" i="3"/>
  <c r="U191" i="3" l="1"/>
  <c r="T191" i="3"/>
  <c r="Q191" i="3"/>
  <c r="K192" i="3" s="1"/>
  <c r="R191" i="3"/>
  <c r="L192" i="3" s="1"/>
  <c r="P192" i="3" l="1"/>
  <c r="S192" i="3" s="1"/>
  <c r="V192" i="3" s="1"/>
  <c r="M192" i="3"/>
  <c r="Q192" i="3" s="1"/>
  <c r="K193" i="3" s="1"/>
  <c r="T192" i="3" l="1"/>
  <c r="U192" i="3"/>
  <c r="R192" i="3"/>
  <c r="L193" i="3" s="1"/>
  <c r="M193" i="3" s="1"/>
  <c r="P193" i="3" l="1"/>
  <c r="S193" i="3" s="1"/>
  <c r="V193" i="3" s="1"/>
  <c r="T193" i="3"/>
  <c r="U193" i="3"/>
  <c r="R193" i="3" l="1"/>
  <c r="L194" i="3" s="1"/>
  <c r="Q193" i="3"/>
  <c r="K194" i="3" s="1"/>
  <c r="P194" i="3" l="1"/>
  <c r="S194" i="3" s="1"/>
  <c r="V194" i="3" s="1"/>
  <c r="M194" i="3"/>
  <c r="U194" i="3" s="1"/>
  <c r="Q194" i="3" l="1"/>
  <c r="K195" i="3" s="1"/>
  <c r="R194" i="3"/>
  <c r="L195" i="3" s="1"/>
  <c r="T194" i="3"/>
  <c r="M195" i="3" l="1"/>
  <c r="T195" i="3" s="1"/>
  <c r="P195" i="3"/>
  <c r="S195" i="3" s="1"/>
  <c r="V195" i="3" s="1"/>
  <c r="U195" i="3" l="1"/>
  <c r="R195" i="3"/>
  <c r="L196" i="3" s="1"/>
  <c r="Q195" i="3"/>
  <c r="K196" i="3" s="1"/>
  <c r="M196" i="3" l="1"/>
  <c r="T196" i="3" s="1"/>
  <c r="P196" i="3"/>
  <c r="S196" i="3" s="1"/>
  <c r="V196" i="3" s="1"/>
  <c r="U196" i="3" l="1"/>
  <c r="R196" i="3"/>
  <c r="L197" i="3" s="1"/>
  <c r="Q196" i="3"/>
  <c r="K197" i="3" s="1"/>
  <c r="M197" i="3" l="1"/>
  <c r="U197" i="3" s="1"/>
  <c r="P197" i="3"/>
  <c r="S197" i="3" s="1"/>
  <c r="V197" i="3" s="1"/>
  <c r="R197" i="3" l="1"/>
  <c r="L198" i="3" s="1"/>
  <c r="T197" i="3"/>
  <c r="Q197" i="3"/>
  <c r="K198" i="3" s="1"/>
  <c r="M198" i="3" s="1"/>
  <c r="P198" i="3" l="1"/>
  <c r="S198" i="3" s="1"/>
  <c r="V198" i="3" s="1"/>
  <c r="U198" i="3"/>
  <c r="R198" i="3"/>
  <c r="L199" i="3" s="1"/>
  <c r="T198" i="3"/>
  <c r="Q198" i="3"/>
  <c r="K199" i="3" s="1"/>
  <c r="M199" i="3" l="1"/>
  <c r="P199" i="3"/>
  <c r="S199" i="3" s="1"/>
  <c r="V199" i="3" s="1"/>
  <c r="Q199" i="3" l="1"/>
  <c r="T199" i="3"/>
  <c r="U199" i="3"/>
  <c r="R199" i="3"/>
  <c r="L200" i="3" l="1"/>
  <c r="K200" i="3"/>
  <c r="M200" i="3" l="1"/>
  <c r="U200" i="3" s="1"/>
  <c r="P200" i="3"/>
  <c r="S200" i="3" s="1"/>
  <c r="V200" i="3" s="1"/>
  <c r="T200" i="3" l="1"/>
  <c r="Q200" i="3"/>
  <c r="K201" i="3" s="1"/>
  <c r="R200" i="3"/>
  <c r="L201" i="3" s="1"/>
  <c r="M201" i="3" l="1"/>
  <c r="T201" i="3" s="1"/>
  <c r="P201" i="3"/>
  <c r="S201" i="3" s="1"/>
  <c r="V201" i="3" s="1"/>
  <c r="U201" i="3" l="1"/>
  <c r="R201" i="3"/>
  <c r="L202" i="3" s="1"/>
  <c r="Q201" i="3"/>
  <c r="K202" i="3" s="1"/>
  <c r="M202" i="3" l="1"/>
  <c r="T202" i="3" s="1"/>
  <c r="P202" i="3"/>
  <c r="S202" i="3" s="1"/>
  <c r="V202" i="3" s="1"/>
  <c r="R202" i="3" l="1"/>
  <c r="L203" i="3" s="1"/>
  <c r="U202" i="3"/>
  <c r="Q202" i="3"/>
  <c r="K203" i="3" s="1"/>
  <c r="M203" i="3" s="1"/>
  <c r="P203" i="3" l="1"/>
  <c r="S203" i="3" s="1"/>
  <c r="V203" i="3" s="1"/>
  <c r="T203" i="3"/>
  <c r="U203" i="3"/>
  <c r="Q203" i="3" l="1"/>
  <c r="K204" i="3" s="1"/>
  <c r="R203" i="3"/>
  <c r="L204" i="3" s="1"/>
  <c r="P204" i="3" l="1"/>
  <c r="S204" i="3" s="1"/>
  <c r="V204" i="3" s="1"/>
  <c r="M204" i="3"/>
  <c r="U204" i="3" s="1"/>
  <c r="Q204" i="3" l="1"/>
  <c r="K205" i="3" s="1"/>
  <c r="R204" i="3"/>
  <c r="L205" i="3" s="1"/>
  <c r="T204" i="3"/>
  <c r="P205" i="3" l="1"/>
  <c r="S205" i="3" s="1"/>
  <c r="V205" i="3" s="1"/>
  <c r="M205" i="3"/>
  <c r="T205" i="3" s="1"/>
  <c r="Q205" i="3" l="1"/>
  <c r="K206" i="3" s="1"/>
  <c r="R205" i="3"/>
  <c r="L206" i="3" s="1"/>
  <c r="M206" i="3" s="1"/>
  <c r="U205" i="3"/>
  <c r="P206" i="3"/>
  <c r="S206" i="3" s="1"/>
  <c r="V206" i="3" s="1"/>
  <c r="U206" i="3" l="1"/>
  <c r="R206" i="3"/>
  <c r="T206" i="3"/>
  <c r="Q206" i="3"/>
  <c r="L207" i="3" l="1"/>
  <c r="K207" i="3"/>
  <c r="P207" i="3" l="1"/>
  <c r="M207" i="3"/>
  <c r="R207" i="3" s="1"/>
  <c r="L208" i="3" s="1"/>
  <c r="S207" i="3"/>
  <c r="V207" i="3" s="1"/>
  <c r="Q207" i="3" l="1"/>
  <c r="K208" i="3" s="1"/>
  <c r="M208" i="3" s="1"/>
  <c r="U207" i="3"/>
  <c r="T207" i="3"/>
  <c r="P208" i="3" l="1"/>
  <c r="S208" i="3" s="1"/>
  <c r="V208" i="3" s="1"/>
  <c r="T208" i="3"/>
  <c r="U208" i="3"/>
  <c r="Q208" i="3" l="1"/>
  <c r="K209" i="3" s="1"/>
  <c r="R208" i="3"/>
  <c r="L209" i="3" s="1"/>
  <c r="P209" i="3" l="1"/>
  <c r="S209" i="3" s="1"/>
  <c r="V209" i="3" s="1"/>
  <c r="M209" i="3"/>
  <c r="Q209" i="3" l="1"/>
  <c r="K210" i="3" s="1"/>
  <c r="U209" i="3"/>
  <c r="T209" i="3"/>
  <c r="R209" i="3"/>
  <c r="L210" i="3" s="1"/>
  <c r="M210" i="3" l="1"/>
  <c r="P210" i="3"/>
  <c r="S210" i="3" s="1"/>
  <c r="V210" i="3" s="1"/>
  <c r="T210" i="3"/>
  <c r="U210" i="3"/>
  <c r="R210" i="3" l="1"/>
  <c r="L211" i="3" s="1"/>
  <c r="Q210" i="3"/>
  <c r="K211" i="3" s="1"/>
  <c r="M211" i="3" l="1"/>
  <c r="U211" i="3" s="1"/>
  <c r="P211" i="3"/>
  <c r="T211" i="3" l="1"/>
  <c r="R211" i="3"/>
  <c r="L212" i="3" s="1"/>
  <c r="Q211" i="3"/>
  <c r="K212" i="3" s="1"/>
  <c r="S211" i="3"/>
  <c r="V211" i="3" s="1"/>
  <c r="P212" i="3"/>
  <c r="S212" i="3" s="1"/>
  <c r="V212" i="3" s="1"/>
  <c r="M212" i="3" l="1"/>
  <c r="R212" i="3" s="1"/>
  <c r="L213" i="3" s="1"/>
  <c r="Q212" i="3"/>
  <c r="K213" i="3" s="1"/>
  <c r="U212" i="3"/>
  <c r="T212" i="3" l="1"/>
  <c r="M213" i="3"/>
  <c r="P213" i="3"/>
  <c r="S213" i="3" s="1"/>
  <c r="V213" i="3" s="1"/>
  <c r="U213" i="3" l="1"/>
  <c r="R213" i="3"/>
  <c r="L214" i="3" s="1"/>
  <c r="T213" i="3"/>
  <c r="Q213" i="3"/>
  <c r="K214" i="3" s="1"/>
  <c r="M214" i="3" l="1"/>
  <c r="P214" i="3"/>
  <c r="S214" i="3" s="1"/>
  <c r="V214" i="3" s="1"/>
  <c r="U214" i="3" l="1"/>
  <c r="T214" i="3"/>
  <c r="Q214" i="3"/>
  <c r="K215" i="3" s="1"/>
  <c r="R214" i="3"/>
  <c r="L215" i="3" s="1"/>
  <c r="M215" i="3" l="1"/>
  <c r="P215" i="3"/>
  <c r="S215" i="3" s="1"/>
  <c r="V215" i="3" s="1"/>
  <c r="T215" i="3" l="1"/>
  <c r="R215" i="3"/>
  <c r="L216" i="3" s="1"/>
  <c r="Q215" i="3"/>
  <c r="K216" i="3" s="1"/>
  <c r="U215" i="3"/>
  <c r="M216" i="3" l="1"/>
  <c r="P216" i="3"/>
  <c r="S216" i="3" s="1"/>
  <c r="V216" i="3" s="1"/>
  <c r="U216" i="3" l="1"/>
  <c r="Q216" i="3"/>
  <c r="K217" i="3" s="1"/>
  <c r="R216" i="3"/>
  <c r="L217" i="3" s="1"/>
  <c r="T216" i="3"/>
  <c r="M217" i="3" l="1"/>
  <c r="P217" i="3"/>
  <c r="S217" i="3" s="1"/>
  <c r="V217" i="3" s="1"/>
  <c r="R217" i="3" l="1"/>
  <c r="L218" i="3" s="1"/>
  <c r="T217" i="3"/>
  <c r="U217" i="3"/>
  <c r="Q217" i="3"/>
  <c r="K218" i="3" s="1"/>
  <c r="M218" i="3" l="1"/>
  <c r="P218" i="3"/>
  <c r="S218" i="3" s="1"/>
  <c r="V218" i="3" s="1"/>
  <c r="Q218" i="3" l="1"/>
  <c r="U218" i="3"/>
  <c r="R218" i="3"/>
  <c r="T218" i="3"/>
  <c r="K219" i="3" l="1"/>
  <c r="L219" i="3"/>
  <c r="P219" i="3" s="1"/>
  <c r="M219" i="3" l="1"/>
  <c r="Q219" i="3" s="1"/>
  <c r="K220" i="3" s="1"/>
  <c r="S219" i="3"/>
  <c r="V219" i="3" s="1"/>
  <c r="U219" i="3" l="1"/>
  <c r="T219" i="3"/>
  <c r="R219" i="3"/>
  <c r="L220" i="3" s="1"/>
  <c r="M220" i="3" s="1"/>
  <c r="P220" i="3" l="1"/>
  <c r="S220" i="3" s="1"/>
  <c r="V220" i="3" s="1"/>
  <c r="U220" i="3"/>
  <c r="T220" i="3"/>
  <c r="R220" i="3" l="1"/>
  <c r="L221" i="3" s="1"/>
  <c r="Q220" i="3"/>
  <c r="K221" i="3" s="1"/>
  <c r="M221" i="3" l="1"/>
  <c r="P221" i="3"/>
  <c r="R221" i="3" s="1"/>
  <c r="L222" i="3" s="1"/>
  <c r="U221" i="3"/>
  <c r="T221" i="3"/>
  <c r="Q221" i="3" l="1"/>
  <c r="K222" i="3" s="1"/>
  <c r="S221" i="3"/>
  <c r="V221" i="3" s="1"/>
  <c r="M222" i="3"/>
  <c r="P222" i="3" l="1"/>
  <c r="S222" i="3" s="1"/>
  <c r="V222" i="3" s="1"/>
  <c r="U222" i="3"/>
  <c r="T222" i="3"/>
  <c r="R222" i="3" l="1"/>
  <c r="L223" i="3" s="1"/>
  <c r="Q222" i="3"/>
  <c r="K223" i="3" s="1"/>
  <c r="M223" i="3" s="1"/>
  <c r="P223" i="3" l="1"/>
  <c r="S223" i="3" s="1"/>
  <c r="V223" i="3" s="1"/>
  <c r="T223" i="3"/>
  <c r="Q223" i="3"/>
  <c r="U223" i="3"/>
  <c r="R223" i="3" l="1"/>
  <c r="K224" i="3"/>
  <c r="L224" i="3"/>
  <c r="P224" i="3" l="1"/>
  <c r="S224" i="3" s="1"/>
  <c r="V224" i="3" s="1"/>
  <c r="M224" i="3"/>
  <c r="Q224" i="3" l="1"/>
  <c r="U224" i="3"/>
  <c r="R224" i="3"/>
  <c r="T224" i="3"/>
  <c r="L225" i="3" l="1"/>
  <c r="K225" i="3"/>
  <c r="P225" i="3" l="1"/>
  <c r="S225" i="3" s="1"/>
  <c r="M225" i="3"/>
  <c r="Q225" i="3" s="1"/>
  <c r="U225" i="3" l="1"/>
  <c r="T225" i="3"/>
  <c r="R225" i="3"/>
  <c r="L226" i="3" s="1"/>
  <c r="K226" i="3"/>
  <c r="V225" i="3"/>
  <c r="M226" i="3" l="1"/>
  <c r="P226" i="3"/>
  <c r="S226" i="3" s="1"/>
  <c r="U226" i="3" l="1"/>
  <c r="Q226" i="3"/>
  <c r="R226" i="3"/>
  <c r="T226" i="3"/>
  <c r="V226" i="3"/>
  <c r="L227" i="3" l="1"/>
  <c r="K227" i="3"/>
  <c r="P227" i="3"/>
  <c r="M227" i="3" l="1"/>
  <c r="R227" i="3" s="1"/>
  <c r="L228" i="3" s="1"/>
  <c r="S227" i="3"/>
  <c r="Q227" i="3"/>
  <c r="U227" i="3" l="1"/>
  <c r="T227" i="3"/>
  <c r="K228" i="3"/>
  <c r="M228" i="3" s="1"/>
  <c r="T228" i="3" s="1"/>
  <c r="P228" i="3"/>
  <c r="V227" i="3"/>
  <c r="U228" i="3" l="1"/>
  <c r="R228" i="3"/>
  <c r="L229" i="3" s="1"/>
  <c r="S228" i="3"/>
  <c r="Q228" i="3"/>
  <c r="K229" i="3" l="1"/>
  <c r="M229" i="3" s="1"/>
  <c r="P229" i="3"/>
  <c r="T229" i="3"/>
  <c r="V228" i="3"/>
  <c r="U229" i="3" l="1"/>
  <c r="R229" i="3"/>
  <c r="S229" i="3"/>
  <c r="Q229" i="3"/>
  <c r="V229" i="3" l="1"/>
  <c r="S8" i="3" l="1"/>
  <c r="S7" i="3"/>
  <c r="B6" i="4" s="1"/>
  <c r="B13" i="4" s="1"/>
  <c r="S10" i="3"/>
  <c r="E6" i="4" s="1"/>
  <c r="E13" i="4" s="1"/>
  <c r="S9" i="3"/>
  <c r="D6" i="4" s="1"/>
  <c r="D13" i="4" s="1"/>
  <c r="S6" i="3"/>
  <c r="C6" i="4" s="1"/>
  <c r="C13" i="4" s="1"/>
  <c r="P9" i="3"/>
  <c r="AD6" i="4" l="1"/>
  <c r="AD13" i="4" s="1"/>
  <c r="T10" i="3"/>
  <c r="Q6" i="4" s="1"/>
  <c r="Q13" i="4" s="1"/>
  <c r="T7" i="3"/>
  <c r="N6" i="4" s="1"/>
  <c r="N13" i="4" s="1"/>
  <c r="T6" i="3"/>
  <c r="O6" i="4" s="1"/>
  <c r="O13" i="4" s="1"/>
  <c r="T8" i="3"/>
  <c r="T9" i="3"/>
  <c r="P6" i="4" s="1"/>
  <c r="P13" i="4" s="1"/>
  <c r="U6" i="3"/>
  <c r="T6" i="4" s="1"/>
  <c r="T13" i="4" s="1"/>
  <c r="U10" i="3"/>
  <c r="V6" i="4" s="1"/>
  <c r="V13" i="4" s="1"/>
  <c r="U8" i="3"/>
  <c r="U7" i="3"/>
  <c r="S6" i="4" s="1"/>
  <c r="S13" i="4" s="1"/>
  <c r="U9" i="3"/>
  <c r="U6" i="4" s="1"/>
  <c r="U13" i="4" s="1"/>
  <c r="V10" i="3"/>
  <c r="I6" i="4" s="1"/>
  <c r="I13" i="4" s="1"/>
  <c r="V6" i="3"/>
  <c r="G6" i="4" s="1"/>
  <c r="G13" i="4" s="1"/>
  <c r="V7" i="3"/>
  <c r="F6" i="4" s="1"/>
  <c r="F13" i="4" s="1"/>
  <c r="V8" i="3"/>
  <c r="V9" i="3"/>
  <c r="H6" i="4" s="1"/>
  <c r="H13" i="4" s="1"/>
  <c r="Q8" i="3" l="1"/>
  <c r="W6" i="4" s="1"/>
  <c r="W13" i="4" s="1"/>
  <c r="P8" i="3"/>
  <c r="R6" i="4" l="1"/>
  <c r="R13" i="4" s="1"/>
  <c r="Q10" i="3"/>
  <c r="X6" i="4" s="1"/>
  <c r="X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<sst xmlns="http://schemas.openxmlformats.org/spreadsheetml/2006/main" count="276" uniqueCount="130">
  <si>
    <t>Given Data</t>
  </si>
  <si>
    <t>Probablity Table</t>
  </si>
  <si>
    <t>arrival_gap</t>
  </si>
  <si>
    <t>Jet Type</t>
  </si>
  <si>
    <t>Jet Indicator</t>
  </si>
  <si>
    <t>jet_indicator</t>
  </si>
  <si>
    <t>Time Gap in arrivals (mins)</t>
  </si>
  <si>
    <t>Probability</t>
  </si>
  <si>
    <t>Cummulative Probability</t>
  </si>
  <si>
    <t>RN Lower Limit</t>
  </si>
  <si>
    <t>RN Upper Limit</t>
  </si>
  <si>
    <t>Time Gap</t>
  </si>
  <si>
    <t>What it means</t>
  </si>
  <si>
    <t>Jumbo</t>
  </si>
  <si>
    <t>If we get a random number between 0 and 0.1 (left point inclusive) then the time gap between two arrivals is 0 mins</t>
  </si>
  <si>
    <t>Medium</t>
  </si>
  <si>
    <t>If we get a random number between 0.1 and 0.5 (left inclusive) then the time gap between two arrivals is 6 mins</t>
  </si>
  <si>
    <t>Small</t>
  </si>
  <si>
    <t>If we get a random number between 0.5 and 0.78 (left inclusive) then the time gap between two arrivals is 9 mins</t>
  </si>
  <si>
    <t>service_fee</t>
  </si>
  <si>
    <t>If we get a random number between 0.78 and 1 (both inclusive) then the time gap between two arrivals is 12 mins</t>
  </si>
  <si>
    <t>Service Fees</t>
  </si>
  <si>
    <t xml:space="preserve">Aircraft </t>
  </si>
  <si>
    <t>Action Type</t>
  </si>
  <si>
    <t>jet_type</t>
  </si>
  <si>
    <t>Type</t>
  </si>
  <si>
    <t>Take-Off</t>
  </si>
  <si>
    <t>Landing</t>
  </si>
  <si>
    <t>If you draw a random number  between 0 and 0.35 then the requester is a Jumbo jet.</t>
  </si>
  <si>
    <t>If you draw a random number between between 0.35 and 0.80 then the requester is a Medium jet.</t>
  </si>
  <si>
    <t>If you draw a random number between between 0.80 and 1 then the requester is a Small jet.</t>
  </si>
  <si>
    <t>Fuel Burn Rate For</t>
  </si>
  <si>
    <t>action_type</t>
  </si>
  <si>
    <t>Aircraft</t>
  </si>
  <si>
    <t>Number of</t>
  </si>
  <si>
    <t>Fuel Burn in pph/engine</t>
  </si>
  <si>
    <t>Engines</t>
  </si>
  <si>
    <t>Land</t>
  </si>
  <si>
    <t>jumbo_comp</t>
  </si>
  <si>
    <t>Completion Time in mins</t>
  </si>
  <si>
    <t>Probablity</t>
  </si>
  <si>
    <t>Cost of Fuel/gallon =</t>
  </si>
  <si>
    <t>dollar</t>
  </si>
  <si>
    <t xml:space="preserve">1 lb = </t>
  </si>
  <si>
    <t>gallons</t>
  </si>
  <si>
    <t>1 lb per hr =</t>
  </si>
  <si>
    <t>gallons/minute</t>
  </si>
  <si>
    <t>Wasted Fuel Cost Per Minute</t>
  </si>
  <si>
    <t>fuel_cost</t>
  </si>
  <si>
    <t>mid_comp</t>
  </si>
  <si>
    <t>small_comp</t>
  </si>
  <si>
    <t>No of Arrival Gaps</t>
  </si>
  <si>
    <t>Count of</t>
  </si>
  <si>
    <t>System Statistics</t>
  </si>
  <si>
    <t>Plane Types</t>
  </si>
  <si>
    <t xml:space="preserve">Total =&gt; </t>
  </si>
  <si>
    <t>R1</t>
  </si>
  <si>
    <t>R2</t>
  </si>
  <si>
    <t>Max =&gt;</t>
  </si>
  <si>
    <t>Ruway Utilization</t>
  </si>
  <si>
    <t xml:space="preserve">Min =&gt; </t>
  </si>
  <si>
    <t>Operating Hrs</t>
  </si>
  <si>
    <t>Avg =&gt;</t>
  </si>
  <si>
    <t>Minutes</t>
  </si>
  <si>
    <t>Completion Time Counts</t>
  </si>
  <si>
    <t>Total U</t>
  </si>
  <si>
    <t>St dev=&gt;</t>
  </si>
  <si>
    <t>NOTE : RN stands for Random Number</t>
  </si>
  <si>
    <t>This is dependent on Jet Type</t>
  </si>
  <si>
    <t>Plane</t>
  </si>
  <si>
    <t>RN</t>
  </si>
  <si>
    <t>Type of</t>
  </si>
  <si>
    <t xml:space="preserve">Type of </t>
  </si>
  <si>
    <t xml:space="preserve">Runway 1 Available </t>
  </si>
  <si>
    <t>Runway 2 Availability</t>
  </si>
  <si>
    <t>Which Runway</t>
  </si>
  <si>
    <t>Action</t>
  </si>
  <si>
    <t>Wait</t>
  </si>
  <si>
    <t>Runway 1</t>
  </si>
  <si>
    <t>Runway 2</t>
  </si>
  <si>
    <t xml:space="preserve">Wasted </t>
  </si>
  <si>
    <t>Fees</t>
  </si>
  <si>
    <t>Number</t>
  </si>
  <si>
    <t>Arrival Gap</t>
  </si>
  <si>
    <t>Arrival Time</t>
  </si>
  <si>
    <t>Aircraft Type</t>
  </si>
  <si>
    <t>Indicator</t>
  </si>
  <si>
    <t>for the Next Plane</t>
  </si>
  <si>
    <t>to Use</t>
  </si>
  <si>
    <t>Completion Time</t>
  </si>
  <si>
    <t>Start Time</t>
  </si>
  <si>
    <t>End Time R1</t>
  </si>
  <si>
    <t>End Time R2</t>
  </si>
  <si>
    <t>Time</t>
  </si>
  <si>
    <t>Idle Time</t>
  </si>
  <si>
    <t>Fuel Cost</t>
  </si>
  <si>
    <t>Collected</t>
  </si>
  <si>
    <t>Initial condition</t>
  </si>
  <si>
    <t>Total No =&gt;</t>
  </si>
  <si>
    <t>Total Hours of Operation =</t>
  </si>
  <si>
    <t>No. of Planes =</t>
  </si>
  <si>
    <t>Average Fees/hr</t>
  </si>
  <si>
    <t>1000 Trials Sums:</t>
  </si>
  <si>
    <t>Plane Waiting</t>
  </si>
  <si>
    <t>Wasted Fuel Cost</t>
  </si>
  <si>
    <t>Runway 1 Idle</t>
  </si>
  <si>
    <t>Runway 2 Idle</t>
  </si>
  <si>
    <t>Total Runway</t>
  </si>
  <si>
    <t>Aircraft Types</t>
  </si>
  <si>
    <t>Actions</t>
  </si>
  <si>
    <t>Total Hrs</t>
  </si>
  <si>
    <t>Total wait time</t>
  </si>
  <si>
    <t>Max</t>
  </si>
  <si>
    <t>Total</t>
  </si>
  <si>
    <t>Avg</t>
  </si>
  <si>
    <t>Std</t>
  </si>
  <si>
    <t>Avg.</t>
  </si>
  <si>
    <t>Utilization</t>
  </si>
  <si>
    <t>Take-offs</t>
  </si>
  <si>
    <t>Of Operations</t>
  </si>
  <si>
    <t>Wasted Feul Cost</t>
  </si>
  <si>
    <t>Generator Row</t>
  </si>
  <si>
    <t>Fees Collected</t>
  </si>
  <si>
    <t>Average</t>
  </si>
  <si>
    <t>Maximum</t>
  </si>
  <si>
    <t>365 Days Sum:</t>
  </si>
  <si>
    <t>Minimum</t>
  </si>
  <si>
    <t>Standard Deviation</t>
  </si>
  <si>
    <t>Days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</si>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</sst>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sz val="8"/>
      <name val="Arial"/>
      <family val="2"/>
    </font>
    <font>
      <b/>
      <sz val="8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1"/>
      <color theme="4" tint="-0.249977111117893"/>
      <name val="Arial"/>
      <family val="2"/>
    </font>
    <font>
      <sz val="10"/>
      <color theme="9" tint="-0.499984740745262"/>
      <name val="Arial"/>
      <family val="2"/>
    </font>
    <font>
      <b/>
      <sz val="8"/>
      <color indexed="12"/>
      <name val="Arial"/>
      <family val="2"/>
    </font>
    <font>
      <b/>
      <sz val="8"/>
      <color indexed="61"/>
      <name val="Arial"/>
      <family val="2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1">
    <xf numFmtId="0" fontId="0" fillId="0" borderId="0" xfId="0"/>
    <xf numFmtId="0" fontId="3" fillId="0" borderId="1" xfId="2" applyFont="1" applyBorder="1" applyAlignment="1">
      <alignment horizontal="center" wrapText="1"/>
    </xf>
    <xf numFmtId="0" fontId="2" fillId="0" borderId="0" xfId="2" applyAlignment="1">
      <alignment wrapText="1"/>
    </xf>
    <xf numFmtId="0" fontId="2" fillId="0" borderId="0" xfId="2"/>
    <xf numFmtId="0" fontId="4" fillId="0" borderId="2" xfId="2" applyFont="1" applyBorder="1" applyAlignment="1">
      <alignment horizontal="center" wrapText="1"/>
    </xf>
    <xf numFmtId="0" fontId="4" fillId="0" borderId="2" xfId="2" applyFont="1" applyBorder="1" applyAlignment="1">
      <alignment horizontal="center"/>
    </xf>
    <xf numFmtId="0" fontId="4" fillId="2" borderId="2" xfId="2" applyFont="1" applyFill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2" fillId="0" borderId="2" xfId="2" applyBorder="1" applyAlignment="1">
      <alignment horizontal="center"/>
    </xf>
    <xf numFmtId="0" fontId="5" fillId="0" borderId="2" xfId="2" applyFont="1" applyBorder="1" applyAlignment="1">
      <alignment horizontal="center"/>
    </xf>
    <xf numFmtId="2" fontId="5" fillId="2" borderId="2" xfId="2" applyNumberFormat="1" applyFont="1" applyFill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4" fillId="0" borderId="0" xfId="2" applyFont="1" applyAlignment="1">
      <alignment horizontal="center" wrapText="1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5" fillId="0" borderId="0" xfId="2" applyFont="1" applyAlignment="1">
      <alignment horizontal="left" wrapText="1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0" fontId="4" fillId="3" borderId="2" xfId="2" applyFont="1" applyFill="1" applyBorder="1" applyAlignment="1">
      <alignment horizontal="center" wrapText="1"/>
    </xf>
    <xf numFmtId="2" fontId="2" fillId="0" borderId="9" xfId="2" applyNumberFormat="1" applyBorder="1" applyAlignment="1">
      <alignment horizontal="center"/>
    </xf>
    <xf numFmtId="44" fontId="2" fillId="0" borderId="12" xfId="3" applyFont="1" applyBorder="1" applyAlignment="1">
      <alignment horizontal="center"/>
    </xf>
    <xf numFmtId="44" fontId="2" fillId="0" borderId="13" xfId="3" applyFont="1" applyBorder="1" applyAlignment="1">
      <alignment horizontal="center"/>
    </xf>
    <xf numFmtId="2" fontId="5" fillId="3" borderId="2" xfId="2" applyNumberFormat="1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 wrapText="1"/>
    </xf>
    <xf numFmtId="2" fontId="2" fillId="0" borderId="14" xfId="2" applyNumberFormat="1" applyBorder="1" applyAlignment="1">
      <alignment horizontal="center"/>
    </xf>
    <xf numFmtId="44" fontId="2" fillId="0" borderId="15" xfId="3" applyFont="1" applyBorder="1" applyAlignment="1">
      <alignment horizontal="center"/>
    </xf>
    <xf numFmtId="44" fontId="2" fillId="0" borderId="16" xfId="3" applyFont="1" applyBorder="1" applyAlignment="1">
      <alignment horizontal="center"/>
    </xf>
    <xf numFmtId="2" fontId="2" fillId="0" borderId="17" xfId="2" applyNumberFormat="1" applyBorder="1" applyAlignment="1">
      <alignment horizontal="center"/>
    </xf>
    <xf numFmtId="44" fontId="2" fillId="0" borderId="18" xfId="3" applyFont="1" applyBorder="1" applyAlignment="1">
      <alignment horizontal="center"/>
    </xf>
    <xf numFmtId="44" fontId="2" fillId="0" borderId="19" xfId="3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4" borderId="2" xfId="2" applyFont="1" applyFill="1" applyBorder="1" applyAlignment="1">
      <alignment horizontal="center" wrapText="1"/>
    </xf>
    <xf numFmtId="0" fontId="6" fillId="0" borderId="21" xfId="2" applyFont="1" applyBorder="1" applyAlignment="1">
      <alignment horizontal="center"/>
    </xf>
    <xf numFmtId="0" fontId="6" fillId="0" borderId="22" xfId="2" applyFont="1" applyBorder="1" applyAlignment="1">
      <alignment horizontal="center"/>
    </xf>
    <xf numFmtId="0" fontId="5" fillId="0" borderId="2" xfId="2" applyFont="1" applyBorder="1" applyAlignment="1">
      <alignment horizontal="center" vertical="center"/>
    </xf>
    <xf numFmtId="2" fontId="5" fillId="4" borderId="2" xfId="2" applyNumberFormat="1" applyFont="1" applyFill="1" applyBorder="1" applyAlignment="1">
      <alignment horizontal="center" wrapText="1"/>
    </xf>
    <xf numFmtId="0" fontId="5" fillId="4" borderId="2" xfId="2" applyFont="1" applyFill="1" applyBorder="1" applyAlignment="1">
      <alignment horizontal="center" wrapText="1"/>
    </xf>
    <xf numFmtId="2" fontId="2" fillId="0" borderId="6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2" xfId="2" applyNumberFormat="1" applyBorder="1" applyAlignment="1">
      <alignment horizontal="center"/>
    </xf>
    <xf numFmtId="2" fontId="2" fillId="0" borderId="8" xfId="2" applyNumberFormat="1" applyBorder="1" applyAlignment="1">
      <alignment horizontal="center"/>
    </xf>
    <xf numFmtId="0" fontId="6" fillId="0" borderId="0" xfId="2" applyFont="1" applyAlignment="1">
      <alignment horizontal="center"/>
    </xf>
    <xf numFmtId="2" fontId="2" fillId="0" borderId="15" xfId="2" applyNumberFormat="1" applyBorder="1" applyAlignment="1">
      <alignment horizontal="center"/>
    </xf>
    <xf numFmtId="2" fontId="2" fillId="0" borderId="23" xfId="2" applyNumberFormat="1" applyBorder="1" applyAlignment="1">
      <alignment horizontal="center"/>
    </xf>
    <xf numFmtId="2" fontId="2" fillId="0" borderId="16" xfId="2" applyNumberFormat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wrapText="1"/>
    </xf>
    <xf numFmtId="2" fontId="2" fillId="0" borderId="18" xfId="2" applyNumberFormat="1" applyBorder="1" applyAlignment="1">
      <alignment horizontal="center"/>
    </xf>
    <xf numFmtId="2" fontId="2" fillId="0" borderId="24" xfId="2" applyNumberForma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0" fontId="3" fillId="5" borderId="2" xfId="2" applyFont="1" applyFill="1" applyBorder="1" applyAlignment="1">
      <alignment wrapText="1"/>
    </xf>
    <xf numFmtId="0" fontId="2" fillId="0" borderId="2" xfId="2" applyBorder="1" applyAlignment="1">
      <alignment wrapText="1"/>
    </xf>
    <xf numFmtId="0" fontId="4" fillId="5" borderId="2" xfId="2" applyFont="1" applyFill="1" applyBorder="1" applyAlignment="1">
      <alignment horizontal="center" wrapText="1"/>
    </xf>
    <xf numFmtId="0" fontId="7" fillId="0" borderId="2" xfId="2" applyFont="1" applyBorder="1" applyAlignment="1">
      <alignment horizontal="right"/>
    </xf>
    <xf numFmtId="44" fontId="7" fillId="0" borderId="2" xfId="3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2" fontId="5" fillId="5" borderId="2" xfId="2" applyNumberFormat="1" applyFont="1" applyFill="1" applyBorder="1" applyAlignment="1">
      <alignment horizontal="center" wrapText="1"/>
    </xf>
    <xf numFmtId="0" fontId="5" fillId="5" borderId="2" xfId="2" applyFont="1" applyFill="1" applyBorder="1" applyAlignment="1">
      <alignment horizontal="center" wrapText="1"/>
    </xf>
    <xf numFmtId="164" fontId="7" fillId="0" borderId="2" xfId="2" applyNumberFormat="1" applyFont="1" applyBorder="1" applyAlignment="1">
      <alignment horizontal="center"/>
    </xf>
    <xf numFmtId="0" fontId="3" fillId="0" borderId="25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0" fontId="3" fillId="0" borderId="27" xfId="2" applyFont="1" applyBorder="1" applyAlignment="1">
      <alignment horizontal="center"/>
    </xf>
    <xf numFmtId="0" fontId="6" fillId="0" borderId="28" xfId="2" applyFont="1" applyBorder="1" applyAlignment="1">
      <alignment horizontal="center"/>
    </xf>
    <xf numFmtId="0" fontId="6" fillId="0" borderId="29" xfId="2" applyFont="1" applyBorder="1" applyAlignment="1">
      <alignment horizontal="center"/>
    </xf>
    <xf numFmtId="0" fontId="3" fillId="6" borderId="2" xfId="2" applyFont="1" applyFill="1" applyBorder="1" applyAlignment="1">
      <alignment wrapText="1"/>
    </xf>
    <xf numFmtId="0" fontId="6" fillId="0" borderId="30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31" xfId="2" applyFont="1" applyBorder="1" applyAlignment="1">
      <alignment horizontal="center"/>
    </xf>
    <xf numFmtId="0" fontId="4" fillId="6" borderId="2" xfId="2" applyFont="1" applyFill="1" applyBorder="1" applyAlignment="1">
      <alignment horizontal="center" wrapText="1"/>
    </xf>
    <xf numFmtId="2" fontId="2" fillId="0" borderId="30" xfId="2" applyNumberFormat="1" applyBorder="1" applyAlignment="1">
      <alignment horizontal="center"/>
    </xf>
    <xf numFmtId="44" fontId="2" fillId="0" borderId="2" xfId="3" applyFont="1" applyBorder="1" applyAlignment="1">
      <alignment horizontal="center"/>
    </xf>
    <xf numFmtId="2" fontId="5" fillId="6" borderId="2" xfId="2" applyNumberFormat="1" applyFont="1" applyFill="1" applyBorder="1" applyAlignment="1">
      <alignment horizontal="center" wrapText="1"/>
    </xf>
    <xf numFmtId="0" fontId="5" fillId="6" borderId="2" xfId="2" applyFont="1" applyFill="1" applyBorder="1" applyAlignment="1">
      <alignment horizontal="center" wrapText="1"/>
    </xf>
    <xf numFmtId="2" fontId="2" fillId="0" borderId="32" xfId="2" applyNumberFormat="1" applyBorder="1" applyAlignment="1">
      <alignment horizontal="center"/>
    </xf>
    <xf numFmtId="2" fontId="2" fillId="0" borderId="33" xfId="2" applyNumberFormat="1" applyBorder="1" applyAlignment="1">
      <alignment horizontal="center"/>
    </xf>
    <xf numFmtId="44" fontId="2" fillId="0" borderId="0" xfId="2" applyNumberFormat="1"/>
    <xf numFmtId="0" fontId="3" fillId="7" borderId="2" xfId="2" applyFont="1" applyFill="1" applyBorder="1" applyAlignment="1">
      <alignment wrapText="1"/>
    </xf>
    <xf numFmtId="0" fontId="4" fillId="7" borderId="2" xfId="2" applyFont="1" applyFill="1" applyBorder="1" applyAlignment="1">
      <alignment horizontal="center" wrapText="1"/>
    </xf>
    <xf numFmtId="2" fontId="5" fillId="7" borderId="2" xfId="2" applyNumberFormat="1" applyFont="1" applyFill="1" applyBorder="1" applyAlignment="1">
      <alignment horizontal="center" wrapText="1"/>
    </xf>
    <xf numFmtId="0" fontId="5" fillId="7" borderId="2" xfId="2" applyFont="1" applyFill="1" applyBorder="1" applyAlignment="1">
      <alignment horizontal="center" wrapText="1"/>
    </xf>
    <xf numFmtId="0" fontId="2" fillId="0" borderId="0" xfId="2" applyAlignment="1">
      <alignment horizontal="center"/>
    </xf>
    <xf numFmtId="0" fontId="2" fillId="0" borderId="34" xfId="2" applyBorder="1"/>
    <xf numFmtId="0" fontId="2" fillId="0" borderId="25" xfId="2" applyBorder="1" applyAlignment="1">
      <alignment horizontal="center"/>
    </xf>
    <xf numFmtId="0" fontId="2" fillId="0" borderId="27" xfId="2" applyBorder="1" applyAlignment="1">
      <alignment horizontal="center"/>
    </xf>
    <xf numFmtId="0" fontId="2" fillId="0" borderId="35" xfId="2" applyBorder="1" applyAlignment="1">
      <alignment horizontal="center"/>
    </xf>
    <xf numFmtId="0" fontId="2" fillId="0" borderId="36" xfId="2" applyBorder="1" applyAlignment="1">
      <alignment horizontal="center"/>
    </xf>
    <xf numFmtId="0" fontId="2" fillId="0" borderId="0" xfId="2" applyAlignment="1">
      <alignment horizontal="center"/>
    </xf>
    <xf numFmtId="0" fontId="3" fillId="2" borderId="37" xfId="2" applyFont="1" applyFill="1" applyBorder="1" applyAlignment="1">
      <alignment horizontal="center"/>
    </xf>
    <xf numFmtId="0" fontId="3" fillId="2" borderId="38" xfId="2" applyFont="1" applyFill="1" applyBorder="1" applyAlignment="1">
      <alignment horizontal="center"/>
    </xf>
    <xf numFmtId="0" fontId="3" fillId="2" borderId="31" xfId="2" applyFont="1" applyFill="1" applyBorder="1" applyAlignment="1">
      <alignment horizontal="center"/>
    </xf>
    <xf numFmtId="0" fontId="3" fillId="2" borderId="39" xfId="2" applyFont="1" applyFill="1" applyBorder="1" applyAlignment="1">
      <alignment horizontal="center"/>
    </xf>
    <xf numFmtId="0" fontId="2" fillId="6" borderId="28" xfId="2" applyFill="1" applyBorder="1" applyAlignment="1">
      <alignment horizontal="center"/>
    </xf>
    <xf numFmtId="0" fontId="2" fillId="6" borderId="31" xfId="2" applyFill="1" applyBorder="1" applyAlignment="1">
      <alignment horizontal="center"/>
    </xf>
    <xf numFmtId="0" fontId="2" fillId="6" borderId="40" xfId="2" applyFill="1" applyBorder="1"/>
    <xf numFmtId="0" fontId="2" fillId="6" borderId="41" xfId="2" applyFill="1" applyBorder="1"/>
    <xf numFmtId="0" fontId="3" fillId="0" borderId="0" xfId="2" applyFont="1" applyAlignment="1">
      <alignment horizontal="center"/>
    </xf>
    <xf numFmtId="0" fontId="3" fillId="2" borderId="28" xfId="2" applyFont="1" applyFill="1" applyBorder="1" applyAlignment="1">
      <alignment horizontal="center"/>
    </xf>
    <xf numFmtId="0" fontId="3" fillId="8" borderId="28" xfId="2" applyFont="1" applyFill="1" applyBorder="1" applyAlignment="1">
      <alignment horizontal="center"/>
    </xf>
    <xf numFmtId="0" fontId="3" fillId="8" borderId="31" xfId="2" applyFont="1" applyFill="1" applyBorder="1" applyAlignment="1">
      <alignment horizontal="center"/>
    </xf>
    <xf numFmtId="0" fontId="3" fillId="8" borderId="39" xfId="2" applyFont="1" applyFill="1" applyBorder="1" applyAlignment="1">
      <alignment horizontal="center"/>
    </xf>
    <xf numFmtId="0" fontId="2" fillId="4" borderId="37" xfId="2" applyFill="1" applyBorder="1" applyAlignment="1">
      <alignment horizontal="center"/>
    </xf>
    <xf numFmtId="0" fontId="2" fillId="4" borderId="38" xfId="2" applyFill="1" applyBorder="1" applyAlignment="1">
      <alignment horizontal="center"/>
    </xf>
    <xf numFmtId="0" fontId="2" fillId="4" borderId="39" xfId="2" applyFill="1" applyBorder="1" applyAlignment="1">
      <alignment horizontal="center"/>
    </xf>
    <xf numFmtId="2" fontId="3" fillId="0" borderId="0" xfId="2" applyNumberFormat="1" applyFont="1" applyAlignment="1">
      <alignment horizontal="center"/>
    </xf>
    <xf numFmtId="0" fontId="2" fillId="4" borderId="42" xfId="2" applyFill="1" applyBorder="1" applyAlignment="1">
      <alignment horizontal="center"/>
    </xf>
    <xf numFmtId="0" fontId="3" fillId="2" borderId="42" xfId="2" applyFont="1" applyFill="1" applyBorder="1" applyAlignment="1">
      <alignment horizontal="center"/>
    </xf>
    <xf numFmtId="0" fontId="3" fillId="8" borderId="42" xfId="2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2" xfId="2" applyFont="1" applyBorder="1" applyAlignment="1">
      <alignment horizontal="center"/>
    </xf>
    <xf numFmtId="0" fontId="2" fillId="9" borderId="43" xfId="2" applyFill="1" applyBorder="1" applyAlignment="1">
      <alignment horizontal="center"/>
    </xf>
    <xf numFmtId="9" fontId="3" fillId="9" borderId="44" xfId="4" applyFont="1" applyFill="1" applyBorder="1" applyAlignment="1">
      <alignment horizontal="center"/>
    </xf>
    <xf numFmtId="0" fontId="3" fillId="0" borderId="45" xfId="2" applyFont="1" applyBorder="1" applyAlignment="1">
      <alignment horizontal="center"/>
    </xf>
    <xf numFmtId="0" fontId="2" fillId="9" borderId="2" xfId="2" applyFill="1" applyBorder="1" applyAlignment="1">
      <alignment horizontal="center"/>
    </xf>
    <xf numFmtId="9" fontId="2" fillId="0" borderId="0" xfId="2" applyNumberFormat="1" applyAlignment="1">
      <alignment horizontal="center"/>
    </xf>
    <xf numFmtId="0" fontId="8" fillId="0" borderId="0" xfId="2" applyFont="1" applyAlignment="1">
      <alignment horizontal="center"/>
    </xf>
    <xf numFmtId="0" fontId="6" fillId="0" borderId="0" xfId="2" applyFont="1" applyAlignment="1">
      <alignment horizontal="left"/>
    </xf>
    <xf numFmtId="9" fontId="8" fillId="0" borderId="0" xfId="4" applyFont="1" applyAlignment="1">
      <alignment horizontal="center"/>
    </xf>
    <xf numFmtId="0" fontId="8" fillId="9" borderId="0" xfId="2" applyFont="1" applyFill="1" applyAlignment="1">
      <alignment horizontal="center"/>
    </xf>
    <xf numFmtId="0" fontId="6" fillId="0" borderId="46" xfId="2" applyFont="1" applyBorder="1" applyAlignment="1">
      <alignment horizontal="center"/>
    </xf>
    <xf numFmtId="0" fontId="6" fillId="2" borderId="46" xfId="2" applyFont="1" applyFill="1" applyBorder="1" applyAlignment="1">
      <alignment horizontal="center"/>
    </xf>
    <xf numFmtId="0" fontId="6" fillId="10" borderId="46" xfId="2" applyFont="1" applyFill="1" applyBorder="1" applyAlignment="1">
      <alignment horizontal="center"/>
    </xf>
    <xf numFmtId="0" fontId="6" fillId="4" borderId="46" xfId="2" applyFont="1" applyFill="1" applyBorder="1" applyAlignment="1">
      <alignment horizontal="center"/>
    </xf>
    <xf numFmtId="0" fontId="6" fillId="11" borderId="46" xfId="2" applyFont="1" applyFill="1" applyBorder="1" applyAlignment="1">
      <alignment horizontal="center"/>
    </xf>
    <xf numFmtId="0" fontId="6" fillId="0" borderId="47" xfId="2" applyFont="1" applyBorder="1" applyAlignment="1">
      <alignment horizontal="center"/>
    </xf>
    <xf numFmtId="0" fontId="6" fillId="2" borderId="47" xfId="2" applyFont="1" applyFill="1" applyBorder="1" applyAlignment="1">
      <alignment horizontal="center"/>
    </xf>
    <xf numFmtId="0" fontId="6" fillId="10" borderId="47" xfId="2" applyFont="1" applyFill="1" applyBorder="1" applyAlignment="1">
      <alignment horizontal="center"/>
    </xf>
    <xf numFmtId="0" fontId="6" fillId="4" borderId="47" xfId="2" applyFont="1" applyFill="1" applyBorder="1" applyAlignment="1">
      <alignment horizontal="center"/>
    </xf>
    <xf numFmtId="0" fontId="6" fillId="11" borderId="47" xfId="2" applyFont="1" applyFill="1" applyBorder="1" applyAlignment="1">
      <alignment horizontal="center"/>
    </xf>
    <xf numFmtId="0" fontId="9" fillId="9" borderId="0" xfId="2" applyFont="1" applyFill="1" applyAlignment="1">
      <alignment horizontal="center"/>
    </xf>
    <xf numFmtId="0" fontId="10" fillId="9" borderId="0" xfId="2" applyFont="1" applyFill="1" applyAlignment="1">
      <alignment horizontal="center"/>
    </xf>
    <xf numFmtId="0" fontId="11" fillId="9" borderId="0" xfId="2" applyFont="1" applyFill="1" applyAlignment="1">
      <alignment horizontal="center"/>
    </xf>
    <xf numFmtId="0" fontId="12" fillId="9" borderId="0" xfId="2" applyFont="1" applyFill="1"/>
    <xf numFmtId="2" fontId="2" fillId="0" borderId="0" xfId="2" applyNumberFormat="1" applyAlignment="1">
      <alignment horizontal="center"/>
    </xf>
    <xf numFmtId="44" fontId="0" fillId="0" borderId="0" xfId="3" applyFont="1"/>
    <xf numFmtId="0" fontId="8" fillId="0" borderId="0" xfId="2" applyFont="1"/>
    <xf numFmtId="44" fontId="13" fillId="0" borderId="0" xfId="3" applyFont="1" applyAlignment="1">
      <alignment horizontal="right" wrapText="1"/>
    </xf>
    <xf numFmtId="0" fontId="13" fillId="0" borderId="0" xfId="2" applyFont="1" applyAlignment="1">
      <alignment horizontal="center"/>
    </xf>
    <xf numFmtId="0" fontId="13" fillId="0" borderId="0" xfId="2" applyFont="1" applyAlignment="1">
      <alignment horizontal="left"/>
    </xf>
    <xf numFmtId="43" fontId="13" fillId="0" borderId="0" xfId="5" applyFont="1" applyAlignment="1">
      <alignment horizontal="center"/>
    </xf>
    <xf numFmtId="0" fontId="13" fillId="0" borderId="0" xfId="2" applyFont="1" applyAlignment="1">
      <alignment horizontal="left" wrapText="1"/>
    </xf>
    <xf numFmtId="44" fontId="13" fillId="0" borderId="0" xfId="3" applyFont="1"/>
    <xf numFmtId="0" fontId="6" fillId="0" borderId="15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6" fillId="0" borderId="48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0" xfId="2" applyFont="1"/>
    <xf numFmtId="0" fontId="8" fillId="0" borderId="48" xfId="2" applyFont="1" applyBorder="1"/>
    <xf numFmtId="0" fontId="6" fillId="0" borderId="23" xfId="2" applyFont="1" applyBorder="1"/>
    <xf numFmtId="0" fontId="6" fillId="0" borderId="15" xfId="2" applyFont="1" applyBorder="1"/>
    <xf numFmtId="0" fontId="6" fillId="0" borderId="1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24" xfId="2" applyFont="1" applyBorder="1" applyAlignment="1">
      <alignment horizontal="center"/>
    </xf>
    <xf numFmtId="44" fontId="2" fillId="0" borderId="0" xfId="2" applyNumberFormat="1" applyAlignment="1">
      <alignment horizontal="center"/>
    </xf>
    <xf numFmtId="0" fontId="14" fillId="0" borderId="34" xfId="2" applyFont="1" applyBorder="1" applyAlignment="1">
      <alignment horizontal="center"/>
    </xf>
    <xf numFmtId="2" fontId="14" fillId="0" borderId="50" xfId="2" applyNumberFormat="1" applyFont="1" applyBorder="1" applyAlignment="1">
      <alignment horizontal="center"/>
    </xf>
    <xf numFmtId="2" fontId="14" fillId="0" borderId="34" xfId="2" applyNumberFormat="1" applyFont="1" applyBorder="1" applyAlignment="1">
      <alignment horizontal="center"/>
    </xf>
    <xf numFmtId="44" fontId="14" fillId="0" borderId="34" xfId="3" applyFont="1" applyBorder="1" applyAlignment="1">
      <alignment horizontal="center"/>
    </xf>
    <xf numFmtId="9" fontId="14" fillId="0" borderId="34" xfId="4" applyFont="1" applyBorder="1" applyAlignment="1">
      <alignment horizontal="center"/>
    </xf>
    <xf numFmtId="2" fontId="14" fillId="0" borderId="34" xfId="4" applyNumberFormat="1" applyFont="1" applyBorder="1" applyAlignment="1">
      <alignment horizontal="center"/>
    </xf>
    <xf numFmtId="0" fontId="2" fillId="0" borderId="0" xfId="2" applyAlignment="1">
      <alignment horizontal="left"/>
    </xf>
    <xf numFmtId="0" fontId="8" fillId="0" borderId="32" xfId="2" applyFont="1" applyBorder="1" applyAlignment="1">
      <alignment horizontal="center"/>
    </xf>
    <xf numFmtId="2" fontId="8" fillId="0" borderId="0" xfId="2" applyNumberFormat="1" applyFont="1" applyAlignment="1">
      <alignment horizontal="center"/>
    </xf>
    <xf numFmtId="44" fontId="8" fillId="0" borderId="0" xfId="3" applyFont="1" applyBorder="1" applyAlignment="1">
      <alignment horizontal="center"/>
    </xf>
    <xf numFmtId="10" fontId="8" fillId="0" borderId="0" xfId="4" applyNumberFormat="1" applyFont="1" applyBorder="1" applyAlignment="1">
      <alignment horizontal="center"/>
    </xf>
    <xf numFmtId="0" fontId="8" fillId="0" borderId="33" xfId="2" applyFont="1" applyBorder="1" applyAlignment="1">
      <alignment horizontal="center"/>
    </xf>
    <xf numFmtId="2" fontId="8" fillId="0" borderId="34" xfId="2" applyNumberFormat="1" applyFont="1" applyBorder="1" applyAlignment="1">
      <alignment horizontal="center"/>
    </xf>
    <xf numFmtId="44" fontId="8" fillId="0" borderId="34" xfId="3" applyFont="1" applyBorder="1" applyAlignment="1">
      <alignment horizontal="center"/>
    </xf>
    <xf numFmtId="10" fontId="8" fillId="0" borderId="34" xfId="4" applyNumberFormat="1" applyFont="1" applyBorder="1" applyAlignment="1">
      <alignment horizontal="center"/>
    </xf>
    <xf numFmtId="0" fontId="6" fillId="0" borderId="47" xfId="2" applyFont="1" applyBorder="1"/>
    <xf numFmtId="0" fontId="15" fillId="0" borderId="0" xfId="2" applyFont="1" applyAlignment="1">
      <alignment horizontal="center"/>
    </xf>
    <xf numFmtId="2" fontId="15" fillId="12" borderId="0" xfId="2" applyNumberFormat="1" applyFont="1" applyFill="1"/>
    <xf numFmtId="44" fontId="15" fillId="12" borderId="0" xfId="3" applyFont="1" applyFill="1"/>
    <xf numFmtId="2" fontId="15" fillId="12" borderId="0" xfId="2" applyNumberFormat="1" applyFont="1" applyFill="1" applyAlignment="1">
      <alignment horizontal="center"/>
    </xf>
    <xf numFmtId="9" fontId="15" fillId="12" borderId="0" xfId="4" applyFont="1" applyFill="1"/>
    <xf numFmtId="2" fontId="15" fillId="12" borderId="0" xfId="4" applyNumberFormat="1" applyFont="1" applyFill="1"/>
    <xf numFmtId="1" fontId="15" fillId="12" borderId="0" xfId="2" applyNumberFormat="1" applyFont="1" applyFill="1" applyAlignment="1">
      <alignment horizontal="center"/>
    </xf>
    <xf numFmtId="165" fontId="15" fillId="12" borderId="0" xfId="2" applyNumberFormat="1" applyFont="1" applyFill="1" applyAlignment="1">
      <alignment horizontal="center"/>
    </xf>
    <xf numFmtId="0" fontId="15" fillId="0" borderId="0" xfId="2" applyFont="1"/>
    <xf numFmtId="2" fontId="15" fillId="0" borderId="0" xfId="2" applyNumberFormat="1" applyFont="1"/>
    <xf numFmtId="44" fontId="15" fillId="0" borderId="0" xfId="3" applyFont="1"/>
    <xf numFmtId="2" fontId="15" fillId="0" borderId="0" xfId="2" applyNumberFormat="1" applyFont="1" applyAlignment="1">
      <alignment horizontal="center"/>
    </xf>
    <xf numFmtId="9" fontId="15" fillId="0" borderId="0" xfId="4" applyFont="1"/>
    <xf numFmtId="1" fontId="15" fillId="0" borderId="0" xfId="2" applyNumberFormat="1" applyFont="1" applyAlignment="1">
      <alignment horizontal="center"/>
    </xf>
    <xf numFmtId="165" fontId="15" fillId="0" borderId="0" xfId="2" applyNumberFormat="1" applyFont="1" applyAlignment="1">
      <alignment horizontal="center"/>
    </xf>
    <xf numFmtId="43" fontId="15" fillId="0" borderId="0" xfId="1" applyFont="1"/>
  </cellXfs>
  <cellStyles count="6">
    <cellStyle name="Comma" xfId="1" builtinId="3"/>
    <cellStyle name="Comma 2" xfId="5" xr:uid="{71302F36-0CBB-4EEE-A0A5-567C59E1F34A}"/>
    <cellStyle name="Currency 2" xfId="3" xr:uid="{7FF745D1-06F2-4170-BDA5-943427469595}"/>
    <cellStyle name="Normal" xfId="0" builtinId="0"/>
    <cellStyle name="Normal 2" xfId="2" xr:uid="{8C73ECE7-24FA-400A-94FE-8CA834041FFB}"/>
    <cellStyle name="Percent 2" xfId="4" xr:uid="{849C7E2B-786F-4ECE-BA4F-7C5F9BA8F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daresimulation_for_le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imulation 1 Runway Manual"/>
      <sheetName val="Simulation 1 Runway Formula"/>
      <sheetName val=" Results 1 FR"/>
      <sheetName val="Simulation 2 Full Runway"/>
      <sheetName val=" Results 2 FR"/>
      <sheetName val="Simulation 1 Full 1 Mid"/>
      <sheetName val=" Results 1F1M"/>
    </sheetNames>
    <sheetDataSet>
      <sheetData sheetId="0">
        <row r="2">
          <cell r="I2" t="str">
            <v>Jumbo</v>
          </cell>
          <cell r="J2">
            <v>1</v>
          </cell>
        </row>
        <row r="3">
          <cell r="D3">
            <v>0</v>
          </cell>
          <cell r="E3">
            <v>0.1</v>
          </cell>
          <cell r="F3">
            <v>0</v>
          </cell>
          <cell r="I3" t="str">
            <v>Medium</v>
          </cell>
          <cell r="J3">
            <v>2</v>
          </cell>
        </row>
        <row r="4">
          <cell r="D4">
            <v>0.1</v>
          </cell>
          <cell r="E4">
            <v>0.5</v>
          </cell>
          <cell r="F4">
            <v>6</v>
          </cell>
          <cell r="I4" t="str">
            <v>Small</v>
          </cell>
          <cell r="J4">
            <v>3</v>
          </cell>
        </row>
        <row r="5">
          <cell r="D5">
            <v>0.5</v>
          </cell>
          <cell r="E5">
            <v>0.78</v>
          </cell>
          <cell r="F5">
            <v>9</v>
          </cell>
        </row>
        <row r="6">
          <cell r="D6">
            <v>0.78</v>
          </cell>
          <cell r="E6">
            <v>1</v>
          </cell>
          <cell r="F6">
            <v>12</v>
          </cell>
        </row>
        <row r="9">
          <cell r="I9" t="str">
            <v>Small</v>
          </cell>
          <cell r="J9">
            <v>850</v>
          </cell>
          <cell r="K9">
            <v>850</v>
          </cell>
        </row>
        <row r="10">
          <cell r="D10">
            <v>0</v>
          </cell>
          <cell r="E10">
            <v>0.35</v>
          </cell>
          <cell r="F10" t="str">
            <v>Jumbo</v>
          </cell>
          <cell r="I10" t="str">
            <v>Medium</v>
          </cell>
          <cell r="J10">
            <v>1200</v>
          </cell>
          <cell r="K10">
            <v>1200</v>
          </cell>
        </row>
        <row r="11">
          <cell r="D11">
            <v>0.35</v>
          </cell>
          <cell r="E11">
            <v>0.8</v>
          </cell>
          <cell r="F11" t="str">
            <v>Medium</v>
          </cell>
          <cell r="I11" t="str">
            <v>Jumbo</v>
          </cell>
          <cell r="J11">
            <v>1600</v>
          </cell>
          <cell r="K11">
            <v>1600</v>
          </cell>
        </row>
        <row r="12">
          <cell r="D12">
            <v>0.8</v>
          </cell>
          <cell r="E12">
            <v>1</v>
          </cell>
          <cell r="F12" t="str">
            <v>Small</v>
          </cell>
        </row>
        <row r="16">
          <cell r="D16">
            <v>0</v>
          </cell>
          <cell r="E16">
            <v>0.5</v>
          </cell>
          <cell r="F16" t="str">
            <v>Take-Off</v>
          </cell>
        </row>
        <row r="17">
          <cell r="D17">
            <v>0.5</v>
          </cell>
          <cell r="E17">
            <v>1</v>
          </cell>
          <cell r="F17" t="str">
            <v>Landing</v>
          </cell>
        </row>
        <row r="22">
          <cell r="D22">
            <v>0</v>
          </cell>
          <cell r="E22">
            <v>0.1</v>
          </cell>
          <cell r="F22">
            <v>6</v>
          </cell>
        </row>
        <row r="23">
          <cell r="D23">
            <v>0.1</v>
          </cell>
          <cell r="E23">
            <v>0.5</v>
          </cell>
          <cell r="F23">
            <v>9</v>
          </cell>
        </row>
        <row r="24">
          <cell r="D24">
            <v>0.5</v>
          </cell>
          <cell r="E24">
            <v>1</v>
          </cell>
          <cell r="F24">
            <v>12</v>
          </cell>
        </row>
        <row r="28">
          <cell r="I28" t="str">
            <v>Small</v>
          </cell>
          <cell r="J28">
            <v>0.99153333333333349</v>
          </cell>
          <cell r="K28">
            <v>3.470366666666667</v>
          </cell>
        </row>
        <row r="29">
          <cell r="D29">
            <v>0</v>
          </cell>
          <cell r="E29">
            <v>0.35</v>
          </cell>
          <cell r="F29">
            <v>6</v>
          </cell>
          <cell r="I29" t="str">
            <v>Medium</v>
          </cell>
          <cell r="J29">
            <v>7.9322666666666679</v>
          </cell>
          <cell r="K29">
            <v>14.873000000000003</v>
          </cell>
        </row>
        <row r="30">
          <cell r="D30">
            <v>0.35</v>
          </cell>
          <cell r="E30">
            <v>0.85</v>
          </cell>
          <cell r="F30">
            <v>9</v>
          </cell>
          <cell r="I30" t="str">
            <v>Jumbo</v>
          </cell>
          <cell r="J30">
            <v>21.813733333333339</v>
          </cell>
          <cell r="K30">
            <v>89.238000000000014</v>
          </cell>
        </row>
        <row r="31">
          <cell r="D31">
            <v>0.85</v>
          </cell>
          <cell r="E31">
            <v>1</v>
          </cell>
          <cell r="F31">
            <v>12</v>
          </cell>
        </row>
        <row r="36">
          <cell r="D36">
            <v>0</v>
          </cell>
          <cell r="E36">
            <v>0.8</v>
          </cell>
          <cell r="F36">
            <v>6</v>
          </cell>
        </row>
        <row r="37">
          <cell r="D37">
            <v>0.8</v>
          </cell>
          <cell r="E37">
            <v>0.95000000000000007</v>
          </cell>
          <cell r="F37">
            <v>9</v>
          </cell>
        </row>
        <row r="38">
          <cell r="D38">
            <v>0.95000000000000007</v>
          </cell>
          <cell r="E38">
            <v>1</v>
          </cell>
          <cell r="F38">
            <v>12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J3">
            <v>78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168-193E-4416-9DA8-68CA149C4F94}">
  <dimension ref="A1:Q38"/>
  <sheetViews>
    <sheetView zoomScale="85" zoomScaleNormal="85" workbookViewId="0">
      <selection activeCell="Q4" sqref="Q4"/>
    </sheetView>
  </sheetViews>
  <sheetFormatPr defaultRowHeight="12.7" x14ac:dyDescent="0.4"/>
  <cols>
    <col min="1" max="1" width="19.29296875" style="2" bestFit="1" customWidth="1"/>
    <col min="2" max="2" width="9.703125" style="2" bestFit="1" customWidth="1"/>
    <col min="3" max="4" width="14.703125" style="2" customWidth="1"/>
    <col min="5" max="5" width="19.41015625" style="2" customWidth="1"/>
    <col min="6" max="6" width="14.29296875" style="2" customWidth="1"/>
    <col min="7" max="7" width="47" style="2" customWidth="1"/>
    <col min="8" max="8" width="8.9375" style="3"/>
    <col min="9" max="9" width="21.703125" style="3" bestFit="1" customWidth="1"/>
    <col min="10" max="10" width="10.41015625" style="3" bestFit="1" customWidth="1"/>
    <col min="11" max="11" width="11.29296875" style="3" bestFit="1" customWidth="1"/>
    <col min="12" max="12" width="8.9375" style="3"/>
    <col min="13" max="13" width="11" style="3" bestFit="1" customWidth="1"/>
    <col min="14" max="16384" width="8.9375" style="3"/>
  </cols>
  <sheetData>
    <row r="1" spans="1:17" x14ac:dyDescent="0.4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I1" s="4" t="s">
        <v>3</v>
      </c>
      <c r="J1" s="5" t="s">
        <v>4</v>
      </c>
      <c r="K1" s="3" t="s">
        <v>5</v>
      </c>
    </row>
    <row r="2" spans="1:17" ht="20.7" x14ac:dyDescent="0.4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4" t="s">
        <v>12</v>
      </c>
      <c r="I2" s="7" t="s">
        <v>13</v>
      </c>
      <c r="J2" s="8">
        <v>1</v>
      </c>
    </row>
    <row r="3" spans="1:17" ht="23.25" customHeight="1" x14ac:dyDescent="0.4">
      <c r="A3" s="7">
        <v>0</v>
      </c>
      <c r="B3" s="9">
        <v>0.1</v>
      </c>
      <c r="C3" s="7">
        <f>+B3</f>
        <v>0.1</v>
      </c>
      <c r="D3" s="10">
        <v>0</v>
      </c>
      <c r="E3" s="10">
        <f>C3</f>
        <v>0.1</v>
      </c>
      <c r="F3" s="11">
        <f>A3</f>
        <v>0</v>
      </c>
      <c r="G3" s="7" t="s">
        <v>14</v>
      </c>
      <c r="I3" s="7" t="s">
        <v>15</v>
      </c>
      <c r="J3" s="8">
        <v>2</v>
      </c>
      <c r="Q3" s="3">
        <v>0.75</v>
      </c>
    </row>
    <row r="4" spans="1:17" ht="23.25" customHeight="1" x14ac:dyDescent="0.4">
      <c r="A4" s="7">
        <v>6</v>
      </c>
      <c r="B4" s="9">
        <v>0.4</v>
      </c>
      <c r="C4" s="7">
        <f>+C3+B4</f>
        <v>0.5</v>
      </c>
      <c r="D4" s="10">
        <f>E3</f>
        <v>0.1</v>
      </c>
      <c r="E4" s="10">
        <f>C4</f>
        <v>0.5</v>
      </c>
      <c r="F4" s="11">
        <f t="shared" ref="F4:F6" si="0">A4</f>
        <v>6</v>
      </c>
      <c r="G4" s="7" t="s">
        <v>16</v>
      </c>
      <c r="I4" s="7" t="s">
        <v>17</v>
      </c>
      <c r="J4" s="8">
        <v>3</v>
      </c>
      <c r="O4" s="3">
        <v>0</v>
      </c>
      <c r="P4" s="3">
        <v>0.1</v>
      </c>
      <c r="Q4" s="3">
        <v>0</v>
      </c>
    </row>
    <row r="5" spans="1:17" ht="23.25" customHeight="1" thickBot="1" x14ac:dyDescent="0.45">
      <c r="A5" s="7">
        <v>9</v>
      </c>
      <c r="B5" s="9">
        <v>0.28000000000000003</v>
      </c>
      <c r="C5" s="7">
        <f>+C4+B5</f>
        <v>0.78</v>
      </c>
      <c r="D5" s="10">
        <f t="shared" ref="D5:D6" si="1">E4</f>
        <v>0.5</v>
      </c>
      <c r="E5" s="10">
        <f t="shared" ref="E5:E6" si="2">C5</f>
        <v>0.78</v>
      </c>
      <c r="F5" s="11">
        <f t="shared" si="0"/>
        <v>9</v>
      </c>
      <c r="G5" s="7" t="s">
        <v>18</v>
      </c>
      <c r="L5" s="3" t="s">
        <v>19</v>
      </c>
      <c r="O5" s="3">
        <v>0.1</v>
      </c>
      <c r="P5" s="3">
        <v>0.5</v>
      </c>
      <c r="Q5" s="3">
        <f>6*Q3</f>
        <v>4.5</v>
      </c>
    </row>
    <row r="6" spans="1:17" ht="23.25" customHeight="1" thickTop="1" x14ac:dyDescent="0.4">
      <c r="A6" s="7">
        <v>12</v>
      </c>
      <c r="B6" s="9">
        <v>0.22</v>
      </c>
      <c r="C6" s="7">
        <f>+C5+B6</f>
        <v>1</v>
      </c>
      <c r="D6" s="10">
        <f t="shared" si="1"/>
        <v>0.78</v>
      </c>
      <c r="E6" s="10">
        <f t="shared" si="2"/>
        <v>1</v>
      </c>
      <c r="F6" s="11">
        <f t="shared" si="0"/>
        <v>12</v>
      </c>
      <c r="G6" s="7" t="s">
        <v>20</v>
      </c>
      <c r="I6" s="12" t="s">
        <v>21</v>
      </c>
      <c r="J6" s="13"/>
      <c r="K6" s="14"/>
      <c r="O6" s="3">
        <v>0.5</v>
      </c>
      <c r="P6" s="3">
        <v>0.78</v>
      </c>
      <c r="Q6" s="3">
        <f>9*Q3</f>
        <v>6.75</v>
      </c>
    </row>
    <row r="7" spans="1:17" x14ac:dyDescent="0.4">
      <c r="E7" s="15"/>
      <c r="F7" s="15"/>
      <c r="G7" s="15"/>
      <c r="I7" s="16" t="s">
        <v>22</v>
      </c>
      <c r="J7" s="17" t="s">
        <v>23</v>
      </c>
      <c r="K7" s="18"/>
      <c r="O7" s="3">
        <v>0.78</v>
      </c>
      <c r="P7" s="3">
        <v>1</v>
      </c>
      <c r="Q7" s="3">
        <f>12*Q3</f>
        <v>9</v>
      </c>
    </row>
    <row r="8" spans="1:17" x14ac:dyDescent="0.4">
      <c r="E8" s="15"/>
      <c r="F8" s="15"/>
      <c r="G8" s="19" t="s">
        <v>24</v>
      </c>
      <c r="I8" s="20" t="s">
        <v>25</v>
      </c>
      <c r="J8" s="21" t="s">
        <v>26</v>
      </c>
      <c r="K8" s="22" t="s">
        <v>27</v>
      </c>
    </row>
    <row r="9" spans="1:17" ht="20.7" x14ac:dyDescent="0.4">
      <c r="A9" s="4" t="s">
        <v>3</v>
      </c>
      <c r="B9" s="4" t="s">
        <v>7</v>
      </c>
      <c r="C9" s="4" t="s">
        <v>8</v>
      </c>
      <c r="D9" s="23" t="s">
        <v>9</v>
      </c>
      <c r="E9" s="23" t="s">
        <v>10</v>
      </c>
      <c r="F9" s="23" t="s">
        <v>3</v>
      </c>
      <c r="G9" s="4" t="s">
        <v>12</v>
      </c>
      <c r="I9" s="24" t="s">
        <v>17</v>
      </c>
      <c r="J9" s="25">
        <v>850</v>
      </c>
      <c r="K9" s="26">
        <v>850</v>
      </c>
    </row>
    <row r="10" spans="1:17" ht="20.7" x14ac:dyDescent="0.4">
      <c r="A10" s="7" t="s">
        <v>13</v>
      </c>
      <c r="B10" s="9">
        <v>0.35</v>
      </c>
      <c r="C10" s="7">
        <f>+B10</f>
        <v>0.35</v>
      </c>
      <c r="D10" s="27">
        <v>0</v>
      </c>
      <c r="E10" s="27">
        <f>C10</f>
        <v>0.35</v>
      </c>
      <c r="F10" s="28" t="str">
        <f>A10</f>
        <v>Jumbo</v>
      </c>
      <c r="G10" s="7" t="s">
        <v>28</v>
      </c>
      <c r="I10" s="29" t="s">
        <v>15</v>
      </c>
      <c r="J10" s="30">
        <v>1200</v>
      </c>
      <c r="K10" s="31">
        <v>1200</v>
      </c>
      <c r="O10" s="3">
        <v>0</v>
      </c>
      <c r="P10" s="3">
        <v>0.35</v>
      </c>
      <c r="Q10" s="3" t="s">
        <v>13</v>
      </c>
    </row>
    <row r="11" spans="1:17" ht="21" thickBot="1" x14ac:dyDescent="0.45">
      <c r="A11" s="7" t="s">
        <v>15</v>
      </c>
      <c r="B11" s="9">
        <v>0.45</v>
      </c>
      <c r="C11" s="7">
        <f>+C10+B11</f>
        <v>0.8</v>
      </c>
      <c r="D11" s="27">
        <f>E10</f>
        <v>0.35</v>
      </c>
      <c r="E11" s="27">
        <f>C11</f>
        <v>0.8</v>
      </c>
      <c r="F11" s="28" t="str">
        <f t="shared" ref="F11:F12" si="3">A11</f>
        <v>Medium</v>
      </c>
      <c r="G11" s="7" t="s">
        <v>29</v>
      </c>
      <c r="I11" s="32" t="s">
        <v>13</v>
      </c>
      <c r="J11" s="33">
        <v>1600</v>
      </c>
      <c r="K11" s="34">
        <v>1600</v>
      </c>
      <c r="O11" s="3">
        <f>P10</f>
        <v>0.35</v>
      </c>
      <c r="P11" s="3">
        <v>0.8</v>
      </c>
      <c r="Q11" s="3" t="s">
        <v>15</v>
      </c>
    </row>
    <row r="12" spans="1:17" ht="21.35" thickTop="1" thickBot="1" x14ac:dyDescent="0.45">
      <c r="A12" s="7" t="s">
        <v>17</v>
      </c>
      <c r="B12" s="9">
        <v>0.2</v>
      </c>
      <c r="C12" s="7">
        <f>+C11+B12</f>
        <v>1</v>
      </c>
      <c r="D12" s="27">
        <f>E11</f>
        <v>0.8</v>
      </c>
      <c r="E12" s="27">
        <f>C12</f>
        <v>1</v>
      </c>
      <c r="F12" s="28" t="str">
        <f t="shared" si="3"/>
        <v>Small</v>
      </c>
      <c r="G12" s="7" t="s">
        <v>30</v>
      </c>
      <c r="O12" s="3">
        <f>P11</f>
        <v>0.8</v>
      </c>
      <c r="P12" s="3">
        <v>1</v>
      </c>
      <c r="Q12" s="3" t="s">
        <v>17</v>
      </c>
    </row>
    <row r="13" spans="1:17" ht="13" thickTop="1" x14ac:dyDescent="0.4">
      <c r="I13" s="12" t="s">
        <v>31</v>
      </c>
      <c r="J13" s="13"/>
      <c r="K13" s="13"/>
      <c r="L13" s="14"/>
    </row>
    <row r="14" spans="1:17" x14ac:dyDescent="0.4">
      <c r="G14" s="2" t="s">
        <v>32</v>
      </c>
      <c r="I14" s="20" t="s">
        <v>33</v>
      </c>
      <c r="J14" s="35" t="s">
        <v>34</v>
      </c>
      <c r="K14" s="17" t="s">
        <v>35</v>
      </c>
      <c r="L14" s="18"/>
    </row>
    <row r="15" spans="1:17" ht="20.7" x14ac:dyDescent="0.4">
      <c r="A15" s="36" t="s">
        <v>23</v>
      </c>
      <c r="B15" s="36" t="s">
        <v>7</v>
      </c>
      <c r="C15" s="4" t="s">
        <v>8</v>
      </c>
      <c r="D15" s="37" t="s">
        <v>9</v>
      </c>
      <c r="E15" s="37" t="s">
        <v>10</v>
      </c>
      <c r="F15" s="37" t="str">
        <f>A15</f>
        <v>Action Type</v>
      </c>
      <c r="I15" s="38" t="s">
        <v>25</v>
      </c>
      <c r="J15" s="39" t="s">
        <v>36</v>
      </c>
      <c r="K15" s="21" t="s">
        <v>26</v>
      </c>
      <c r="L15" s="22" t="s">
        <v>37</v>
      </c>
    </row>
    <row r="16" spans="1:17" x14ac:dyDescent="0.4">
      <c r="A16" s="40" t="s">
        <v>26</v>
      </c>
      <c r="B16" s="40">
        <v>0.5</v>
      </c>
      <c r="C16" s="7">
        <f>+B16</f>
        <v>0.5</v>
      </c>
      <c r="D16" s="41">
        <f>0</f>
        <v>0</v>
      </c>
      <c r="E16" s="41">
        <f>C16</f>
        <v>0.5</v>
      </c>
      <c r="F16" s="42" t="str">
        <f>A16</f>
        <v>Take-Off</v>
      </c>
      <c r="I16" s="43" t="s">
        <v>17</v>
      </c>
      <c r="J16" s="44">
        <v>2</v>
      </c>
      <c r="K16" s="45">
        <v>100</v>
      </c>
      <c r="L16" s="46">
        <v>350</v>
      </c>
      <c r="M16" s="47"/>
      <c r="N16" s="47"/>
    </row>
    <row r="17" spans="1:14" x14ac:dyDescent="0.4">
      <c r="A17" s="40" t="s">
        <v>27</v>
      </c>
      <c r="B17" s="40">
        <v>0.5</v>
      </c>
      <c r="C17" s="7">
        <f>+C16+B17</f>
        <v>1</v>
      </c>
      <c r="D17" s="41">
        <f>E16</f>
        <v>0.5</v>
      </c>
      <c r="E17" s="41">
        <v>1</v>
      </c>
      <c r="F17" s="42" t="str">
        <f>A17</f>
        <v>Landing</v>
      </c>
      <c r="I17" s="29" t="s">
        <v>15</v>
      </c>
      <c r="J17" s="48">
        <v>2</v>
      </c>
      <c r="K17" s="49">
        <v>800</v>
      </c>
      <c r="L17" s="50">
        <v>1500</v>
      </c>
      <c r="N17" s="47"/>
    </row>
    <row r="18" spans="1:14" ht="13" thickBot="1" x14ac:dyDescent="0.45">
      <c r="A18" s="51"/>
      <c r="B18" s="51"/>
      <c r="C18" s="52"/>
      <c r="D18" s="52"/>
      <c r="E18" s="52"/>
      <c r="F18" s="52"/>
      <c r="I18" s="32" t="s">
        <v>13</v>
      </c>
      <c r="J18" s="53">
        <v>4</v>
      </c>
      <c r="K18" s="54">
        <v>1100</v>
      </c>
      <c r="L18" s="55">
        <v>4500</v>
      </c>
      <c r="N18" s="47"/>
    </row>
    <row r="19" spans="1:14" ht="13" thickTop="1" x14ac:dyDescent="0.4">
      <c r="A19" s="51"/>
      <c r="B19" s="51"/>
      <c r="C19" s="52"/>
      <c r="D19" s="52"/>
      <c r="E19" s="52"/>
      <c r="F19" s="52"/>
      <c r="N19" s="47"/>
    </row>
    <row r="20" spans="1:14" x14ac:dyDescent="0.4">
      <c r="A20" s="56" t="s">
        <v>13</v>
      </c>
      <c r="B20" s="57"/>
      <c r="C20" s="57"/>
      <c r="D20" s="57"/>
      <c r="E20" s="57"/>
      <c r="F20" s="57"/>
      <c r="G20" s="2" t="s">
        <v>38</v>
      </c>
      <c r="N20" s="47"/>
    </row>
    <row r="21" spans="1:14" ht="20.7" x14ac:dyDescent="0.4">
      <c r="A21" s="36" t="s">
        <v>39</v>
      </c>
      <c r="B21" s="36" t="s">
        <v>40</v>
      </c>
      <c r="C21" s="4" t="s">
        <v>8</v>
      </c>
      <c r="D21" s="58" t="s">
        <v>9</v>
      </c>
      <c r="E21" s="58" t="s">
        <v>10</v>
      </c>
      <c r="F21" s="58" t="str">
        <f>A21</f>
        <v>Completion Time in mins</v>
      </c>
      <c r="I21" s="59" t="s">
        <v>41</v>
      </c>
      <c r="J21" s="60">
        <v>2.14</v>
      </c>
      <c r="K21" s="61" t="s">
        <v>42</v>
      </c>
      <c r="N21" s="47"/>
    </row>
    <row r="22" spans="1:14" x14ac:dyDescent="0.4">
      <c r="A22" s="40">
        <v>6</v>
      </c>
      <c r="B22" s="40">
        <v>0.1</v>
      </c>
      <c r="C22" s="7">
        <f>+B22</f>
        <v>0.1</v>
      </c>
      <c r="D22" s="62">
        <f>0</f>
        <v>0</v>
      </c>
      <c r="E22" s="62">
        <f>C22</f>
        <v>0.1</v>
      </c>
      <c r="F22" s="63">
        <f>A22</f>
        <v>6</v>
      </c>
      <c r="I22" s="59" t="s">
        <v>43</v>
      </c>
      <c r="J22" s="64">
        <v>0.13900000000000001</v>
      </c>
      <c r="K22" s="61" t="s">
        <v>44</v>
      </c>
      <c r="N22" s="47"/>
    </row>
    <row r="23" spans="1:14" x14ac:dyDescent="0.4">
      <c r="A23" s="40">
        <v>9</v>
      </c>
      <c r="B23" s="40">
        <v>0.4</v>
      </c>
      <c r="C23" s="7">
        <f>+C22+B23</f>
        <v>0.5</v>
      </c>
      <c r="D23" s="62">
        <f>E22</f>
        <v>0.1</v>
      </c>
      <c r="E23" s="62">
        <f>C23</f>
        <v>0.5</v>
      </c>
      <c r="F23" s="63">
        <f t="shared" ref="F23:F24" si="4">A23</f>
        <v>9</v>
      </c>
      <c r="I23" s="59" t="s">
        <v>45</v>
      </c>
      <c r="J23" s="64">
        <f>+J22/60</f>
        <v>2.316666666666667E-3</v>
      </c>
      <c r="K23" s="61" t="s">
        <v>46</v>
      </c>
      <c r="M23" s="47"/>
      <c r="N23" s="47"/>
    </row>
    <row r="24" spans="1:14" ht="13" thickBot="1" x14ac:dyDescent="0.45">
      <c r="A24" s="40">
        <v>12</v>
      </c>
      <c r="B24" s="40">
        <v>0.5</v>
      </c>
      <c r="C24" s="7">
        <f>+C23+B24</f>
        <v>1</v>
      </c>
      <c r="D24" s="62">
        <f>E23</f>
        <v>0.5</v>
      </c>
      <c r="E24" s="62">
        <f>C24</f>
        <v>1</v>
      </c>
      <c r="F24" s="63">
        <f t="shared" si="4"/>
        <v>12</v>
      </c>
      <c r="I24" s="47"/>
      <c r="J24" s="47"/>
      <c r="K24" s="47"/>
      <c r="L24" s="47"/>
      <c r="M24" s="47"/>
      <c r="N24" s="47"/>
    </row>
    <row r="25" spans="1:14" x14ac:dyDescent="0.4">
      <c r="I25" s="65" t="s">
        <v>47</v>
      </c>
      <c r="J25" s="66"/>
      <c r="K25" s="67"/>
      <c r="L25" s="47" t="s">
        <v>48</v>
      </c>
    </row>
    <row r="26" spans="1:14" x14ac:dyDescent="0.4">
      <c r="I26" s="68" t="s">
        <v>22</v>
      </c>
      <c r="J26" s="17" t="s">
        <v>23</v>
      </c>
      <c r="K26" s="69"/>
      <c r="L26" s="47"/>
    </row>
    <row r="27" spans="1:14" x14ac:dyDescent="0.4">
      <c r="A27" s="70" t="s">
        <v>15</v>
      </c>
      <c r="B27" s="57"/>
      <c r="C27" s="57"/>
      <c r="D27" s="57"/>
      <c r="E27" s="57"/>
      <c r="F27" s="57"/>
      <c r="G27" s="2" t="s">
        <v>49</v>
      </c>
      <c r="I27" s="71" t="s">
        <v>25</v>
      </c>
      <c r="J27" s="72" t="s">
        <v>26</v>
      </c>
      <c r="K27" s="73" t="s">
        <v>27</v>
      </c>
      <c r="L27" s="47"/>
    </row>
    <row r="28" spans="1:14" ht="20.7" x14ac:dyDescent="0.4">
      <c r="A28" s="36" t="s">
        <v>39</v>
      </c>
      <c r="B28" s="36" t="s">
        <v>40</v>
      </c>
      <c r="C28" s="4" t="s">
        <v>8</v>
      </c>
      <c r="D28" s="74" t="s">
        <v>9</v>
      </c>
      <c r="E28" s="74" t="s">
        <v>10</v>
      </c>
      <c r="F28" s="74" t="str">
        <f>A28</f>
        <v>Completion Time in mins</v>
      </c>
      <c r="I28" s="75" t="s">
        <v>17</v>
      </c>
      <c r="J28" s="76">
        <f>2*100*$J$23*J21</f>
        <v>0.99153333333333349</v>
      </c>
      <c r="K28" s="76">
        <f>2*350*$J$23*J21</f>
        <v>3.470366666666667</v>
      </c>
      <c r="L28" s="47"/>
    </row>
    <row r="29" spans="1:14" x14ac:dyDescent="0.4">
      <c r="A29" s="40">
        <v>6</v>
      </c>
      <c r="B29" s="40">
        <v>0.35</v>
      </c>
      <c r="C29" s="7">
        <f>+B29</f>
        <v>0.35</v>
      </c>
      <c r="D29" s="77">
        <v>0</v>
      </c>
      <c r="E29" s="77">
        <f>C29</f>
        <v>0.35</v>
      </c>
      <c r="F29" s="78">
        <f>A29</f>
        <v>6</v>
      </c>
      <c r="I29" s="79" t="s">
        <v>15</v>
      </c>
      <c r="J29" s="76">
        <f>2*800*$J$23*J21</f>
        <v>7.9322666666666679</v>
      </c>
      <c r="K29" s="76">
        <f>2*1500*$J$23*J21</f>
        <v>14.873000000000003</v>
      </c>
      <c r="L29" s="47"/>
    </row>
    <row r="30" spans="1:14" ht="13" thickBot="1" x14ac:dyDescent="0.45">
      <c r="A30" s="40">
        <v>9</v>
      </c>
      <c r="B30" s="40">
        <v>0.5</v>
      </c>
      <c r="C30" s="7">
        <f>+C29+B30</f>
        <v>0.85</v>
      </c>
      <c r="D30" s="77">
        <f>E29</f>
        <v>0.35</v>
      </c>
      <c r="E30" s="77">
        <f>C30</f>
        <v>0.85</v>
      </c>
      <c r="F30" s="78">
        <f t="shared" ref="F30:F31" si="5">A30</f>
        <v>9</v>
      </c>
      <c r="I30" s="80" t="s">
        <v>13</v>
      </c>
      <c r="J30" s="76">
        <f>4*1100*$J$23*J21</f>
        <v>21.813733333333339</v>
      </c>
      <c r="K30" s="76">
        <f>4*4500*$J$23*J21</f>
        <v>89.238000000000014</v>
      </c>
      <c r="L30" s="47"/>
    </row>
    <row r="31" spans="1:14" x14ac:dyDescent="0.4">
      <c r="A31" s="40">
        <v>12</v>
      </c>
      <c r="B31" s="40">
        <v>0.15</v>
      </c>
      <c r="C31" s="7">
        <f>+C30+B31</f>
        <v>1</v>
      </c>
      <c r="D31" s="77">
        <f>E30</f>
        <v>0.85</v>
      </c>
      <c r="E31" s="77">
        <f>C31</f>
        <v>1</v>
      </c>
      <c r="F31" s="78">
        <f t="shared" si="5"/>
        <v>12</v>
      </c>
    </row>
    <row r="33" spans="1:11" x14ac:dyDescent="0.4">
      <c r="K33" s="81"/>
    </row>
    <row r="34" spans="1:11" x14ac:dyDescent="0.4">
      <c r="A34" s="82" t="s">
        <v>17</v>
      </c>
      <c r="B34" s="57"/>
      <c r="C34" s="57"/>
      <c r="D34" s="57"/>
      <c r="E34" s="57"/>
      <c r="F34" s="57"/>
      <c r="G34" s="2" t="s">
        <v>50</v>
      </c>
    </row>
    <row r="35" spans="1:11" ht="20.7" x14ac:dyDescent="0.4">
      <c r="A35" s="36" t="s">
        <v>39</v>
      </c>
      <c r="B35" s="36" t="s">
        <v>40</v>
      </c>
      <c r="C35" s="4" t="s">
        <v>8</v>
      </c>
      <c r="D35" s="83" t="s">
        <v>9</v>
      </c>
      <c r="E35" s="83" t="s">
        <v>10</v>
      </c>
      <c r="F35" s="83" t="str">
        <f>A35</f>
        <v>Completion Time in mins</v>
      </c>
      <c r="K35" s="81"/>
    </row>
    <row r="36" spans="1:11" x14ac:dyDescent="0.4">
      <c r="A36" s="40">
        <v>6</v>
      </c>
      <c r="B36" s="40">
        <v>0.8</v>
      </c>
      <c r="C36" s="7">
        <f>+B36</f>
        <v>0.8</v>
      </c>
      <c r="D36" s="84">
        <f>0</f>
        <v>0</v>
      </c>
      <c r="E36" s="84">
        <f>C36</f>
        <v>0.8</v>
      </c>
      <c r="F36" s="85">
        <f>A36</f>
        <v>6</v>
      </c>
    </row>
    <row r="37" spans="1:11" x14ac:dyDescent="0.4">
      <c r="A37" s="40">
        <v>9</v>
      </c>
      <c r="B37" s="40">
        <v>0.15</v>
      </c>
      <c r="C37" s="7">
        <f>+C36+B37</f>
        <v>0.95000000000000007</v>
      </c>
      <c r="D37" s="84">
        <f>E36</f>
        <v>0.8</v>
      </c>
      <c r="E37" s="84">
        <f t="shared" ref="E37:E38" si="6">C37</f>
        <v>0.95000000000000007</v>
      </c>
      <c r="F37" s="85">
        <f t="shared" ref="F37:F38" si="7">A37</f>
        <v>9</v>
      </c>
    </row>
    <row r="38" spans="1:11" x14ac:dyDescent="0.4">
      <c r="A38" s="40">
        <v>12</v>
      </c>
      <c r="B38" s="40">
        <v>0.05</v>
      </c>
      <c r="C38" s="7">
        <f>+C37+B38</f>
        <v>1</v>
      </c>
      <c r="D38" s="84">
        <f>E37</f>
        <v>0.95000000000000007</v>
      </c>
      <c r="E38" s="84">
        <f t="shared" si="6"/>
        <v>1</v>
      </c>
      <c r="F38" s="85">
        <f t="shared" si="7"/>
        <v>12</v>
      </c>
    </row>
  </sheetData>
  <mergeCells count="8">
    <mergeCell ref="I25:K25"/>
    <mergeCell ref="J26:K26"/>
    <mergeCell ref="A1:C1"/>
    <mergeCell ref="D1:F1"/>
    <mergeCell ref="I6:K6"/>
    <mergeCell ref="J7:K7"/>
    <mergeCell ref="I13:L13"/>
    <mergeCell ref="K14:L1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89B1-F578-4A8B-BF74-08C351939B8E}">
  <dimension ref="A1:AB229"/>
  <sheetViews>
    <sheetView tabSelected="1" zoomScale="90" zoomScaleNormal="90" workbookViewId="0">
      <pane xSplit="2" ySplit="14" topLeftCell="I207" activePane="bottomRight" state="frozen"/>
      <selection pane="topRight" activeCell="C1" sqref="C1"/>
      <selection pane="bottomLeft" activeCell="A10" sqref="A10"/>
      <selection pane="bottomRight" activeCell="F231" sqref="F231"/>
    </sheetView>
  </sheetViews>
  <sheetFormatPr defaultRowHeight="12.7" x14ac:dyDescent="0.4"/>
  <cols>
    <col min="1" max="1" width="14.87890625" style="86" bestFit="1" customWidth="1"/>
    <col min="2" max="2" width="8.9375" style="86"/>
    <col min="3" max="3" width="11" style="86" bestFit="1" customWidth="1"/>
    <col min="4" max="4" width="8.9375" style="86"/>
    <col min="5" max="5" width="9.41015625" style="86" bestFit="1" customWidth="1"/>
    <col min="6" max="6" width="11.1171875" style="86" bestFit="1" customWidth="1"/>
    <col min="7" max="7" width="7.46875" style="86" bestFit="1" customWidth="1"/>
    <col min="8" max="8" width="8.41015625" style="86" bestFit="1" customWidth="1"/>
    <col min="9" max="9" width="10.29296875" style="86" bestFit="1" customWidth="1"/>
    <col min="10" max="10" width="12" style="86" bestFit="1" customWidth="1"/>
    <col min="11" max="11" width="19.703125" style="86" bestFit="1" customWidth="1"/>
    <col min="12" max="13" width="19.703125" style="86" customWidth="1"/>
    <col min="14" max="14" width="17.87890625" style="86" customWidth="1"/>
    <col min="15" max="15" width="19.703125" style="86" bestFit="1" customWidth="1"/>
    <col min="16" max="16" width="9.703125" style="86" customWidth="1"/>
    <col min="17" max="17" width="10.9375" style="86" bestFit="1" customWidth="1"/>
    <col min="18" max="18" width="11.17578125" style="86" bestFit="1" customWidth="1"/>
    <col min="19" max="19" width="8.9375" style="86"/>
    <col min="20" max="20" width="8.9375" style="3"/>
    <col min="21" max="21" width="12.234375" style="3" bestFit="1" customWidth="1"/>
    <col min="22" max="22" width="13.41015625" style="3" bestFit="1" customWidth="1"/>
    <col min="23" max="23" width="12.234375" style="3" bestFit="1" customWidth="1"/>
    <col min="24" max="24" width="3.1171875" style="3" customWidth="1"/>
    <col min="25" max="25" width="14.29296875" style="3" bestFit="1" customWidth="1"/>
    <col min="26" max="28" width="8.9375" style="86"/>
    <col min="29" max="16384" width="8.9375" style="3"/>
  </cols>
  <sheetData>
    <row r="1" spans="1:28" ht="13" thickBot="1" x14ac:dyDescent="0.45">
      <c r="C1" s="87" t="s">
        <v>51</v>
      </c>
      <c r="D1" s="87"/>
      <c r="F1" s="88" t="s">
        <v>52</v>
      </c>
      <c r="G1" s="89"/>
      <c r="H1" s="3"/>
      <c r="I1" s="90" t="s">
        <v>52</v>
      </c>
      <c r="J1" s="91"/>
      <c r="K1" s="3"/>
      <c r="L1" s="3"/>
      <c r="M1" s="3"/>
      <c r="O1" s="92"/>
      <c r="P1" s="92"/>
    </row>
    <row r="2" spans="1:28" ht="13" thickBot="1" x14ac:dyDescent="0.45">
      <c r="A2" s="86" t="s">
        <v>53</v>
      </c>
      <c r="C2" s="93">
        <v>0</v>
      </c>
      <c r="D2" s="94" cm="1">
        <f t="array" aca="1" ref="D2:D5" ca="1">COUNTIF(D15:D174,C2:C5)</f>
        <v>19</v>
      </c>
      <c r="F2" s="97" t="s">
        <v>54</v>
      </c>
      <c r="G2" s="98"/>
      <c r="H2" s="3"/>
      <c r="I2" s="99" t="s">
        <v>23</v>
      </c>
      <c r="J2" s="100"/>
      <c r="K2" s="3"/>
      <c r="L2" s="3"/>
      <c r="M2" s="3"/>
      <c r="N2" s="101"/>
      <c r="O2" s="101"/>
      <c r="P2" s="101"/>
      <c r="Q2" s="101"/>
    </row>
    <row r="3" spans="1:28" x14ac:dyDescent="0.4">
      <c r="C3" s="102">
        <v>6</v>
      </c>
      <c r="D3" s="95">
        <f ca="1"/>
        <v>1</v>
      </c>
      <c r="F3" s="103" t="s">
        <v>13</v>
      </c>
      <c r="G3" s="104" cm="1">
        <f t="array" aca="1" ref="G3:G5" ca="1">COUNTIF(G15:G174,F3:F5)</f>
        <v>53</v>
      </c>
      <c r="H3" s="101"/>
      <c r="I3" s="106" t="s">
        <v>26</v>
      </c>
      <c r="J3" s="107" cm="1">
        <f t="array" aca="1" ref="J3:J4" ca="1">COUNTIF(J15:J174,I3:I4)</f>
        <v>78</v>
      </c>
      <c r="N3" s="101"/>
      <c r="O3" s="101"/>
      <c r="P3" s="109"/>
      <c r="Q3" s="109"/>
    </row>
    <row r="4" spans="1:28" ht="13" thickBot="1" x14ac:dyDescent="0.45">
      <c r="C4" s="102">
        <v>9</v>
      </c>
      <c r="D4" s="95">
        <f ca="1"/>
        <v>33</v>
      </c>
      <c r="F4" s="103" t="s">
        <v>15</v>
      </c>
      <c r="G4" s="104">
        <f ca="1"/>
        <v>73</v>
      </c>
      <c r="H4" s="101"/>
      <c r="I4" s="110" t="s">
        <v>27</v>
      </c>
      <c r="J4" s="108">
        <f ca="1"/>
        <v>82</v>
      </c>
      <c r="N4" s="101"/>
      <c r="O4" s="101"/>
      <c r="P4" s="109"/>
      <c r="Q4" s="109"/>
    </row>
    <row r="5" spans="1:28" ht="13" thickBot="1" x14ac:dyDescent="0.45">
      <c r="C5" s="111">
        <v>12</v>
      </c>
      <c r="D5" s="96">
        <f ca="1"/>
        <v>0</v>
      </c>
      <c r="F5" s="112" t="s">
        <v>17</v>
      </c>
      <c r="G5" s="105">
        <f ca="1"/>
        <v>34</v>
      </c>
      <c r="H5" s="101"/>
      <c r="N5" s="101"/>
      <c r="O5" s="101"/>
      <c r="P5" s="109"/>
      <c r="Q5" s="109"/>
    </row>
    <row r="6" spans="1:28" x14ac:dyDescent="0.4">
      <c r="C6" s="101"/>
      <c r="D6" s="101"/>
      <c r="E6" s="101"/>
      <c r="F6" s="101"/>
      <c r="G6" s="101"/>
      <c r="H6" s="101"/>
      <c r="N6" s="113"/>
      <c r="O6" s="113"/>
      <c r="P6" s="113"/>
      <c r="Q6" s="101"/>
      <c r="R6" s="114" t="s">
        <v>55</v>
      </c>
      <c r="S6" s="114">
        <f ca="1">SUM(S15:S229)</f>
        <v>616.5</v>
      </c>
      <c r="T6" s="114">
        <f ca="1">SUM(T15:T229)</f>
        <v>228</v>
      </c>
      <c r="U6" s="114">
        <f ca="1">SUM(U15:U229)</f>
        <v>488.25</v>
      </c>
      <c r="V6" s="114">
        <f ca="1">SUM(V15:V229)</f>
        <v>26705.215150000011</v>
      </c>
      <c r="W6" s="114">
        <f ca="1">SUM(W15:W229)</f>
        <v>268450</v>
      </c>
    </row>
    <row r="7" spans="1:28" ht="13" thickBot="1" x14ac:dyDescent="0.45">
      <c r="C7" s="101"/>
      <c r="D7" s="101"/>
      <c r="E7" s="101"/>
      <c r="F7" s="101"/>
      <c r="G7" s="101"/>
      <c r="H7" s="101"/>
      <c r="N7" s="101"/>
      <c r="O7" s="101"/>
      <c r="P7" s="109" t="s">
        <v>56</v>
      </c>
      <c r="Q7" s="109" t="s">
        <v>57</v>
      </c>
      <c r="R7" s="114" t="s">
        <v>58</v>
      </c>
      <c r="S7" s="114">
        <f ca="1">MAX(S15:S229)</f>
        <v>41.25</v>
      </c>
      <c r="T7" s="114">
        <f ca="1">MAX(T15:T229)</f>
        <v>12</v>
      </c>
      <c r="U7" s="114">
        <f ca="1">MAX(U15:U229)</f>
        <v>21.75</v>
      </c>
      <c r="V7" s="114">
        <f ca="1">MAX(V15:V229)</f>
        <v>3681.0675000000006</v>
      </c>
      <c r="W7" s="114">
        <f ca="1">MAX(W15:W229)</f>
        <v>1600</v>
      </c>
    </row>
    <row r="8" spans="1:28" ht="13" thickBot="1" x14ac:dyDescent="0.45">
      <c r="C8" s="101"/>
      <c r="D8" s="101"/>
      <c r="E8" s="101"/>
      <c r="F8" s="101"/>
      <c r="G8" s="101"/>
      <c r="H8" s="101"/>
      <c r="N8" s="101"/>
      <c r="O8" s="115" t="s">
        <v>59</v>
      </c>
      <c r="P8" s="116">
        <f ca="1">($P$9-T6/60)/$P$9</f>
        <v>0.81292307692307686</v>
      </c>
      <c r="Q8" s="116">
        <f ca="1">($P$9-U6/60)/$P$9</f>
        <v>0.5993846153846154</v>
      </c>
      <c r="R8" s="117" t="s">
        <v>60</v>
      </c>
      <c r="S8" s="114">
        <f ca="1">MIN(S15:S229)</f>
        <v>0</v>
      </c>
      <c r="T8" s="114">
        <f ca="1">MIN(T15:T229)</f>
        <v>0</v>
      </c>
      <c r="U8" s="114">
        <f ca="1">MIN(U15:U229)</f>
        <v>0</v>
      </c>
      <c r="V8" s="114">
        <f ca="1">MIN(V15:V229)</f>
        <v>0</v>
      </c>
      <c r="W8" s="114">
        <f ca="1">MIN(W15:W229)</f>
        <v>850</v>
      </c>
    </row>
    <row r="9" spans="1:28" x14ac:dyDescent="0.4">
      <c r="O9" s="118" t="s">
        <v>61</v>
      </c>
      <c r="P9" s="118">
        <f ca="1">MAX(Q15:R229)/60</f>
        <v>20.3125</v>
      </c>
      <c r="Q9" s="118"/>
      <c r="R9" s="114" t="s">
        <v>62</v>
      </c>
      <c r="S9" s="114">
        <f ca="1">AVERAGE(S15:S229)</f>
        <v>2.8674418604651164</v>
      </c>
      <c r="T9" s="114">
        <f ca="1">AVERAGE(T15:T229)</f>
        <v>1.0604651162790697</v>
      </c>
      <c r="U9" s="114">
        <f ca="1">AVERAGE(U15:U229)</f>
        <v>2.2709302325581397</v>
      </c>
      <c r="V9" s="114">
        <f ca="1">AVERAGE(V15:V229)</f>
        <v>124.21030302325586</v>
      </c>
      <c r="W9" s="114">
        <f ca="1">AVERAGE(W15:W229)</f>
        <v>1248.6046511627908</v>
      </c>
      <c r="Y9" s="86" t="s">
        <v>63</v>
      </c>
      <c r="Z9" s="3" t="s">
        <v>64</v>
      </c>
    </row>
    <row r="10" spans="1:28" x14ac:dyDescent="0.4">
      <c r="P10" s="86" t="s">
        <v>65</v>
      </c>
      <c r="Q10" s="119">
        <f ca="1">P8+Q8</f>
        <v>1.4123076923076923</v>
      </c>
      <c r="R10" s="114" t="s">
        <v>66</v>
      </c>
      <c r="S10" s="114">
        <f ca="1">_xlfn.STDEV.S(S15:S229)</f>
        <v>6.1908781604312759</v>
      </c>
      <c r="T10" s="114">
        <f ca="1">_xlfn.STDEV.S(T15:T229)</f>
        <v>2.3651371238115657</v>
      </c>
      <c r="U10" s="114">
        <f ca="1">_xlfn.STDEV.S(U15:U229)</f>
        <v>4.53254370101953</v>
      </c>
      <c r="V10" s="114">
        <f ca="1">_xlfn.STDEV.S(V15:V229)</f>
        <v>418.04118191233147</v>
      </c>
      <c r="W10" s="114">
        <f ca="1">_xlfn.STDEV.S(W15:W229)</f>
        <v>277.9647442458957</v>
      </c>
      <c r="Y10" s="114">
        <v>6</v>
      </c>
      <c r="Z10" s="114">
        <f ca="1">SUMIF($O$15:$O$174, 6,$Z$15:$Z$174)</f>
        <v>10</v>
      </c>
      <c r="AA10" s="114">
        <f ca="1">SUMIF($O$15:$O$174, 6,$AA$15:$AA$174)</f>
        <v>26</v>
      </c>
      <c r="AB10" s="114">
        <f ca="1">SUMIF($O$15:$O$174, 6,$AB$15:$AB$174)</f>
        <v>30</v>
      </c>
    </row>
    <row r="11" spans="1:28" ht="13" thickBot="1" x14ac:dyDescent="0.45">
      <c r="B11" s="120"/>
      <c r="C11" s="121"/>
      <c r="D11" s="47" t="s">
        <v>67</v>
      </c>
      <c r="E11" s="47"/>
      <c r="F11" s="47"/>
      <c r="G11" s="120"/>
      <c r="H11" s="120"/>
      <c r="I11" s="120"/>
      <c r="J11" s="120"/>
      <c r="K11" s="122"/>
      <c r="L11" s="122"/>
      <c r="M11" s="122"/>
      <c r="N11" s="120"/>
      <c r="O11" s="123" t="s">
        <v>68</v>
      </c>
      <c r="P11" s="120"/>
      <c r="Q11" s="120"/>
      <c r="R11" s="86" t="s">
        <v>55</v>
      </c>
      <c r="T11" s="86"/>
      <c r="U11" s="86"/>
      <c r="Y11" s="114">
        <v>9</v>
      </c>
      <c r="Z11" s="114">
        <f ca="1">SUMIF($O$15:$O$174, 9,$Z$15:$Z$174)</f>
        <v>19</v>
      </c>
      <c r="AA11" s="114">
        <f ca="1">SUMIF($O$15:$O$174, 9,$AA$15:$AA$174)</f>
        <v>37</v>
      </c>
      <c r="AB11" s="114">
        <f ca="1">SUMIF($O$15:$O$174, 9,$AB$15:$AB$174)</f>
        <v>3</v>
      </c>
    </row>
    <row r="12" spans="1:28" ht="13" thickTop="1" x14ac:dyDescent="0.4">
      <c r="A12" s="124"/>
      <c r="B12" s="124" t="s">
        <v>69</v>
      </c>
      <c r="C12" s="125" t="s">
        <v>70</v>
      </c>
      <c r="D12" s="124" t="s">
        <v>69</v>
      </c>
      <c r="E12" s="124" t="s">
        <v>69</v>
      </c>
      <c r="F12" s="126" t="s">
        <v>70</v>
      </c>
      <c r="G12" s="124" t="s">
        <v>71</v>
      </c>
      <c r="H12" s="124" t="s">
        <v>33</v>
      </c>
      <c r="I12" s="127" t="s">
        <v>70</v>
      </c>
      <c r="J12" s="124" t="s">
        <v>72</v>
      </c>
      <c r="K12" s="124" t="s">
        <v>73</v>
      </c>
      <c r="L12" s="124" t="s">
        <v>74</v>
      </c>
      <c r="M12" s="124" t="s">
        <v>75</v>
      </c>
      <c r="N12" s="128" t="s">
        <v>70</v>
      </c>
      <c r="O12" s="124" t="s">
        <v>76</v>
      </c>
      <c r="P12" s="124" t="s">
        <v>76</v>
      </c>
      <c r="Q12" s="124" t="s">
        <v>76</v>
      </c>
      <c r="R12" s="124" t="s">
        <v>76</v>
      </c>
      <c r="S12" s="124" t="s">
        <v>77</v>
      </c>
      <c r="T12" s="124" t="s">
        <v>78</v>
      </c>
      <c r="U12" s="124" t="s">
        <v>79</v>
      </c>
      <c r="V12" s="124" t="s">
        <v>80</v>
      </c>
      <c r="W12" s="124" t="s">
        <v>81</v>
      </c>
      <c r="Y12" s="114">
        <v>12</v>
      </c>
      <c r="Z12" s="114">
        <f ca="1">SUMIF($O$15:$O$174, 12,$Z$15:$Z$174)</f>
        <v>24</v>
      </c>
      <c r="AA12" s="114">
        <f ca="1">SUMIF($O$15:$O$174, 12,$AA$15:$AA$174)</f>
        <v>10</v>
      </c>
      <c r="AB12" s="114">
        <f ca="1">SUMIF($O$15:$O$174, 12,$AB$15:$AB$174)</f>
        <v>1</v>
      </c>
    </row>
    <row r="13" spans="1:28" ht="13" thickBot="1" x14ac:dyDescent="0.45">
      <c r="A13" s="129"/>
      <c r="B13" s="129" t="s">
        <v>82</v>
      </c>
      <c r="C13" s="130" t="s">
        <v>83</v>
      </c>
      <c r="D13" s="129" t="s">
        <v>83</v>
      </c>
      <c r="E13" s="129" t="s">
        <v>84</v>
      </c>
      <c r="F13" s="131" t="s">
        <v>85</v>
      </c>
      <c r="G13" s="129" t="s">
        <v>33</v>
      </c>
      <c r="H13" s="129" t="s">
        <v>86</v>
      </c>
      <c r="I13" s="132" t="s">
        <v>23</v>
      </c>
      <c r="J13" s="129" t="s">
        <v>76</v>
      </c>
      <c r="K13" s="129" t="s">
        <v>87</v>
      </c>
      <c r="L13" s="129" t="s">
        <v>87</v>
      </c>
      <c r="M13" s="129" t="s">
        <v>88</v>
      </c>
      <c r="N13" s="133" t="s">
        <v>89</v>
      </c>
      <c r="O13" s="129" t="s">
        <v>89</v>
      </c>
      <c r="P13" s="129" t="s">
        <v>90</v>
      </c>
      <c r="Q13" s="129" t="s">
        <v>91</v>
      </c>
      <c r="R13" s="129" t="s">
        <v>92</v>
      </c>
      <c r="S13" s="129" t="s">
        <v>93</v>
      </c>
      <c r="T13" s="129" t="s">
        <v>94</v>
      </c>
      <c r="U13" s="129" t="s">
        <v>94</v>
      </c>
      <c r="V13" s="129" t="s">
        <v>95</v>
      </c>
      <c r="W13" s="129" t="s">
        <v>96</v>
      </c>
      <c r="Y13" s="86"/>
      <c r="Z13" s="101" t="s">
        <v>13</v>
      </c>
      <c r="AA13" s="101" t="s">
        <v>15</v>
      </c>
      <c r="AB13" s="101" t="s">
        <v>17</v>
      </c>
    </row>
    <row r="14" spans="1:28" ht="14" thickTop="1" x14ac:dyDescent="0.4">
      <c r="A14" s="134" t="s">
        <v>97</v>
      </c>
      <c r="B14" s="134"/>
      <c r="C14" s="134"/>
      <c r="D14" s="134"/>
      <c r="E14" s="135">
        <v>0</v>
      </c>
      <c r="F14" s="134"/>
      <c r="G14" s="134"/>
      <c r="H14" s="134"/>
      <c r="I14" s="134"/>
      <c r="J14" s="134"/>
      <c r="K14" s="136"/>
      <c r="L14" s="136"/>
      <c r="M14" s="136"/>
      <c r="N14" s="134"/>
      <c r="O14" s="134"/>
      <c r="P14" s="134"/>
      <c r="Q14" s="134">
        <v>0</v>
      </c>
      <c r="R14" s="136">
        <v>0</v>
      </c>
      <c r="S14" s="134"/>
      <c r="T14" s="134"/>
      <c r="U14" s="134"/>
      <c r="V14" s="137"/>
      <c r="W14" s="137"/>
      <c r="Y14" s="3" t="s">
        <v>98</v>
      </c>
      <c r="Z14" s="86">
        <f ca="1">SUM(Z10:Z12)</f>
        <v>53</v>
      </c>
      <c r="AA14" s="86">
        <f t="shared" ref="AA14:AB14" ca="1" si="0">SUM(AA10:AA12)</f>
        <v>73</v>
      </c>
      <c r="AB14" s="86">
        <f t="shared" ca="1" si="0"/>
        <v>34</v>
      </c>
    </row>
    <row r="15" spans="1:28" ht="14.35" x14ac:dyDescent="0.5">
      <c r="B15" s="86">
        <v>1</v>
      </c>
      <c r="C15" s="138">
        <f ca="1">RAND()</f>
        <v>0.26164543358417303</v>
      </c>
      <c r="D15" s="86">
        <f t="shared" ref="D15" ca="1" si="1">VLOOKUP(C15,arrival_gap,3,TRUE)</f>
        <v>6</v>
      </c>
      <c r="E15" s="86">
        <f ca="1">E14+D15</f>
        <v>6</v>
      </c>
      <c r="F15" s="138">
        <f ca="1">RAND()</f>
        <v>0.82168568269775211</v>
      </c>
      <c r="G15" s="86" t="str">
        <f ca="1">VLOOKUP(F15,new_type2,3,TRUE)</f>
        <v>Small</v>
      </c>
      <c r="H15" s="86">
        <f t="shared" ref="H15:H78" ca="1" si="2">VLOOKUP(G15,jet_indicator,2,)</f>
        <v>3</v>
      </c>
      <c r="I15" s="138">
        <f ca="1">RAND()</f>
        <v>0.64901968064235727</v>
      </c>
      <c r="J15" s="86" t="str">
        <f t="shared" ref="J15:J78" ca="1" si="3">VLOOKUP(I15,action_type,3,TRUE)</f>
        <v>Landing</v>
      </c>
      <c r="K15" s="86">
        <f t="shared" ref="K15:L30" si="4">Q14</f>
        <v>0</v>
      </c>
      <c r="L15" s="86">
        <f t="shared" si="4"/>
        <v>0</v>
      </c>
      <c r="M15" s="86">
        <f ca="1">IF(H15&lt;&gt;1,IF(K15&lt;=L15,1,2),1)</f>
        <v>1</v>
      </c>
      <c r="N15" s="138">
        <f ca="1">RAND()</f>
        <v>0.92878500689979338</v>
      </c>
      <c r="O15" s="86">
        <f t="shared" ref="O15:O46" ca="1" si="5">IF(H15=1, VLOOKUP(N15, jumbo_comp,3,TRUE), IF(H15=2, VLOOKUP(N15, mid_comp,3,TRUE), IF(H15=3, VLOOKUP(N15, small_comp, 3, TRUE))))</f>
        <v>9</v>
      </c>
      <c r="P15" s="86">
        <f ca="1">IF(H15&lt;&gt;1,IF(E15&gt;MIN(K15:L15),E15,MIN(Q14:R14)),Q14)</f>
        <v>6</v>
      </c>
      <c r="Q15" s="86">
        <f ca="1">IF(M15=1,P15+O15,Q14)</f>
        <v>15</v>
      </c>
      <c r="R15" s="86">
        <f ca="1">IF(M15=2,P15+O15,R14)</f>
        <v>0</v>
      </c>
      <c r="S15" s="86">
        <v>0</v>
      </c>
      <c r="T15" s="86">
        <v>0</v>
      </c>
      <c r="U15" s="86">
        <v>0</v>
      </c>
      <c r="V15" s="139">
        <f t="shared" ref="V15:V46" ca="1" si="6">S15*VLOOKUP(G15,fuel_cost,IF(J15="Landing",3,2),FALSE)</f>
        <v>0</v>
      </c>
      <c r="W15" s="139">
        <f t="shared" ref="W15:W46" ca="1" si="7">VLOOKUP(G15,service_fee,IF(J15="Landing",3,2),FALSE)</f>
        <v>850</v>
      </c>
      <c r="Z15" s="86">
        <f ca="1">IF(H15=1,1,0)</f>
        <v>0</v>
      </c>
      <c r="AA15" s="86">
        <f ca="1">IF(H15=2,1,0)</f>
        <v>0</v>
      </c>
      <c r="AB15" s="86">
        <f ca="1">IF(H15=3,1,0)</f>
        <v>1</v>
      </c>
    </row>
    <row r="16" spans="1:28" ht="14.35" x14ac:dyDescent="0.5">
      <c r="B16" s="86">
        <v>2</v>
      </c>
      <c r="C16" s="138">
        <f t="shared" ref="C16:C79" ca="1" si="8">RAND()</f>
        <v>0.39670506189948207</v>
      </c>
      <c r="D16" s="86">
        <f ca="1">VLOOKUP(C16,new_arrival2,3,TRUE)</f>
        <v>4.5</v>
      </c>
      <c r="E16" s="86">
        <f ca="1">E15+D16</f>
        <v>10.5</v>
      </c>
      <c r="F16" s="138">
        <f t="shared" ref="F16:F79" ca="1" si="9">RAND()</f>
        <v>8.0190751628161916E-4</v>
      </c>
      <c r="G16" s="86" t="str">
        <f ca="1">VLOOKUP(F16,new_type2,3,TRUE)</f>
        <v>Jumbo</v>
      </c>
      <c r="H16" s="86">
        <f t="shared" ca="1" si="2"/>
        <v>1</v>
      </c>
      <c r="I16" s="138">
        <f t="shared" ref="I16:I79" ca="1" si="10">RAND()</f>
        <v>4.0825818451840634E-3</v>
      </c>
      <c r="J16" s="86" t="str">
        <f t="shared" ca="1" si="3"/>
        <v>Take-Off</v>
      </c>
      <c r="K16" s="86">
        <f t="shared" ca="1" si="4"/>
        <v>15</v>
      </c>
      <c r="L16" s="86">
        <f t="shared" ca="1" si="4"/>
        <v>0</v>
      </c>
      <c r="M16" s="86">
        <f t="shared" ref="M16:M79" ca="1" si="11">IF(H16&lt;&gt;1,IF(K16&lt;=L16,1,2),1)</f>
        <v>1</v>
      </c>
      <c r="N16" s="138">
        <f t="shared" ref="N16:N79" ca="1" si="12">RAND()</f>
        <v>0.44436053152719868</v>
      </c>
      <c r="O16" s="86">
        <f t="shared" ca="1" si="5"/>
        <v>9</v>
      </c>
      <c r="P16" s="86">
        <f t="shared" ref="P16:P79" ca="1" si="13">IF(H16&lt;&gt;1,IF(E16&gt;MIN(K16:L16),E16,MIN(Q15:R15)),Q15)</f>
        <v>15</v>
      </c>
      <c r="Q16" s="86">
        <f ca="1">IF(M16=1,P16+O16,Q15)</f>
        <v>24</v>
      </c>
      <c r="R16" s="86">
        <f ca="1">IF(M16=2,P16+O16,R15)</f>
        <v>0</v>
      </c>
      <c r="S16" s="86">
        <f ca="1">IF(P16&gt;E16,P16-E16,0)</f>
        <v>4.5</v>
      </c>
      <c r="T16" s="86">
        <f ca="1">IF(M16=1,IF(Q15&lt;E16,E16-Q15,0),0)</f>
        <v>0</v>
      </c>
      <c r="U16" s="86">
        <f ca="1">IF(M16=2,IF(R15&lt;E16,E16-R15,0),0)</f>
        <v>0</v>
      </c>
      <c r="V16" s="139">
        <f t="shared" ca="1" si="6"/>
        <v>98.161800000000028</v>
      </c>
      <c r="W16" s="139">
        <f t="shared" ca="1" si="7"/>
        <v>1600</v>
      </c>
      <c r="Z16" s="86">
        <f ca="1">IF(H16=1,1,0)</f>
        <v>1</v>
      </c>
      <c r="AA16" s="86">
        <f ca="1">IF(H16=2,1,0)</f>
        <v>0</v>
      </c>
      <c r="AB16" s="86">
        <f ca="1">IF(H16=3,1,0)</f>
        <v>0</v>
      </c>
    </row>
    <row r="17" spans="2:28" ht="14.35" x14ac:dyDescent="0.5">
      <c r="B17" s="86">
        <v>3</v>
      </c>
      <c r="C17" s="138">
        <f t="shared" ca="1" si="8"/>
        <v>5.5383495382640646E-2</v>
      </c>
      <c r="D17" s="86">
        <f ca="1">VLOOKUP(C17,new_arrival2,3,TRUE)</f>
        <v>0</v>
      </c>
      <c r="E17" s="86">
        <f ca="1">E16+D17</f>
        <v>10.5</v>
      </c>
      <c r="F17" s="138">
        <f t="shared" ca="1" si="9"/>
        <v>0.1212524465247744</v>
      </c>
      <c r="G17" s="86" t="str">
        <f ca="1">VLOOKUP(F17,new_type2,3,TRUE)</f>
        <v>Jumbo</v>
      </c>
      <c r="H17" s="86">
        <f t="shared" ca="1" si="2"/>
        <v>1</v>
      </c>
      <c r="I17" s="138">
        <f t="shared" ca="1" si="10"/>
        <v>6.0573517691172696E-2</v>
      </c>
      <c r="J17" s="86" t="str">
        <f t="shared" ca="1" si="3"/>
        <v>Take-Off</v>
      </c>
      <c r="K17" s="86">
        <f t="shared" ca="1" si="4"/>
        <v>24</v>
      </c>
      <c r="L17" s="86">
        <f t="shared" ca="1" si="4"/>
        <v>0</v>
      </c>
      <c r="M17" s="86">
        <f t="shared" ca="1" si="11"/>
        <v>1</v>
      </c>
      <c r="N17" s="138">
        <f t="shared" ca="1" si="12"/>
        <v>3.6865366943282019E-2</v>
      </c>
      <c r="O17" s="86">
        <f t="shared" ca="1" si="5"/>
        <v>6</v>
      </c>
      <c r="P17" s="86">
        <f t="shared" ca="1" si="13"/>
        <v>24</v>
      </c>
      <c r="Q17" s="86">
        <f ca="1">IF(M17=1,P17+O17,Q16)</f>
        <v>30</v>
      </c>
      <c r="R17" s="86">
        <f ca="1">IF(M17=2,P17+O17,R16)</f>
        <v>0</v>
      </c>
      <c r="S17" s="86">
        <f t="shared" ref="S17:S80" ca="1" si="14">IF(P17&gt;E17,P17-E17,0)</f>
        <v>13.5</v>
      </c>
      <c r="T17" s="86">
        <f t="shared" ref="T17:T80" ca="1" si="15">IF(M17=1,IF(Q16&lt;E17,E17-Q16,0),0)</f>
        <v>0</v>
      </c>
      <c r="U17" s="86">
        <f t="shared" ref="U17:U80" ca="1" si="16">IF(M17=2,IF(R16&lt;E17,E17-R16,0),0)</f>
        <v>0</v>
      </c>
      <c r="V17" s="139">
        <f t="shared" ca="1" si="6"/>
        <v>294.48540000000008</v>
      </c>
      <c r="W17" s="139">
        <f t="shared" ca="1" si="7"/>
        <v>1600</v>
      </c>
      <c r="Z17" s="86">
        <f t="shared" ref="Z17:Z80" ca="1" si="17">IF(H17=1,1,0)</f>
        <v>1</v>
      </c>
      <c r="AA17" s="86">
        <f t="shared" ref="AA17:AA80" ca="1" si="18">IF(H17=2,1,0)</f>
        <v>0</v>
      </c>
      <c r="AB17" s="86">
        <f t="shared" ref="AB17:AB80" ca="1" si="19">IF(H17=3,1,0)</f>
        <v>0</v>
      </c>
    </row>
    <row r="18" spans="2:28" ht="14.35" x14ac:dyDescent="0.5">
      <c r="B18" s="86">
        <v>4</v>
      </c>
      <c r="C18" s="138">
        <f t="shared" ca="1" si="8"/>
        <v>0.96209869651255187</v>
      </c>
      <c r="D18" s="86">
        <f ca="1">VLOOKUP(C18,new_arrival2,3,TRUE)</f>
        <v>9</v>
      </c>
      <c r="E18" s="86">
        <f t="shared" ref="E18:E81" ca="1" si="20">E17+D18</f>
        <v>19.5</v>
      </c>
      <c r="F18" s="138">
        <f t="shared" ca="1" si="9"/>
        <v>0.85825863020773308</v>
      </c>
      <c r="G18" s="86" t="str">
        <f ca="1">VLOOKUP(F18,new_type2,3,TRUE)</f>
        <v>Small</v>
      </c>
      <c r="H18" s="86">
        <f t="shared" ca="1" si="2"/>
        <v>3</v>
      </c>
      <c r="I18" s="138">
        <f t="shared" ca="1" si="10"/>
        <v>0.9480678902964873</v>
      </c>
      <c r="J18" s="86" t="str">
        <f t="shared" ca="1" si="3"/>
        <v>Landing</v>
      </c>
      <c r="K18" s="86">
        <f t="shared" ca="1" si="4"/>
        <v>30</v>
      </c>
      <c r="L18" s="86">
        <f t="shared" ca="1" si="4"/>
        <v>0</v>
      </c>
      <c r="M18" s="86">
        <f t="shared" ca="1" si="11"/>
        <v>2</v>
      </c>
      <c r="N18" s="138">
        <f t="shared" ca="1" si="12"/>
        <v>0.64648246925265818</v>
      </c>
      <c r="O18" s="86">
        <f t="shared" ca="1" si="5"/>
        <v>6</v>
      </c>
      <c r="P18" s="86">
        <f t="shared" ca="1" si="13"/>
        <v>19.5</v>
      </c>
      <c r="Q18" s="86">
        <f t="shared" ref="Q18:Q81" ca="1" si="21">IF(M18=1,P18+O18,Q17)</f>
        <v>30</v>
      </c>
      <c r="R18" s="86">
        <f t="shared" ref="R18:R81" ca="1" si="22">IF(M18=2,P18+O18,R17)</f>
        <v>25.5</v>
      </c>
      <c r="S18" s="86">
        <f t="shared" ca="1" si="14"/>
        <v>0</v>
      </c>
      <c r="T18" s="86">
        <f t="shared" ca="1" si="15"/>
        <v>0</v>
      </c>
      <c r="U18" s="86">
        <f t="shared" ca="1" si="16"/>
        <v>19.5</v>
      </c>
      <c r="V18" s="139">
        <f t="shared" ca="1" si="6"/>
        <v>0</v>
      </c>
      <c r="W18" s="139">
        <f t="shared" ca="1" si="7"/>
        <v>850</v>
      </c>
      <c r="Z18" s="86">
        <f t="shared" ca="1" si="17"/>
        <v>0</v>
      </c>
      <c r="AA18" s="86">
        <f t="shared" ca="1" si="18"/>
        <v>0</v>
      </c>
      <c r="AB18" s="86">
        <f t="shared" ca="1" si="19"/>
        <v>1</v>
      </c>
    </row>
    <row r="19" spans="2:28" ht="14.35" x14ac:dyDescent="0.5">
      <c r="B19" s="86">
        <v>5</v>
      </c>
      <c r="C19" s="138">
        <f t="shared" ca="1" si="8"/>
        <v>0.11040950672747496</v>
      </c>
      <c r="D19" s="86">
        <f ca="1">VLOOKUP(C19,new_arrival2,3,TRUE)</f>
        <v>4.5</v>
      </c>
      <c r="E19" s="86">
        <f t="shared" ca="1" si="20"/>
        <v>24</v>
      </c>
      <c r="F19" s="138">
        <f t="shared" ca="1" si="9"/>
        <v>0.84868136754456625</v>
      </c>
      <c r="G19" s="86" t="str">
        <f ca="1">VLOOKUP(F19,new_type2,3,TRUE)</f>
        <v>Small</v>
      </c>
      <c r="H19" s="86">
        <f t="shared" ca="1" si="2"/>
        <v>3</v>
      </c>
      <c r="I19" s="138">
        <f t="shared" ca="1" si="10"/>
        <v>0.62447840698433887</v>
      </c>
      <c r="J19" s="86" t="str">
        <f t="shared" ca="1" si="3"/>
        <v>Landing</v>
      </c>
      <c r="K19" s="86">
        <f t="shared" ca="1" si="4"/>
        <v>30</v>
      </c>
      <c r="L19" s="86">
        <f t="shared" ca="1" si="4"/>
        <v>25.5</v>
      </c>
      <c r="M19" s="86">
        <f t="shared" ca="1" si="11"/>
        <v>2</v>
      </c>
      <c r="N19" s="138">
        <f t="shared" ca="1" si="12"/>
        <v>0.25088272639926779</v>
      </c>
      <c r="O19" s="86">
        <f t="shared" ca="1" si="5"/>
        <v>6</v>
      </c>
      <c r="P19" s="86">
        <f t="shared" ca="1" si="13"/>
        <v>25.5</v>
      </c>
      <c r="Q19" s="86">
        <f t="shared" ca="1" si="21"/>
        <v>30</v>
      </c>
      <c r="R19" s="86">
        <f t="shared" ca="1" si="22"/>
        <v>31.5</v>
      </c>
      <c r="S19" s="86">
        <f t="shared" ca="1" si="14"/>
        <v>1.5</v>
      </c>
      <c r="T19" s="86">
        <f t="shared" ca="1" si="15"/>
        <v>0</v>
      </c>
      <c r="U19" s="86">
        <f t="shared" ca="1" si="16"/>
        <v>0</v>
      </c>
      <c r="V19" s="139">
        <f t="shared" ca="1" si="6"/>
        <v>5.2055500000000006</v>
      </c>
      <c r="W19" s="139">
        <f t="shared" ca="1" si="7"/>
        <v>850</v>
      </c>
      <c r="Z19" s="86">
        <f t="shared" ca="1" si="17"/>
        <v>0</v>
      </c>
      <c r="AA19" s="86">
        <f t="shared" ca="1" si="18"/>
        <v>0</v>
      </c>
      <c r="AB19" s="86">
        <f t="shared" ca="1" si="19"/>
        <v>1</v>
      </c>
    </row>
    <row r="20" spans="2:28" ht="14.35" x14ac:dyDescent="0.5">
      <c r="B20" s="86">
        <v>6</v>
      </c>
      <c r="C20" s="138">
        <f t="shared" ca="1" si="8"/>
        <v>0.13068103225137273</v>
      </c>
      <c r="D20" s="86">
        <f ca="1">VLOOKUP(C20,new_arrival2,3,TRUE)</f>
        <v>4.5</v>
      </c>
      <c r="E20" s="86">
        <f t="shared" ca="1" si="20"/>
        <v>28.5</v>
      </c>
      <c r="F20" s="138">
        <f t="shared" ca="1" si="9"/>
        <v>0.55588281605458201</v>
      </c>
      <c r="G20" s="86" t="str">
        <f ca="1">VLOOKUP(F20,new_type2,3,TRUE)</f>
        <v>Medium</v>
      </c>
      <c r="H20" s="86">
        <f t="shared" ca="1" si="2"/>
        <v>2</v>
      </c>
      <c r="I20" s="138">
        <f t="shared" ca="1" si="10"/>
        <v>0.37938914780251209</v>
      </c>
      <c r="J20" s="86" t="str">
        <f t="shared" ca="1" si="3"/>
        <v>Take-Off</v>
      </c>
      <c r="K20" s="86">
        <f t="shared" ca="1" si="4"/>
        <v>30</v>
      </c>
      <c r="L20" s="86">
        <f t="shared" ca="1" si="4"/>
        <v>31.5</v>
      </c>
      <c r="M20" s="86">
        <f t="shared" ca="1" si="11"/>
        <v>1</v>
      </c>
      <c r="N20" s="138">
        <f t="shared" ca="1" si="12"/>
        <v>0.11124202117634541</v>
      </c>
      <c r="O20" s="86">
        <f t="shared" ca="1" si="5"/>
        <v>6</v>
      </c>
      <c r="P20" s="86">
        <f t="shared" ca="1" si="13"/>
        <v>30</v>
      </c>
      <c r="Q20" s="86">
        <f t="shared" ca="1" si="21"/>
        <v>36</v>
      </c>
      <c r="R20" s="86">
        <f t="shared" ca="1" si="22"/>
        <v>31.5</v>
      </c>
      <c r="S20" s="86">
        <f t="shared" ca="1" si="14"/>
        <v>1.5</v>
      </c>
      <c r="T20" s="86">
        <f t="shared" ca="1" si="15"/>
        <v>0</v>
      </c>
      <c r="U20" s="86">
        <f t="shared" ca="1" si="16"/>
        <v>0</v>
      </c>
      <c r="V20" s="139">
        <f t="shared" ca="1" si="6"/>
        <v>11.898400000000002</v>
      </c>
      <c r="W20" s="139">
        <f t="shared" ca="1" si="7"/>
        <v>1200</v>
      </c>
      <c r="Z20" s="86">
        <f t="shared" ca="1" si="17"/>
        <v>0</v>
      </c>
      <c r="AA20" s="86">
        <f t="shared" ca="1" si="18"/>
        <v>1</v>
      </c>
      <c r="AB20" s="86">
        <f t="shared" ca="1" si="19"/>
        <v>0</v>
      </c>
    </row>
    <row r="21" spans="2:28" ht="14.35" x14ac:dyDescent="0.5">
      <c r="B21" s="86">
        <v>7</v>
      </c>
      <c r="C21" s="138">
        <f t="shared" ca="1" si="8"/>
        <v>2.9323682211048085E-2</v>
      </c>
      <c r="D21" s="86">
        <f ca="1">VLOOKUP(C21,new_arrival2,3,TRUE)</f>
        <v>0</v>
      </c>
      <c r="E21" s="86">
        <f t="shared" ca="1" si="20"/>
        <v>28.5</v>
      </c>
      <c r="F21" s="138">
        <f t="shared" ca="1" si="9"/>
        <v>6.6539711992607775E-2</v>
      </c>
      <c r="G21" s="86" t="str">
        <f ca="1">VLOOKUP(F21,new_type2,3,TRUE)</f>
        <v>Jumbo</v>
      </c>
      <c r="H21" s="86">
        <f t="shared" ca="1" si="2"/>
        <v>1</v>
      </c>
      <c r="I21" s="138">
        <f t="shared" ca="1" si="10"/>
        <v>0.71410428640700385</v>
      </c>
      <c r="J21" s="86" t="str">
        <f t="shared" ca="1" si="3"/>
        <v>Landing</v>
      </c>
      <c r="K21" s="86">
        <f t="shared" ca="1" si="4"/>
        <v>36</v>
      </c>
      <c r="L21" s="86">
        <f t="shared" ca="1" si="4"/>
        <v>31.5</v>
      </c>
      <c r="M21" s="86">
        <f t="shared" ca="1" si="11"/>
        <v>1</v>
      </c>
      <c r="N21" s="138">
        <f t="shared" ca="1" si="12"/>
        <v>0.60573568051502136</v>
      </c>
      <c r="O21" s="86">
        <f t="shared" ca="1" si="5"/>
        <v>12</v>
      </c>
      <c r="P21" s="86">
        <f t="shared" ca="1" si="13"/>
        <v>36</v>
      </c>
      <c r="Q21" s="86">
        <f t="shared" ca="1" si="21"/>
        <v>48</v>
      </c>
      <c r="R21" s="86">
        <f t="shared" ca="1" si="22"/>
        <v>31.5</v>
      </c>
      <c r="S21" s="86">
        <f t="shared" ca="1" si="14"/>
        <v>7.5</v>
      </c>
      <c r="T21" s="86">
        <f t="shared" ca="1" si="15"/>
        <v>0</v>
      </c>
      <c r="U21" s="86">
        <f t="shared" ca="1" si="16"/>
        <v>0</v>
      </c>
      <c r="V21" s="139">
        <f t="shared" ca="1" si="6"/>
        <v>669.28500000000008</v>
      </c>
      <c r="W21" s="139">
        <f t="shared" ca="1" si="7"/>
        <v>1600</v>
      </c>
      <c r="Z21" s="86">
        <f t="shared" ca="1" si="17"/>
        <v>1</v>
      </c>
      <c r="AA21" s="86">
        <f t="shared" ca="1" si="18"/>
        <v>0</v>
      </c>
      <c r="AB21" s="86">
        <f t="shared" ca="1" si="19"/>
        <v>0</v>
      </c>
    </row>
    <row r="22" spans="2:28" ht="14.35" x14ac:dyDescent="0.5">
      <c r="B22" s="86">
        <v>8</v>
      </c>
      <c r="C22" s="138">
        <f t="shared" ca="1" si="8"/>
        <v>0.11479126994006261</v>
      </c>
      <c r="D22" s="86">
        <f ca="1">VLOOKUP(C22,new_arrival2,3,TRUE)</f>
        <v>4.5</v>
      </c>
      <c r="E22" s="86">
        <f t="shared" ca="1" si="20"/>
        <v>33</v>
      </c>
      <c r="F22" s="138">
        <f t="shared" ca="1" si="9"/>
        <v>0.79494219684228085</v>
      </c>
      <c r="G22" s="86" t="str">
        <f ca="1">VLOOKUP(F22,new_type2,3,TRUE)</f>
        <v>Medium</v>
      </c>
      <c r="H22" s="86">
        <f t="shared" ca="1" si="2"/>
        <v>2</v>
      </c>
      <c r="I22" s="138">
        <f t="shared" ca="1" si="10"/>
        <v>0.61563900340607269</v>
      </c>
      <c r="J22" s="86" t="str">
        <f t="shared" ca="1" si="3"/>
        <v>Landing</v>
      </c>
      <c r="K22" s="86">
        <f t="shared" ca="1" si="4"/>
        <v>48</v>
      </c>
      <c r="L22" s="86">
        <f t="shared" ca="1" si="4"/>
        <v>31.5</v>
      </c>
      <c r="M22" s="86">
        <f t="shared" ca="1" si="11"/>
        <v>2</v>
      </c>
      <c r="N22" s="138">
        <f t="shared" ca="1" si="12"/>
        <v>0.95158117270454323</v>
      </c>
      <c r="O22" s="86">
        <f t="shared" ca="1" si="5"/>
        <v>12</v>
      </c>
      <c r="P22" s="86">
        <f t="shared" ca="1" si="13"/>
        <v>33</v>
      </c>
      <c r="Q22" s="86">
        <f t="shared" ca="1" si="21"/>
        <v>48</v>
      </c>
      <c r="R22" s="86">
        <f t="shared" ca="1" si="22"/>
        <v>45</v>
      </c>
      <c r="S22" s="86">
        <f t="shared" ca="1" si="14"/>
        <v>0</v>
      </c>
      <c r="T22" s="86">
        <f t="shared" ca="1" si="15"/>
        <v>0</v>
      </c>
      <c r="U22" s="86">
        <f t="shared" ca="1" si="16"/>
        <v>1.5</v>
      </c>
      <c r="V22" s="139">
        <f t="shared" ca="1" si="6"/>
        <v>0</v>
      </c>
      <c r="W22" s="139">
        <f t="shared" ca="1" si="7"/>
        <v>1200</v>
      </c>
      <c r="Z22" s="86">
        <f t="shared" ca="1" si="17"/>
        <v>0</v>
      </c>
      <c r="AA22" s="86">
        <f t="shared" ca="1" si="18"/>
        <v>1</v>
      </c>
      <c r="AB22" s="86">
        <f t="shared" ca="1" si="19"/>
        <v>0</v>
      </c>
    </row>
    <row r="23" spans="2:28" ht="14.35" x14ac:dyDescent="0.5">
      <c r="B23" s="86">
        <v>9</v>
      </c>
      <c r="C23" s="138">
        <f t="shared" ca="1" si="8"/>
        <v>0.15899382118054195</v>
      </c>
      <c r="D23" s="86">
        <f ca="1">VLOOKUP(C23,new_arrival2,3,TRUE)</f>
        <v>4.5</v>
      </c>
      <c r="E23" s="86">
        <f t="shared" ca="1" si="20"/>
        <v>37.5</v>
      </c>
      <c r="F23" s="138">
        <f t="shared" ca="1" si="9"/>
        <v>0.51891078815038116</v>
      </c>
      <c r="G23" s="86" t="str">
        <f ca="1">VLOOKUP(F23,new_type2,3,TRUE)</f>
        <v>Medium</v>
      </c>
      <c r="H23" s="86">
        <f t="shared" ca="1" si="2"/>
        <v>2</v>
      </c>
      <c r="I23" s="138">
        <f t="shared" ca="1" si="10"/>
        <v>0.43362054847670339</v>
      </c>
      <c r="J23" s="86" t="str">
        <f t="shared" ca="1" si="3"/>
        <v>Take-Off</v>
      </c>
      <c r="K23" s="86">
        <f t="shared" ca="1" si="4"/>
        <v>48</v>
      </c>
      <c r="L23" s="86">
        <f t="shared" ca="1" si="4"/>
        <v>45</v>
      </c>
      <c r="M23" s="86">
        <f t="shared" ca="1" si="11"/>
        <v>2</v>
      </c>
      <c r="N23" s="138">
        <f t="shared" ca="1" si="12"/>
        <v>0.54203445637897574</v>
      </c>
      <c r="O23" s="86">
        <f t="shared" ca="1" si="5"/>
        <v>9</v>
      </c>
      <c r="P23" s="86">
        <f t="shared" ca="1" si="13"/>
        <v>45</v>
      </c>
      <c r="Q23" s="86">
        <f t="shared" ca="1" si="21"/>
        <v>48</v>
      </c>
      <c r="R23" s="86">
        <f t="shared" ca="1" si="22"/>
        <v>54</v>
      </c>
      <c r="S23" s="86">
        <f t="shared" ca="1" si="14"/>
        <v>7.5</v>
      </c>
      <c r="T23" s="86">
        <f t="shared" ca="1" si="15"/>
        <v>0</v>
      </c>
      <c r="U23" s="86">
        <f t="shared" ca="1" si="16"/>
        <v>0</v>
      </c>
      <c r="V23" s="139">
        <f t="shared" ca="1" si="6"/>
        <v>59.492000000000012</v>
      </c>
      <c r="W23" s="139">
        <f t="shared" ca="1" si="7"/>
        <v>1200</v>
      </c>
      <c r="Z23" s="86">
        <f t="shared" ca="1" si="17"/>
        <v>0</v>
      </c>
      <c r="AA23" s="86">
        <f t="shared" ca="1" si="18"/>
        <v>1</v>
      </c>
      <c r="AB23" s="86">
        <f t="shared" ca="1" si="19"/>
        <v>0</v>
      </c>
    </row>
    <row r="24" spans="2:28" ht="14.35" x14ac:dyDescent="0.5">
      <c r="B24" s="86">
        <v>10</v>
      </c>
      <c r="C24" s="138">
        <f t="shared" ca="1" si="8"/>
        <v>0.90807025935990704</v>
      </c>
      <c r="D24" s="86">
        <f ca="1">VLOOKUP(C24,new_arrival2,3,TRUE)</f>
        <v>9</v>
      </c>
      <c r="E24" s="86">
        <f t="shared" ca="1" si="20"/>
        <v>46.5</v>
      </c>
      <c r="F24" s="138">
        <f t="shared" ca="1" si="9"/>
        <v>0.53674847400987669</v>
      </c>
      <c r="G24" s="86" t="str">
        <f ca="1">VLOOKUP(F24,new_type2,3,TRUE)</f>
        <v>Medium</v>
      </c>
      <c r="H24" s="86">
        <f t="shared" ca="1" si="2"/>
        <v>2</v>
      </c>
      <c r="I24" s="138">
        <f t="shared" ca="1" si="10"/>
        <v>0.66308234619978412</v>
      </c>
      <c r="J24" s="86" t="str">
        <f t="shared" ca="1" si="3"/>
        <v>Landing</v>
      </c>
      <c r="K24" s="86">
        <f t="shared" ca="1" si="4"/>
        <v>48</v>
      </c>
      <c r="L24" s="86">
        <f t="shared" ca="1" si="4"/>
        <v>54</v>
      </c>
      <c r="M24" s="86">
        <f t="shared" ca="1" si="11"/>
        <v>1</v>
      </c>
      <c r="N24" s="138">
        <f t="shared" ca="1" si="12"/>
        <v>1.1858473140779258E-2</v>
      </c>
      <c r="O24" s="86">
        <f t="shared" ca="1" si="5"/>
        <v>6</v>
      </c>
      <c r="P24" s="86">
        <f t="shared" ca="1" si="13"/>
        <v>48</v>
      </c>
      <c r="Q24" s="86">
        <f t="shared" ca="1" si="21"/>
        <v>54</v>
      </c>
      <c r="R24" s="86">
        <f t="shared" ca="1" si="22"/>
        <v>54</v>
      </c>
      <c r="S24" s="86">
        <f t="shared" ca="1" si="14"/>
        <v>1.5</v>
      </c>
      <c r="T24" s="86">
        <f t="shared" ca="1" si="15"/>
        <v>0</v>
      </c>
      <c r="U24" s="86">
        <f t="shared" ca="1" si="16"/>
        <v>0</v>
      </c>
      <c r="V24" s="139">
        <f t="shared" ca="1" si="6"/>
        <v>22.309500000000003</v>
      </c>
      <c r="W24" s="139">
        <f t="shared" ca="1" si="7"/>
        <v>1200</v>
      </c>
      <c r="Z24" s="86">
        <f t="shared" ca="1" si="17"/>
        <v>0</v>
      </c>
      <c r="AA24" s="86">
        <f t="shared" ca="1" si="18"/>
        <v>1</v>
      </c>
      <c r="AB24" s="86">
        <f t="shared" ca="1" si="19"/>
        <v>0</v>
      </c>
    </row>
    <row r="25" spans="2:28" ht="14.35" x14ac:dyDescent="0.5">
      <c r="B25" s="86">
        <v>11</v>
      </c>
      <c r="C25" s="138">
        <f t="shared" ca="1" si="8"/>
        <v>0.44817907609895902</v>
      </c>
      <c r="D25" s="86">
        <f ca="1">VLOOKUP(C25,new_arrival2,3,TRUE)</f>
        <v>4.5</v>
      </c>
      <c r="E25" s="86">
        <f t="shared" ca="1" si="20"/>
        <v>51</v>
      </c>
      <c r="F25" s="138">
        <f t="shared" ca="1" si="9"/>
        <v>0.65675384429183925</v>
      </c>
      <c r="G25" s="86" t="str">
        <f ca="1">VLOOKUP(F25,new_type2,3,TRUE)</f>
        <v>Medium</v>
      </c>
      <c r="H25" s="86">
        <f t="shared" ca="1" si="2"/>
        <v>2</v>
      </c>
      <c r="I25" s="138">
        <f t="shared" ca="1" si="10"/>
        <v>9.6623666800039754E-2</v>
      </c>
      <c r="J25" s="86" t="str">
        <f t="shared" ca="1" si="3"/>
        <v>Take-Off</v>
      </c>
      <c r="K25" s="86">
        <f t="shared" ca="1" si="4"/>
        <v>54</v>
      </c>
      <c r="L25" s="86">
        <f t="shared" ca="1" si="4"/>
        <v>54</v>
      </c>
      <c r="M25" s="86">
        <f t="shared" ca="1" si="11"/>
        <v>1</v>
      </c>
      <c r="N25" s="138">
        <f t="shared" ca="1" si="12"/>
        <v>0.18208217083923928</v>
      </c>
      <c r="O25" s="86">
        <f t="shared" ca="1" si="5"/>
        <v>6</v>
      </c>
      <c r="P25" s="86">
        <f t="shared" ca="1" si="13"/>
        <v>54</v>
      </c>
      <c r="Q25" s="86">
        <f t="shared" ca="1" si="21"/>
        <v>60</v>
      </c>
      <c r="R25" s="86">
        <f t="shared" ca="1" si="22"/>
        <v>54</v>
      </c>
      <c r="S25" s="86">
        <f t="shared" ca="1" si="14"/>
        <v>3</v>
      </c>
      <c r="T25" s="86">
        <f t="shared" ca="1" si="15"/>
        <v>0</v>
      </c>
      <c r="U25" s="86">
        <f t="shared" ca="1" si="16"/>
        <v>0</v>
      </c>
      <c r="V25" s="139">
        <f t="shared" ca="1" si="6"/>
        <v>23.796800000000005</v>
      </c>
      <c r="W25" s="139">
        <f t="shared" ca="1" si="7"/>
        <v>1200</v>
      </c>
      <c r="Z25" s="86">
        <f t="shared" ca="1" si="17"/>
        <v>0</v>
      </c>
      <c r="AA25" s="86">
        <f t="shared" ca="1" si="18"/>
        <v>1</v>
      </c>
      <c r="AB25" s="86">
        <f t="shared" ca="1" si="19"/>
        <v>0</v>
      </c>
    </row>
    <row r="26" spans="2:28" ht="14.35" x14ac:dyDescent="0.5">
      <c r="B26" s="86">
        <v>12</v>
      </c>
      <c r="C26" s="138">
        <f t="shared" ca="1" si="8"/>
        <v>0.75965902812262931</v>
      </c>
      <c r="D26" s="86">
        <f ca="1">VLOOKUP(C26,new_arrival2,3,TRUE)</f>
        <v>6.75</v>
      </c>
      <c r="E26" s="86">
        <f t="shared" ca="1" si="20"/>
        <v>57.75</v>
      </c>
      <c r="F26" s="138">
        <f t="shared" ca="1" si="9"/>
        <v>0.59385485122907056</v>
      </c>
      <c r="G26" s="86" t="str">
        <f ca="1">VLOOKUP(F26,new_type2,3,TRUE)</f>
        <v>Medium</v>
      </c>
      <c r="H26" s="86">
        <f t="shared" ca="1" si="2"/>
        <v>2</v>
      </c>
      <c r="I26" s="138">
        <f t="shared" ca="1" si="10"/>
        <v>0.55413339418006058</v>
      </c>
      <c r="J26" s="86" t="str">
        <f t="shared" ca="1" si="3"/>
        <v>Landing</v>
      </c>
      <c r="K26" s="86">
        <f t="shared" ca="1" si="4"/>
        <v>60</v>
      </c>
      <c r="L26" s="86">
        <f t="shared" ca="1" si="4"/>
        <v>54</v>
      </c>
      <c r="M26" s="86">
        <f t="shared" ca="1" si="11"/>
        <v>2</v>
      </c>
      <c r="N26" s="138">
        <f t="shared" ca="1" si="12"/>
        <v>0.15248636895391132</v>
      </c>
      <c r="O26" s="86">
        <f t="shared" ca="1" si="5"/>
        <v>6</v>
      </c>
      <c r="P26" s="86">
        <f t="shared" ca="1" si="13"/>
        <v>57.75</v>
      </c>
      <c r="Q26" s="86">
        <f t="shared" ca="1" si="21"/>
        <v>60</v>
      </c>
      <c r="R26" s="86">
        <f t="shared" ca="1" si="22"/>
        <v>63.75</v>
      </c>
      <c r="S26" s="86">
        <f t="shared" ca="1" si="14"/>
        <v>0</v>
      </c>
      <c r="T26" s="86">
        <f t="shared" ca="1" si="15"/>
        <v>0</v>
      </c>
      <c r="U26" s="86">
        <f t="shared" ca="1" si="16"/>
        <v>3.75</v>
      </c>
      <c r="V26" s="139">
        <f t="shared" ca="1" si="6"/>
        <v>0</v>
      </c>
      <c r="W26" s="139">
        <f t="shared" ca="1" si="7"/>
        <v>1200</v>
      </c>
      <c r="Z26" s="86">
        <f t="shared" ca="1" si="17"/>
        <v>0</v>
      </c>
      <c r="AA26" s="86">
        <f t="shared" ca="1" si="18"/>
        <v>1</v>
      </c>
      <c r="AB26" s="86">
        <f t="shared" ca="1" si="19"/>
        <v>0</v>
      </c>
    </row>
    <row r="27" spans="2:28" ht="14.35" x14ac:dyDescent="0.5">
      <c r="B27" s="86">
        <v>13</v>
      </c>
      <c r="C27" s="138">
        <f t="shared" ca="1" si="8"/>
        <v>0.87309395099064213</v>
      </c>
      <c r="D27" s="86">
        <f ca="1">VLOOKUP(C27,new_arrival2,3,TRUE)</f>
        <v>9</v>
      </c>
      <c r="E27" s="86">
        <f t="shared" ca="1" si="20"/>
        <v>66.75</v>
      </c>
      <c r="F27" s="138">
        <f t="shared" ca="1" si="9"/>
        <v>0.6723982746203313</v>
      </c>
      <c r="G27" s="86" t="str">
        <f ca="1">VLOOKUP(F27,new_type2,3,TRUE)</f>
        <v>Medium</v>
      </c>
      <c r="H27" s="86">
        <f t="shared" ca="1" si="2"/>
        <v>2</v>
      </c>
      <c r="I27" s="138">
        <f t="shared" ca="1" si="10"/>
        <v>0.7348800017269117</v>
      </c>
      <c r="J27" s="86" t="str">
        <f t="shared" ca="1" si="3"/>
        <v>Landing</v>
      </c>
      <c r="K27" s="86">
        <f t="shared" ca="1" si="4"/>
        <v>60</v>
      </c>
      <c r="L27" s="86">
        <f t="shared" ca="1" si="4"/>
        <v>63.75</v>
      </c>
      <c r="M27" s="86">
        <f t="shared" ca="1" si="11"/>
        <v>1</v>
      </c>
      <c r="N27" s="138">
        <f t="shared" ca="1" si="12"/>
        <v>0.8828112190161016</v>
      </c>
      <c r="O27" s="86">
        <f t="shared" ca="1" si="5"/>
        <v>12</v>
      </c>
      <c r="P27" s="86">
        <f t="shared" ca="1" si="13"/>
        <v>66.75</v>
      </c>
      <c r="Q27" s="86">
        <f t="shared" ca="1" si="21"/>
        <v>78.75</v>
      </c>
      <c r="R27" s="86">
        <f t="shared" ca="1" si="22"/>
        <v>63.75</v>
      </c>
      <c r="S27" s="86">
        <f t="shared" ca="1" si="14"/>
        <v>0</v>
      </c>
      <c r="T27" s="86">
        <f t="shared" ca="1" si="15"/>
        <v>6.75</v>
      </c>
      <c r="U27" s="86">
        <f t="shared" ca="1" si="16"/>
        <v>0</v>
      </c>
      <c r="V27" s="139">
        <f t="shared" ca="1" si="6"/>
        <v>0</v>
      </c>
      <c r="W27" s="139">
        <f t="shared" ca="1" si="7"/>
        <v>1200</v>
      </c>
      <c r="Z27" s="86">
        <f t="shared" ca="1" si="17"/>
        <v>0</v>
      </c>
      <c r="AA27" s="86">
        <f t="shared" ca="1" si="18"/>
        <v>1</v>
      </c>
      <c r="AB27" s="86">
        <f t="shared" ca="1" si="19"/>
        <v>0</v>
      </c>
    </row>
    <row r="28" spans="2:28" ht="14.35" x14ac:dyDescent="0.5">
      <c r="B28" s="86">
        <v>14</v>
      </c>
      <c r="C28" s="138">
        <f t="shared" ca="1" si="8"/>
        <v>0.44563543860327814</v>
      </c>
      <c r="D28" s="86">
        <f ca="1">VLOOKUP(C28,new_arrival2,3,TRUE)</f>
        <v>4.5</v>
      </c>
      <c r="E28" s="86">
        <f t="shared" ca="1" si="20"/>
        <v>71.25</v>
      </c>
      <c r="F28" s="138">
        <f t="shared" ca="1" si="9"/>
        <v>0.72885253618933177</v>
      </c>
      <c r="G28" s="86" t="str">
        <f ca="1">VLOOKUP(F28,new_type2,3,TRUE)</f>
        <v>Medium</v>
      </c>
      <c r="H28" s="86">
        <f t="shared" ca="1" si="2"/>
        <v>2</v>
      </c>
      <c r="I28" s="138">
        <f t="shared" ca="1" si="10"/>
        <v>7.9927503085310381E-2</v>
      </c>
      <c r="J28" s="86" t="str">
        <f t="shared" ca="1" si="3"/>
        <v>Take-Off</v>
      </c>
      <c r="K28" s="86">
        <f t="shared" ca="1" si="4"/>
        <v>78.75</v>
      </c>
      <c r="L28" s="86">
        <f t="shared" ca="1" si="4"/>
        <v>63.75</v>
      </c>
      <c r="M28" s="86">
        <f t="shared" ca="1" si="11"/>
        <v>2</v>
      </c>
      <c r="N28" s="138">
        <f t="shared" ca="1" si="12"/>
        <v>0.88800744519774111</v>
      </c>
      <c r="O28" s="86">
        <f t="shared" ca="1" si="5"/>
        <v>12</v>
      </c>
      <c r="P28" s="86">
        <f t="shared" ca="1" si="13"/>
        <v>71.25</v>
      </c>
      <c r="Q28" s="86">
        <f t="shared" ca="1" si="21"/>
        <v>78.75</v>
      </c>
      <c r="R28" s="86">
        <f t="shared" ca="1" si="22"/>
        <v>83.25</v>
      </c>
      <c r="S28" s="86">
        <f t="shared" ca="1" si="14"/>
        <v>0</v>
      </c>
      <c r="T28" s="86">
        <f t="shared" ca="1" si="15"/>
        <v>0</v>
      </c>
      <c r="U28" s="86">
        <f t="shared" ca="1" si="16"/>
        <v>7.5</v>
      </c>
      <c r="V28" s="139">
        <f t="shared" ca="1" si="6"/>
        <v>0</v>
      </c>
      <c r="W28" s="139">
        <f t="shared" ca="1" si="7"/>
        <v>1200</v>
      </c>
      <c r="Z28" s="86">
        <f t="shared" ca="1" si="17"/>
        <v>0</v>
      </c>
      <c r="AA28" s="86">
        <f t="shared" ca="1" si="18"/>
        <v>1</v>
      </c>
      <c r="AB28" s="86">
        <f t="shared" ca="1" si="19"/>
        <v>0</v>
      </c>
    </row>
    <row r="29" spans="2:28" ht="14.35" x14ac:dyDescent="0.5">
      <c r="B29" s="86">
        <v>15</v>
      </c>
      <c r="C29" s="138">
        <f t="shared" ca="1" si="8"/>
        <v>0.73669657948356237</v>
      </c>
      <c r="D29" s="86">
        <f ca="1">VLOOKUP(C29,new_arrival2,3,TRUE)</f>
        <v>6.75</v>
      </c>
      <c r="E29" s="86">
        <f t="shared" ca="1" si="20"/>
        <v>78</v>
      </c>
      <c r="F29" s="138">
        <f t="shared" ca="1" si="9"/>
        <v>0.65697664271172496</v>
      </c>
      <c r="G29" s="86" t="str">
        <f ca="1">VLOOKUP(F29,new_type2,3,TRUE)</f>
        <v>Medium</v>
      </c>
      <c r="H29" s="86">
        <f t="shared" ca="1" si="2"/>
        <v>2</v>
      </c>
      <c r="I29" s="138">
        <f t="shared" ca="1" si="10"/>
        <v>2.0323459638877828E-2</v>
      </c>
      <c r="J29" s="86" t="str">
        <f t="shared" ca="1" si="3"/>
        <v>Take-Off</v>
      </c>
      <c r="K29" s="86">
        <f t="shared" ca="1" si="4"/>
        <v>78.75</v>
      </c>
      <c r="L29" s="86">
        <f t="shared" ca="1" si="4"/>
        <v>83.25</v>
      </c>
      <c r="M29" s="86">
        <f t="shared" ca="1" si="11"/>
        <v>1</v>
      </c>
      <c r="N29" s="138">
        <f t="shared" ca="1" si="12"/>
        <v>0.11281876417215819</v>
      </c>
      <c r="O29" s="86">
        <f t="shared" ca="1" si="5"/>
        <v>6</v>
      </c>
      <c r="P29" s="86">
        <f t="shared" ca="1" si="13"/>
        <v>78.75</v>
      </c>
      <c r="Q29" s="86">
        <f t="shared" ca="1" si="21"/>
        <v>84.75</v>
      </c>
      <c r="R29" s="86">
        <f t="shared" ca="1" si="22"/>
        <v>83.25</v>
      </c>
      <c r="S29" s="86">
        <f t="shared" ca="1" si="14"/>
        <v>0.75</v>
      </c>
      <c r="T29" s="86">
        <f t="shared" ca="1" si="15"/>
        <v>0</v>
      </c>
      <c r="U29" s="86">
        <f t="shared" ca="1" si="16"/>
        <v>0</v>
      </c>
      <c r="V29" s="139">
        <f t="shared" ca="1" si="6"/>
        <v>5.9492000000000012</v>
      </c>
      <c r="W29" s="139">
        <f t="shared" ca="1" si="7"/>
        <v>1200</v>
      </c>
      <c r="Z29" s="86">
        <f t="shared" ca="1" si="17"/>
        <v>0</v>
      </c>
      <c r="AA29" s="86">
        <f t="shared" ca="1" si="18"/>
        <v>1</v>
      </c>
      <c r="AB29" s="86">
        <f t="shared" ca="1" si="19"/>
        <v>0</v>
      </c>
    </row>
    <row r="30" spans="2:28" ht="14.35" x14ac:dyDescent="0.5">
      <c r="B30" s="86">
        <v>16</v>
      </c>
      <c r="C30" s="138">
        <f t="shared" ca="1" si="8"/>
        <v>0.87107006010609311</v>
      </c>
      <c r="D30" s="86">
        <f ca="1">VLOOKUP(C30,new_arrival2,3,TRUE)</f>
        <v>9</v>
      </c>
      <c r="E30" s="86">
        <f t="shared" ca="1" si="20"/>
        <v>87</v>
      </c>
      <c r="F30" s="138">
        <f t="shared" ca="1" si="9"/>
        <v>0.1921963184909028</v>
      </c>
      <c r="G30" s="86" t="str">
        <f ca="1">VLOOKUP(F30,new_type2,3,TRUE)</f>
        <v>Jumbo</v>
      </c>
      <c r="H30" s="86">
        <f t="shared" ca="1" si="2"/>
        <v>1</v>
      </c>
      <c r="I30" s="138">
        <f t="shared" ca="1" si="10"/>
        <v>0.98051009612464424</v>
      </c>
      <c r="J30" s="86" t="str">
        <f t="shared" ca="1" si="3"/>
        <v>Landing</v>
      </c>
      <c r="K30" s="86">
        <f t="shared" ca="1" si="4"/>
        <v>84.75</v>
      </c>
      <c r="L30" s="86">
        <f t="shared" ca="1" si="4"/>
        <v>83.25</v>
      </c>
      <c r="M30" s="86">
        <f t="shared" ca="1" si="11"/>
        <v>1</v>
      </c>
      <c r="N30" s="138">
        <f t="shared" ca="1" si="12"/>
        <v>0.73432017792851556</v>
      </c>
      <c r="O30" s="86">
        <f t="shared" ca="1" si="5"/>
        <v>12</v>
      </c>
      <c r="P30" s="86">
        <f t="shared" ca="1" si="13"/>
        <v>84.75</v>
      </c>
      <c r="Q30" s="86">
        <f t="shared" ca="1" si="21"/>
        <v>96.75</v>
      </c>
      <c r="R30" s="86">
        <f t="shared" ca="1" si="22"/>
        <v>83.25</v>
      </c>
      <c r="S30" s="86">
        <f t="shared" ca="1" si="14"/>
        <v>0</v>
      </c>
      <c r="T30" s="86">
        <f t="shared" ca="1" si="15"/>
        <v>2.25</v>
      </c>
      <c r="U30" s="86">
        <f t="shared" ca="1" si="16"/>
        <v>0</v>
      </c>
      <c r="V30" s="139">
        <f t="shared" ca="1" si="6"/>
        <v>0</v>
      </c>
      <c r="W30" s="139">
        <f t="shared" ca="1" si="7"/>
        <v>1600</v>
      </c>
      <c r="Z30" s="86">
        <f t="shared" ca="1" si="17"/>
        <v>1</v>
      </c>
      <c r="AA30" s="86">
        <f t="shared" ca="1" si="18"/>
        <v>0</v>
      </c>
      <c r="AB30" s="86">
        <f t="shared" ca="1" si="19"/>
        <v>0</v>
      </c>
    </row>
    <row r="31" spans="2:28" ht="14.35" x14ac:dyDescent="0.5">
      <c r="B31" s="86">
        <v>17</v>
      </c>
      <c r="C31" s="138">
        <f t="shared" ca="1" si="8"/>
        <v>0.4010431313381303</v>
      </c>
      <c r="D31" s="86">
        <f ca="1">VLOOKUP(C31,new_arrival2,3,TRUE)</f>
        <v>4.5</v>
      </c>
      <c r="E31" s="86">
        <f t="shared" ca="1" si="20"/>
        <v>91.5</v>
      </c>
      <c r="F31" s="138">
        <f t="shared" ca="1" si="9"/>
        <v>9.2043546916242835E-3</v>
      </c>
      <c r="G31" s="86" t="str">
        <f ca="1">VLOOKUP(F31,new_type2,3,TRUE)</f>
        <v>Jumbo</v>
      </c>
      <c r="H31" s="86">
        <f t="shared" ca="1" si="2"/>
        <v>1</v>
      </c>
      <c r="I31" s="138">
        <f t="shared" ca="1" si="10"/>
        <v>0.79921592094485927</v>
      </c>
      <c r="J31" s="86" t="str">
        <f t="shared" ca="1" si="3"/>
        <v>Landing</v>
      </c>
      <c r="K31" s="86">
        <f t="shared" ref="K31:L94" ca="1" si="23">Q30</f>
        <v>96.75</v>
      </c>
      <c r="L31" s="86">
        <f t="shared" ca="1" si="23"/>
        <v>83.25</v>
      </c>
      <c r="M31" s="86">
        <f t="shared" ca="1" si="11"/>
        <v>1</v>
      </c>
      <c r="N31" s="138">
        <f t="shared" ca="1" si="12"/>
        <v>6.6205698517333378E-2</v>
      </c>
      <c r="O31" s="86">
        <f t="shared" ca="1" si="5"/>
        <v>6</v>
      </c>
      <c r="P31" s="86">
        <f t="shared" ca="1" si="13"/>
        <v>96.75</v>
      </c>
      <c r="Q31" s="86">
        <f t="shared" ca="1" si="21"/>
        <v>102.75</v>
      </c>
      <c r="R31" s="86">
        <f t="shared" ca="1" si="22"/>
        <v>83.25</v>
      </c>
      <c r="S31" s="86">
        <f t="shared" ca="1" si="14"/>
        <v>5.25</v>
      </c>
      <c r="T31" s="86">
        <f t="shared" ca="1" si="15"/>
        <v>0</v>
      </c>
      <c r="U31" s="86">
        <f t="shared" ca="1" si="16"/>
        <v>0</v>
      </c>
      <c r="V31" s="139">
        <f t="shared" ca="1" si="6"/>
        <v>468.49950000000007</v>
      </c>
      <c r="W31" s="139">
        <f t="shared" ca="1" si="7"/>
        <v>1600</v>
      </c>
      <c r="Z31" s="86">
        <f t="shared" ca="1" si="17"/>
        <v>1</v>
      </c>
      <c r="AA31" s="86">
        <f t="shared" ca="1" si="18"/>
        <v>0</v>
      </c>
      <c r="AB31" s="86">
        <f t="shared" ca="1" si="19"/>
        <v>0</v>
      </c>
    </row>
    <row r="32" spans="2:28" ht="14.35" x14ac:dyDescent="0.5">
      <c r="B32" s="86">
        <v>18</v>
      </c>
      <c r="C32" s="138">
        <f t="shared" ca="1" si="8"/>
        <v>0.24921132044157723</v>
      </c>
      <c r="D32" s="86">
        <f ca="1">VLOOKUP(C32,new_arrival2,3,TRUE)</f>
        <v>4.5</v>
      </c>
      <c r="E32" s="86">
        <f t="shared" ca="1" si="20"/>
        <v>96</v>
      </c>
      <c r="F32" s="138">
        <f t="shared" ca="1" si="9"/>
        <v>0.46686386724171358</v>
      </c>
      <c r="G32" s="86" t="str">
        <f ca="1">VLOOKUP(F32,new_type2,3,TRUE)</f>
        <v>Medium</v>
      </c>
      <c r="H32" s="86">
        <f t="shared" ca="1" si="2"/>
        <v>2</v>
      </c>
      <c r="I32" s="138">
        <f t="shared" ca="1" si="10"/>
        <v>0.2274274995331006</v>
      </c>
      <c r="J32" s="86" t="str">
        <f t="shared" ca="1" si="3"/>
        <v>Take-Off</v>
      </c>
      <c r="K32" s="86">
        <f t="shared" ca="1" si="23"/>
        <v>102.75</v>
      </c>
      <c r="L32" s="86">
        <f t="shared" ca="1" si="23"/>
        <v>83.25</v>
      </c>
      <c r="M32" s="86">
        <f t="shared" ca="1" si="11"/>
        <v>2</v>
      </c>
      <c r="N32" s="138">
        <f t="shared" ca="1" si="12"/>
        <v>0.48108548253009442</v>
      </c>
      <c r="O32" s="86">
        <f t="shared" ca="1" si="5"/>
        <v>9</v>
      </c>
      <c r="P32" s="86">
        <f t="shared" ca="1" si="13"/>
        <v>96</v>
      </c>
      <c r="Q32" s="86">
        <f t="shared" ca="1" si="21"/>
        <v>102.75</v>
      </c>
      <c r="R32" s="86">
        <f t="shared" ca="1" si="22"/>
        <v>105</v>
      </c>
      <c r="S32" s="86">
        <f t="shared" ca="1" si="14"/>
        <v>0</v>
      </c>
      <c r="T32" s="86">
        <f t="shared" ca="1" si="15"/>
        <v>0</v>
      </c>
      <c r="U32" s="86">
        <f t="shared" ca="1" si="16"/>
        <v>12.75</v>
      </c>
      <c r="V32" s="139">
        <f t="shared" ca="1" si="6"/>
        <v>0</v>
      </c>
      <c r="W32" s="139">
        <f t="shared" ca="1" si="7"/>
        <v>1200</v>
      </c>
      <c r="Z32" s="86">
        <f t="shared" ca="1" si="17"/>
        <v>0</v>
      </c>
      <c r="AA32" s="86">
        <f t="shared" ca="1" si="18"/>
        <v>1</v>
      </c>
      <c r="AB32" s="86">
        <f t="shared" ca="1" si="19"/>
        <v>0</v>
      </c>
    </row>
    <row r="33" spans="2:28" ht="14.35" x14ac:dyDescent="0.5">
      <c r="B33" s="86">
        <v>19</v>
      </c>
      <c r="C33" s="138">
        <f t="shared" ca="1" si="8"/>
        <v>0.94817310110359188</v>
      </c>
      <c r="D33" s="86">
        <f ca="1">VLOOKUP(C33,new_arrival2,3,TRUE)</f>
        <v>9</v>
      </c>
      <c r="E33" s="86">
        <f t="shared" ca="1" si="20"/>
        <v>105</v>
      </c>
      <c r="F33" s="138">
        <f t="shared" ca="1" si="9"/>
        <v>0.14886930473389737</v>
      </c>
      <c r="G33" s="86" t="str">
        <f ca="1">VLOOKUP(F33,new_type2,3,TRUE)</f>
        <v>Jumbo</v>
      </c>
      <c r="H33" s="86">
        <f t="shared" ca="1" si="2"/>
        <v>1</v>
      </c>
      <c r="I33" s="138">
        <f t="shared" ca="1" si="10"/>
        <v>0.8500541983315133</v>
      </c>
      <c r="J33" s="86" t="str">
        <f t="shared" ca="1" si="3"/>
        <v>Landing</v>
      </c>
      <c r="K33" s="86">
        <f t="shared" ca="1" si="23"/>
        <v>102.75</v>
      </c>
      <c r="L33" s="86">
        <f t="shared" ca="1" si="23"/>
        <v>105</v>
      </c>
      <c r="M33" s="86">
        <f t="shared" ca="1" si="11"/>
        <v>1</v>
      </c>
      <c r="N33" s="138">
        <f t="shared" ca="1" si="12"/>
        <v>0.67218145885627723</v>
      </c>
      <c r="O33" s="86">
        <f t="shared" ca="1" si="5"/>
        <v>12</v>
      </c>
      <c r="P33" s="86">
        <f t="shared" ca="1" si="13"/>
        <v>102.75</v>
      </c>
      <c r="Q33" s="86">
        <f t="shared" ca="1" si="21"/>
        <v>114.75</v>
      </c>
      <c r="R33" s="86">
        <f t="shared" ca="1" si="22"/>
        <v>105</v>
      </c>
      <c r="S33" s="86">
        <f t="shared" ca="1" si="14"/>
        <v>0</v>
      </c>
      <c r="T33" s="86">
        <f t="shared" ca="1" si="15"/>
        <v>2.25</v>
      </c>
      <c r="U33" s="86">
        <f t="shared" ca="1" si="16"/>
        <v>0</v>
      </c>
      <c r="V33" s="139">
        <f t="shared" ca="1" si="6"/>
        <v>0</v>
      </c>
      <c r="W33" s="139">
        <f t="shared" ca="1" si="7"/>
        <v>1600</v>
      </c>
      <c r="Z33" s="86">
        <f t="shared" ca="1" si="17"/>
        <v>1</v>
      </c>
      <c r="AA33" s="86">
        <f t="shared" ca="1" si="18"/>
        <v>0</v>
      </c>
      <c r="AB33" s="86">
        <f t="shared" ca="1" si="19"/>
        <v>0</v>
      </c>
    </row>
    <row r="34" spans="2:28" ht="14.35" x14ac:dyDescent="0.5">
      <c r="B34" s="86">
        <v>20</v>
      </c>
      <c r="C34" s="138">
        <f t="shared" ca="1" si="8"/>
        <v>0.48189520763536253</v>
      </c>
      <c r="D34" s="86">
        <f ca="1">VLOOKUP(C34,new_arrival2,3,TRUE)</f>
        <v>4.5</v>
      </c>
      <c r="E34" s="86">
        <f t="shared" ca="1" si="20"/>
        <v>109.5</v>
      </c>
      <c r="F34" s="138">
        <f t="shared" ca="1" si="9"/>
        <v>0.93016339529367043</v>
      </c>
      <c r="G34" s="86" t="str">
        <f ca="1">VLOOKUP(F34,new_type2,3,TRUE)</f>
        <v>Small</v>
      </c>
      <c r="H34" s="86">
        <f t="shared" ca="1" si="2"/>
        <v>3</v>
      </c>
      <c r="I34" s="138">
        <f t="shared" ca="1" si="10"/>
        <v>0.91280473837236564</v>
      </c>
      <c r="J34" s="86" t="str">
        <f t="shared" ca="1" si="3"/>
        <v>Landing</v>
      </c>
      <c r="K34" s="86">
        <f t="shared" ca="1" si="23"/>
        <v>114.75</v>
      </c>
      <c r="L34" s="86">
        <f t="shared" ca="1" si="23"/>
        <v>105</v>
      </c>
      <c r="M34" s="86">
        <f t="shared" ca="1" si="11"/>
        <v>2</v>
      </c>
      <c r="N34" s="138">
        <f t="shared" ca="1" si="12"/>
        <v>0.16337271680706122</v>
      </c>
      <c r="O34" s="86">
        <f t="shared" ca="1" si="5"/>
        <v>6</v>
      </c>
      <c r="P34" s="86">
        <f t="shared" ca="1" si="13"/>
        <v>109.5</v>
      </c>
      <c r="Q34" s="86">
        <f t="shared" ca="1" si="21"/>
        <v>114.75</v>
      </c>
      <c r="R34" s="86">
        <f t="shared" ca="1" si="22"/>
        <v>115.5</v>
      </c>
      <c r="S34" s="86">
        <f t="shared" ca="1" si="14"/>
        <v>0</v>
      </c>
      <c r="T34" s="86">
        <f t="shared" ca="1" si="15"/>
        <v>0</v>
      </c>
      <c r="U34" s="86">
        <f t="shared" ca="1" si="16"/>
        <v>4.5</v>
      </c>
      <c r="V34" s="139">
        <f t="shared" ca="1" si="6"/>
        <v>0</v>
      </c>
      <c r="W34" s="139">
        <f t="shared" ca="1" si="7"/>
        <v>850</v>
      </c>
      <c r="Z34" s="86">
        <f t="shared" ca="1" si="17"/>
        <v>0</v>
      </c>
      <c r="AA34" s="86">
        <f t="shared" ca="1" si="18"/>
        <v>0</v>
      </c>
      <c r="AB34" s="86">
        <f t="shared" ca="1" si="19"/>
        <v>1</v>
      </c>
    </row>
    <row r="35" spans="2:28" ht="14.35" x14ac:dyDescent="0.5">
      <c r="B35" s="86">
        <v>21</v>
      </c>
      <c r="C35" s="138">
        <f t="shared" ca="1" si="8"/>
        <v>0.32413258764245467</v>
      </c>
      <c r="D35" s="86">
        <f ca="1">VLOOKUP(C35,new_arrival2,3,TRUE)</f>
        <v>4.5</v>
      </c>
      <c r="E35" s="86">
        <f t="shared" ca="1" si="20"/>
        <v>114</v>
      </c>
      <c r="F35" s="138">
        <f t="shared" ca="1" si="9"/>
        <v>0.87617404752861616</v>
      </c>
      <c r="G35" s="86" t="str">
        <f ca="1">VLOOKUP(F35,new_type2,3,TRUE)</f>
        <v>Small</v>
      </c>
      <c r="H35" s="86">
        <f t="shared" ca="1" si="2"/>
        <v>3</v>
      </c>
      <c r="I35" s="138">
        <f t="shared" ca="1" si="10"/>
        <v>0.23887338576951334</v>
      </c>
      <c r="J35" s="86" t="str">
        <f t="shared" ca="1" si="3"/>
        <v>Take-Off</v>
      </c>
      <c r="K35" s="86">
        <f t="shared" ca="1" si="23"/>
        <v>114.75</v>
      </c>
      <c r="L35" s="86">
        <f t="shared" ca="1" si="23"/>
        <v>115.5</v>
      </c>
      <c r="M35" s="86">
        <f t="shared" ca="1" si="11"/>
        <v>1</v>
      </c>
      <c r="N35" s="138">
        <f t="shared" ca="1" si="12"/>
        <v>0.52295301220122248</v>
      </c>
      <c r="O35" s="86">
        <f t="shared" ca="1" si="5"/>
        <v>6</v>
      </c>
      <c r="P35" s="86">
        <f t="shared" ca="1" si="13"/>
        <v>114.75</v>
      </c>
      <c r="Q35" s="86">
        <f t="shared" ca="1" si="21"/>
        <v>120.75</v>
      </c>
      <c r="R35" s="86">
        <f t="shared" ca="1" si="22"/>
        <v>115.5</v>
      </c>
      <c r="S35" s="86">
        <f t="shared" ca="1" si="14"/>
        <v>0.75</v>
      </c>
      <c r="T35" s="86">
        <f t="shared" ca="1" si="15"/>
        <v>0</v>
      </c>
      <c r="U35" s="86">
        <f t="shared" ca="1" si="16"/>
        <v>0</v>
      </c>
      <c r="V35" s="139">
        <f t="shared" ca="1" si="6"/>
        <v>0.74365000000000014</v>
      </c>
      <c r="W35" s="139">
        <f t="shared" ca="1" si="7"/>
        <v>850</v>
      </c>
      <c r="Z35" s="86">
        <f t="shared" ca="1" si="17"/>
        <v>0</v>
      </c>
      <c r="AA35" s="86">
        <f t="shared" ca="1" si="18"/>
        <v>0</v>
      </c>
      <c r="AB35" s="86">
        <f t="shared" ca="1" si="19"/>
        <v>1</v>
      </c>
    </row>
    <row r="36" spans="2:28" ht="14.35" x14ac:dyDescent="0.5">
      <c r="B36" s="86">
        <v>22</v>
      </c>
      <c r="C36" s="138">
        <f t="shared" ca="1" si="8"/>
        <v>0.19160645859077741</v>
      </c>
      <c r="D36" s="86">
        <f ca="1">VLOOKUP(C36,new_arrival2,3,TRUE)</f>
        <v>4.5</v>
      </c>
      <c r="E36" s="86">
        <f t="shared" ca="1" si="20"/>
        <v>118.5</v>
      </c>
      <c r="F36" s="138">
        <f t="shared" ca="1" si="9"/>
        <v>0.20263003735553575</v>
      </c>
      <c r="G36" s="86" t="str">
        <f ca="1">VLOOKUP(F36,new_type2,3,TRUE)</f>
        <v>Jumbo</v>
      </c>
      <c r="H36" s="86">
        <f t="shared" ca="1" si="2"/>
        <v>1</v>
      </c>
      <c r="I36" s="138">
        <f t="shared" ca="1" si="10"/>
        <v>0.39985041884364292</v>
      </c>
      <c r="J36" s="86" t="str">
        <f t="shared" ca="1" si="3"/>
        <v>Take-Off</v>
      </c>
      <c r="K36" s="86">
        <f t="shared" ca="1" si="23"/>
        <v>120.75</v>
      </c>
      <c r="L36" s="86">
        <f t="shared" ca="1" si="23"/>
        <v>115.5</v>
      </c>
      <c r="M36" s="86">
        <f t="shared" ca="1" si="11"/>
        <v>1</v>
      </c>
      <c r="N36" s="138">
        <f t="shared" ca="1" si="12"/>
        <v>0.43376914856345605</v>
      </c>
      <c r="O36" s="86">
        <f t="shared" ca="1" si="5"/>
        <v>9</v>
      </c>
      <c r="P36" s="86">
        <f t="shared" ca="1" si="13"/>
        <v>120.75</v>
      </c>
      <c r="Q36" s="86">
        <f t="shared" ca="1" si="21"/>
        <v>129.75</v>
      </c>
      <c r="R36" s="86">
        <f t="shared" ca="1" si="22"/>
        <v>115.5</v>
      </c>
      <c r="S36" s="86">
        <f t="shared" ca="1" si="14"/>
        <v>2.25</v>
      </c>
      <c r="T36" s="86">
        <f t="shared" ca="1" si="15"/>
        <v>0</v>
      </c>
      <c r="U36" s="86">
        <f t="shared" ca="1" si="16"/>
        <v>0</v>
      </c>
      <c r="V36" s="139">
        <f t="shared" ca="1" si="6"/>
        <v>49.080900000000014</v>
      </c>
      <c r="W36" s="139">
        <f t="shared" ca="1" si="7"/>
        <v>1600</v>
      </c>
      <c r="Z36" s="86">
        <f t="shared" ca="1" si="17"/>
        <v>1</v>
      </c>
      <c r="AA36" s="86">
        <f t="shared" ca="1" si="18"/>
        <v>0</v>
      </c>
      <c r="AB36" s="86">
        <f t="shared" ca="1" si="19"/>
        <v>0</v>
      </c>
    </row>
    <row r="37" spans="2:28" ht="14.35" x14ac:dyDescent="0.5">
      <c r="B37" s="86">
        <v>23</v>
      </c>
      <c r="C37" s="138">
        <f t="shared" ca="1" si="8"/>
        <v>0.41028790708968577</v>
      </c>
      <c r="D37" s="86">
        <f ca="1">VLOOKUP(C37,new_arrival2,3,TRUE)</f>
        <v>4.5</v>
      </c>
      <c r="E37" s="86">
        <f t="shared" ca="1" si="20"/>
        <v>123</v>
      </c>
      <c r="F37" s="138">
        <f t="shared" ca="1" si="9"/>
        <v>0.23463857017024758</v>
      </c>
      <c r="G37" s="86" t="str">
        <f ca="1">VLOOKUP(F37,new_type2,3,TRUE)</f>
        <v>Jumbo</v>
      </c>
      <c r="H37" s="86">
        <f t="shared" ca="1" si="2"/>
        <v>1</v>
      </c>
      <c r="I37" s="138">
        <f t="shared" ca="1" si="10"/>
        <v>0.99289709560744577</v>
      </c>
      <c r="J37" s="86" t="str">
        <f t="shared" ca="1" si="3"/>
        <v>Landing</v>
      </c>
      <c r="K37" s="86">
        <f t="shared" ca="1" si="23"/>
        <v>129.75</v>
      </c>
      <c r="L37" s="86">
        <f t="shared" ca="1" si="23"/>
        <v>115.5</v>
      </c>
      <c r="M37" s="86">
        <f t="shared" ca="1" si="11"/>
        <v>1</v>
      </c>
      <c r="N37" s="138">
        <f t="shared" ca="1" si="12"/>
        <v>0.71372879680309509</v>
      </c>
      <c r="O37" s="86">
        <f t="shared" ca="1" si="5"/>
        <v>12</v>
      </c>
      <c r="P37" s="86">
        <f t="shared" ca="1" si="13"/>
        <v>129.75</v>
      </c>
      <c r="Q37" s="86">
        <f t="shared" ca="1" si="21"/>
        <v>141.75</v>
      </c>
      <c r="R37" s="86">
        <f t="shared" ca="1" si="22"/>
        <v>115.5</v>
      </c>
      <c r="S37" s="86">
        <f t="shared" ca="1" si="14"/>
        <v>6.75</v>
      </c>
      <c r="T37" s="86">
        <f t="shared" ca="1" si="15"/>
        <v>0</v>
      </c>
      <c r="U37" s="86">
        <f t="shared" ca="1" si="16"/>
        <v>0</v>
      </c>
      <c r="V37" s="139">
        <f t="shared" ca="1" si="6"/>
        <v>602.3565000000001</v>
      </c>
      <c r="W37" s="139">
        <f t="shared" ca="1" si="7"/>
        <v>1600</v>
      </c>
      <c r="Z37" s="86">
        <f t="shared" ca="1" si="17"/>
        <v>1</v>
      </c>
      <c r="AA37" s="86">
        <f t="shared" ca="1" si="18"/>
        <v>0</v>
      </c>
      <c r="AB37" s="86">
        <f t="shared" ca="1" si="19"/>
        <v>0</v>
      </c>
    </row>
    <row r="38" spans="2:28" ht="14.35" x14ac:dyDescent="0.5">
      <c r="B38" s="86">
        <v>24</v>
      </c>
      <c r="C38" s="138">
        <f t="shared" ca="1" si="8"/>
        <v>0.47310748278810388</v>
      </c>
      <c r="D38" s="86">
        <f ca="1">VLOOKUP(C38,new_arrival2,3,TRUE)</f>
        <v>4.5</v>
      </c>
      <c r="E38" s="86">
        <f t="shared" ca="1" si="20"/>
        <v>127.5</v>
      </c>
      <c r="F38" s="138">
        <f t="shared" ca="1" si="9"/>
        <v>0.39664695182282572</v>
      </c>
      <c r="G38" s="86" t="str">
        <f ca="1">VLOOKUP(F38,new_type2,3,TRUE)</f>
        <v>Medium</v>
      </c>
      <c r="H38" s="86">
        <f t="shared" ca="1" si="2"/>
        <v>2</v>
      </c>
      <c r="I38" s="138">
        <f t="shared" ca="1" si="10"/>
        <v>0.58914212600628535</v>
      </c>
      <c r="J38" s="86" t="str">
        <f t="shared" ca="1" si="3"/>
        <v>Landing</v>
      </c>
      <c r="K38" s="86">
        <f t="shared" ca="1" si="23"/>
        <v>141.75</v>
      </c>
      <c r="L38" s="86">
        <f t="shared" ca="1" si="23"/>
        <v>115.5</v>
      </c>
      <c r="M38" s="86">
        <f t="shared" ca="1" si="11"/>
        <v>2</v>
      </c>
      <c r="N38" s="138">
        <f t="shared" ca="1" si="12"/>
        <v>0.15660385695782142</v>
      </c>
      <c r="O38" s="86">
        <f t="shared" ca="1" si="5"/>
        <v>6</v>
      </c>
      <c r="P38" s="86">
        <f t="shared" ca="1" si="13"/>
        <v>127.5</v>
      </c>
      <c r="Q38" s="86">
        <f t="shared" ca="1" si="21"/>
        <v>141.75</v>
      </c>
      <c r="R38" s="86">
        <f t="shared" ca="1" si="22"/>
        <v>133.5</v>
      </c>
      <c r="S38" s="86">
        <f t="shared" ca="1" si="14"/>
        <v>0</v>
      </c>
      <c r="T38" s="86">
        <f t="shared" ca="1" si="15"/>
        <v>0</v>
      </c>
      <c r="U38" s="86">
        <f t="shared" ca="1" si="16"/>
        <v>12</v>
      </c>
      <c r="V38" s="139">
        <f t="shared" ca="1" si="6"/>
        <v>0</v>
      </c>
      <c r="W38" s="139">
        <f t="shared" ca="1" si="7"/>
        <v>1200</v>
      </c>
      <c r="Z38" s="86">
        <f t="shared" ca="1" si="17"/>
        <v>0</v>
      </c>
      <c r="AA38" s="86">
        <f t="shared" ca="1" si="18"/>
        <v>1</v>
      </c>
      <c r="AB38" s="86">
        <f t="shared" ca="1" si="19"/>
        <v>0</v>
      </c>
    </row>
    <row r="39" spans="2:28" ht="14.35" x14ac:dyDescent="0.5">
      <c r="B39" s="86">
        <v>25</v>
      </c>
      <c r="C39" s="138">
        <f t="shared" ca="1" si="8"/>
        <v>0.59254573226799723</v>
      </c>
      <c r="D39" s="86">
        <f ca="1">VLOOKUP(C39,new_arrival2,3,TRUE)</f>
        <v>6.75</v>
      </c>
      <c r="E39" s="86">
        <f t="shared" ca="1" si="20"/>
        <v>134.25</v>
      </c>
      <c r="F39" s="138">
        <f t="shared" ca="1" si="9"/>
        <v>0.42208640788796792</v>
      </c>
      <c r="G39" s="86" t="str">
        <f ca="1">VLOOKUP(F39,new_type2,3,TRUE)</f>
        <v>Medium</v>
      </c>
      <c r="H39" s="86">
        <f t="shared" ca="1" si="2"/>
        <v>2</v>
      </c>
      <c r="I39" s="138">
        <f t="shared" ca="1" si="10"/>
        <v>0.7336250211537072</v>
      </c>
      <c r="J39" s="86" t="str">
        <f t="shared" ca="1" si="3"/>
        <v>Landing</v>
      </c>
      <c r="K39" s="86">
        <f t="shared" ca="1" si="23"/>
        <v>141.75</v>
      </c>
      <c r="L39" s="86">
        <f t="shared" ca="1" si="23"/>
        <v>133.5</v>
      </c>
      <c r="M39" s="86">
        <f t="shared" ca="1" si="11"/>
        <v>2</v>
      </c>
      <c r="N39" s="138">
        <f t="shared" ca="1" si="12"/>
        <v>0.28691132090367666</v>
      </c>
      <c r="O39" s="86">
        <f t="shared" ca="1" si="5"/>
        <v>6</v>
      </c>
      <c r="P39" s="86">
        <f t="shared" ca="1" si="13"/>
        <v>134.25</v>
      </c>
      <c r="Q39" s="86">
        <f t="shared" ca="1" si="21"/>
        <v>141.75</v>
      </c>
      <c r="R39" s="86">
        <f t="shared" ca="1" si="22"/>
        <v>140.25</v>
      </c>
      <c r="S39" s="86">
        <f t="shared" ca="1" si="14"/>
        <v>0</v>
      </c>
      <c r="T39" s="86">
        <f t="shared" ca="1" si="15"/>
        <v>0</v>
      </c>
      <c r="U39" s="86">
        <f t="shared" ca="1" si="16"/>
        <v>0.75</v>
      </c>
      <c r="V39" s="139">
        <f t="shared" ca="1" si="6"/>
        <v>0</v>
      </c>
      <c r="W39" s="139">
        <f t="shared" ca="1" si="7"/>
        <v>1200</v>
      </c>
      <c r="Z39" s="86">
        <f t="shared" ca="1" si="17"/>
        <v>0</v>
      </c>
      <c r="AA39" s="86">
        <f t="shared" ca="1" si="18"/>
        <v>1</v>
      </c>
      <c r="AB39" s="86">
        <f t="shared" ca="1" si="19"/>
        <v>0</v>
      </c>
    </row>
    <row r="40" spans="2:28" ht="14.35" x14ac:dyDescent="0.5">
      <c r="B40" s="86">
        <v>26</v>
      </c>
      <c r="C40" s="138">
        <f t="shared" ca="1" si="8"/>
        <v>0.24182215764676118</v>
      </c>
      <c r="D40" s="86">
        <f ca="1">VLOOKUP(C40,new_arrival2,3,TRUE)</f>
        <v>4.5</v>
      </c>
      <c r="E40" s="86">
        <f t="shared" ca="1" si="20"/>
        <v>138.75</v>
      </c>
      <c r="F40" s="138">
        <f t="shared" ca="1" si="9"/>
        <v>0.60704302968744561</v>
      </c>
      <c r="G40" s="86" t="str">
        <f ca="1">VLOOKUP(F40,new_type2,3,TRUE)</f>
        <v>Medium</v>
      </c>
      <c r="H40" s="86">
        <f t="shared" ca="1" si="2"/>
        <v>2</v>
      </c>
      <c r="I40" s="138">
        <f t="shared" ca="1" si="10"/>
        <v>0.66621310146435975</v>
      </c>
      <c r="J40" s="86" t="str">
        <f t="shared" ca="1" si="3"/>
        <v>Landing</v>
      </c>
      <c r="K40" s="86">
        <f t="shared" ca="1" si="23"/>
        <v>141.75</v>
      </c>
      <c r="L40" s="86">
        <f t="shared" ca="1" si="23"/>
        <v>140.25</v>
      </c>
      <c r="M40" s="86">
        <f t="shared" ca="1" si="11"/>
        <v>2</v>
      </c>
      <c r="N40" s="138">
        <f t="shared" ca="1" si="12"/>
        <v>0.96970196255100838</v>
      </c>
      <c r="O40" s="86">
        <f t="shared" ca="1" si="5"/>
        <v>12</v>
      </c>
      <c r="P40" s="86">
        <f t="shared" ca="1" si="13"/>
        <v>140.25</v>
      </c>
      <c r="Q40" s="86">
        <f t="shared" ca="1" si="21"/>
        <v>141.75</v>
      </c>
      <c r="R40" s="86">
        <f t="shared" ca="1" si="22"/>
        <v>152.25</v>
      </c>
      <c r="S40" s="86">
        <f t="shared" ca="1" si="14"/>
        <v>1.5</v>
      </c>
      <c r="T40" s="86">
        <f t="shared" ca="1" si="15"/>
        <v>0</v>
      </c>
      <c r="U40" s="86">
        <f t="shared" ca="1" si="16"/>
        <v>0</v>
      </c>
      <c r="V40" s="139">
        <f t="shared" ca="1" si="6"/>
        <v>22.309500000000003</v>
      </c>
      <c r="W40" s="139">
        <f t="shared" ca="1" si="7"/>
        <v>1200</v>
      </c>
      <c r="Z40" s="86">
        <f t="shared" ca="1" si="17"/>
        <v>0</v>
      </c>
      <c r="AA40" s="86">
        <f t="shared" ca="1" si="18"/>
        <v>1</v>
      </c>
      <c r="AB40" s="86">
        <f t="shared" ca="1" si="19"/>
        <v>0</v>
      </c>
    </row>
    <row r="41" spans="2:28" ht="14.35" x14ac:dyDescent="0.5">
      <c r="B41" s="86">
        <v>27</v>
      </c>
      <c r="C41" s="138">
        <f t="shared" ca="1" si="8"/>
        <v>7.6968259974778852E-2</v>
      </c>
      <c r="D41" s="86">
        <f ca="1">VLOOKUP(C41,new_arrival2,3,TRUE)</f>
        <v>0</v>
      </c>
      <c r="E41" s="86">
        <f t="shared" ca="1" si="20"/>
        <v>138.75</v>
      </c>
      <c r="F41" s="138">
        <f t="shared" ca="1" si="9"/>
        <v>0.29215661317175068</v>
      </c>
      <c r="G41" s="86" t="str">
        <f ca="1">VLOOKUP(F41,new_type2,3,TRUE)</f>
        <v>Jumbo</v>
      </c>
      <c r="H41" s="86">
        <f t="shared" ca="1" si="2"/>
        <v>1</v>
      </c>
      <c r="I41" s="138">
        <f t="shared" ca="1" si="10"/>
        <v>0.35597479085078365</v>
      </c>
      <c r="J41" s="86" t="str">
        <f t="shared" ca="1" si="3"/>
        <v>Take-Off</v>
      </c>
      <c r="K41" s="86">
        <f t="shared" ca="1" si="23"/>
        <v>141.75</v>
      </c>
      <c r="L41" s="86">
        <f t="shared" ca="1" si="23"/>
        <v>152.25</v>
      </c>
      <c r="M41" s="86">
        <f t="shared" ca="1" si="11"/>
        <v>1</v>
      </c>
      <c r="N41" s="138">
        <f t="shared" ca="1" si="12"/>
        <v>1.1370128132424773E-2</v>
      </c>
      <c r="O41" s="86">
        <f t="shared" ca="1" si="5"/>
        <v>6</v>
      </c>
      <c r="P41" s="86">
        <f t="shared" ca="1" si="13"/>
        <v>141.75</v>
      </c>
      <c r="Q41" s="86">
        <f t="shared" ca="1" si="21"/>
        <v>147.75</v>
      </c>
      <c r="R41" s="86">
        <f t="shared" ca="1" si="22"/>
        <v>152.25</v>
      </c>
      <c r="S41" s="86">
        <f t="shared" ca="1" si="14"/>
        <v>3</v>
      </c>
      <c r="T41" s="86">
        <f t="shared" ca="1" si="15"/>
        <v>0</v>
      </c>
      <c r="U41" s="86">
        <f t="shared" ca="1" si="16"/>
        <v>0</v>
      </c>
      <c r="V41" s="139">
        <f t="shared" ca="1" si="6"/>
        <v>65.441200000000009</v>
      </c>
      <c r="W41" s="139">
        <f t="shared" ca="1" si="7"/>
        <v>1600</v>
      </c>
      <c r="Z41" s="86">
        <f t="shared" ca="1" si="17"/>
        <v>1</v>
      </c>
      <c r="AA41" s="86">
        <f t="shared" ca="1" si="18"/>
        <v>0</v>
      </c>
      <c r="AB41" s="86">
        <f t="shared" ca="1" si="19"/>
        <v>0</v>
      </c>
    </row>
    <row r="42" spans="2:28" ht="14.35" x14ac:dyDescent="0.5">
      <c r="B42" s="86">
        <v>28</v>
      </c>
      <c r="C42" s="138">
        <f t="shared" ca="1" si="8"/>
        <v>0.26134407223168454</v>
      </c>
      <c r="D42" s="86">
        <f ca="1">VLOOKUP(C42,new_arrival2,3,TRUE)</f>
        <v>4.5</v>
      </c>
      <c r="E42" s="86">
        <f t="shared" ca="1" si="20"/>
        <v>143.25</v>
      </c>
      <c r="F42" s="138">
        <f t="shared" ca="1" si="9"/>
        <v>0.2709111049606493</v>
      </c>
      <c r="G42" s="86" t="str">
        <f ca="1">VLOOKUP(F42,new_type2,3,TRUE)</f>
        <v>Jumbo</v>
      </c>
      <c r="H42" s="86">
        <f t="shared" ca="1" si="2"/>
        <v>1</v>
      </c>
      <c r="I42" s="138">
        <f t="shared" ca="1" si="10"/>
        <v>0.34416820447282748</v>
      </c>
      <c r="J42" s="86" t="str">
        <f t="shared" ca="1" si="3"/>
        <v>Take-Off</v>
      </c>
      <c r="K42" s="86">
        <f t="shared" ca="1" si="23"/>
        <v>147.75</v>
      </c>
      <c r="L42" s="86">
        <f t="shared" ca="1" si="23"/>
        <v>152.25</v>
      </c>
      <c r="M42" s="86">
        <f t="shared" ca="1" si="11"/>
        <v>1</v>
      </c>
      <c r="N42" s="138">
        <f t="shared" ca="1" si="12"/>
        <v>0.87086410435111339</v>
      </c>
      <c r="O42" s="86">
        <f t="shared" ca="1" si="5"/>
        <v>12</v>
      </c>
      <c r="P42" s="86">
        <f t="shared" ca="1" si="13"/>
        <v>147.75</v>
      </c>
      <c r="Q42" s="86">
        <f t="shared" ca="1" si="21"/>
        <v>159.75</v>
      </c>
      <c r="R42" s="86">
        <f t="shared" ca="1" si="22"/>
        <v>152.25</v>
      </c>
      <c r="S42" s="86">
        <f t="shared" ca="1" si="14"/>
        <v>4.5</v>
      </c>
      <c r="T42" s="86">
        <f t="shared" ca="1" si="15"/>
        <v>0</v>
      </c>
      <c r="U42" s="86">
        <f t="shared" ca="1" si="16"/>
        <v>0</v>
      </c>
      <c r="V42" s="139">
        <f t="shared" ca="1" si="6"/>
        <v>98.161800000000028</v>
      </c>
      <c r="W42" s="139">
        <f t="shared" ca="1" si="7"/>
        <v>1600</v>
      </c>
      <c r="Z42" s="86">
        <f t="shared" ca="1" si="17"/>
        <v>1</v>
      </c>
      <c r="AA42" s="86">
        <f t="shared" ca="1" si="18"/>
        <v>0</v>
      </c>
      <c r="AB42" s="86">
        <f t="shared" ca="1" si="19"/>
        <v>0</v>
      </c>
    </row>
    <row r="43" spans="2:28" ht="14.35" x14ac:dyDescent="0.5">
      <c r="B43" s="86">
        <v>29</v>
      </c>
      <c r="C43" s="138">
        <f t="shared" ca="1" si="8"/>
        <v>0.6207773668653308</v>
      </c>
      <c r="D43" s="86">
        <f ca="1">VLOOKUP(C43,new_arrival2,3,TRUE)</f>
        <v>6.75</v>
      </c>
      <c r="E43" s="86">
        <f t="shared" ca="1" si="20"/>
        <v>150</v>
      </c>
      <c r="F43" s="138">
        <f t="shared" ca="1" si="9"/>
        <v>0.9326855583527689</v>
      </c>
      <c r="G43" s="86" t="str">
        <f ca="1">VLOOKUP(F43,new_type2,3,TRUE)</f>
        <v>Small</v>
      </c>
      <c r="H43" s="86">
        <f t="shared" ca="1" si="2"/>
        <v>3</v>
      </c>
      <c r="I43" s="138">
        <f t="shared" ca="1" si="10"/>
        <v>5.8459292923651707E-2</v>
      </c>
      <c r="J43" s="86" t="str">
        <f t="shared" ca="1" si="3"/>
        <v>Take-Off</v>
      </c>
      <c r="K43" s="86">
        <f t="shared" ca="1" si="23"/>
        <v>159.75</v>
      </c>
      <c r="L43" s="86">
        <f t="shared" ca="1" si="23"/>
        <v>152.25</v>
      </c>
      <c r="M43" s="86">
        <f t="shared" ca="1" si="11"/>
        <v>2</v>
      </c>
      <c r="N43" s="138">
        <f t="shared" ca="1" si="12"/>
        <v>0.18424437319601894</v>
      </c>
      <c r="O43" s="86">
        <f t="shared" ca="1" si="5"/>
        <v>6</v>
      </c>
      <c r="P43" s="86">
        <f t="shared" ca="1" si="13"/>
        <v>152.25</v>
      </c>
      <c r="Q43" s="86">
        <f t="shared" ca="1" si="21"/>
        <v>159.75</v>
      </c>
      <c r="R43" s="86">
        <f t="shared" ca="1" si="22"/>
        <v>158.25</v>
      </c>
      <c r="S43" s="86">
        <f t="shared" ca="1" si="14"/>
        <v>2.25</v>
      </c>
      <c r="T43" s="86">
        <f t="shared" ca="1" si="15"/>
        <v>0</v>
      </c>
      <c r="U43" s="86">
        <f t="shared" ca="1" si="16"/>
        <v>0</v>
      </c>
      <c r="V43" s="139">
        <f t="shared" ca="1" si="6"/>
        <v>2.2309500000000004</v>
      </c>
      <c r="W43" s="139">
        <f t="shared" ca="1" si="7"/>
        <v>850</v>
      </c>
      <c r="Z43" s="86">
        <f t="shared" ca="1" si="17"/>
        <v>0</v>
      </c>
      <c r="AA43" s="86">
        <f t="shared" ca="1" si="18"/>
        <v>0</v>
      </c>
      <c r="AB43" s="86">
        <f t="shared" ca="1" si="19"/>
        <v>1</v>
      </c>
    </row>
    <row r="44" spans="2:28" ht="14.35" x14ac:dyDescent="0.5">
      <c r="B44" s="86">
        <v>30</v>
      </c>
      <c r="C44" s="138">
        <f t="shared" ca="1" si="8"/>
        <v>0.12065347192486675</v>
      </c>
      <c r="D44" s="86">
        <f ca="1">VLOOKUP(C44,new_arrival2,3,TRUE)</f>
        <v>4.5</v>
      </c>
      <c r="E44" s="86">
        <f t="shared" ca="1" si="20"/>
        <v>154.5</v>
      </c>
      <c r="F44" s="138">
        <f t="shared" ca="1" si="9"/>
        <v>0.3697393659636552</v>
      </c>
      <c r="G44" s="86" t="str">
        <f ca="1">VLOOKUP(F44,new_type2,3,TRUE)</f>
        <v>Medium</v>
      </c>
      <c r="H44" s="86">
        <f t="shared" ca="1" si="2"/>
        <v>2</v>
      </c>
      <c r="I44" s="138">
        <f t="shared" ca="1" si="10"/>
        <v>0.64589478568436676</v>
      </c>
      <c r="J44" s="86" t="str">
        <f t="shared" ca="1" si="3"/>
        <v>Landing</v>
      </c>
      <c r="K44" s="86">
        <f t="shared" ca="1" si="23"/>
        <v>159.75</v>
      </c>
      <c r="L44" s="86">
        <f t="shared" ca="1" si="23"/>
        <v>158.25</v>
      </c>
      <c r="M44" s="86">
        <f t="shared" ca="1" si="11"/>
        <v>2</v>
      </c>
      <c r="N44" s="138">
        <f t="shared" ca="1" si="12"/>
        <v>0.79250391556518751</v>
      </c>
      <c r="O44" s="86">
        <f t="shared" ca="1" si="5"/>
        <v>9</v>
      </c>
      <c r="P44" s="86">
        <f t="shared" ca="1" si="13"/>
        <v>158.25</v>
      </c>
      <c r="Q44" s="86">
        <f t="shared" ca="1" si="21"/>
        <v>159.75</v>
      </c>
      <c r="R44" s="86">
        <f t="shared" ca="1" si="22"/>
        <v>167.25</v>
      </c>
      <c r="S44" s="86">
        <f t="shared" ca="1" si="14"/>
        <v>3.75</v>
      </c>
      <c r="T44" s="86">
        <f t="shared" ca="1" si="15"/>
        <v>0</v>
      </c>
      <c r="U44" s="86">
        <f t="shared" ca="1" si="16"/>
        <v>0</v>
      </c>
      <c r="V44" s="139">
        <f t="shared" ca="1" si="6"/>
        <v>55.773750000000014</v>
      </c>
      <c r="W44" s="139">
        <f t="shared" ca="1" si="7"/>
        <v>1200</v>
      </c>
      <c r="Z44" s="86">
        <f t="shared" ca="1" si="17"/>
        <v>0</v>
      </c>
      <c r="AA44" s="86">
        <f t="shared" ca="1" si="18"/>
        <v>1</v>
      </c>
      <c r="AB44" s="86">
        <f t="shared" ca="1" si="19"/>
        <v>0</v>
      </c>
    </row>
    <row r="45" spans="2:28" ht="14.35" x14ac:dyDescent="0.5">
      <c r="B45" s="86">
        <v>31</v>
      </c>
      <c r="C45" s="138">
        <f t="shared" ca="1" si="8"/>
        <v>0.1192188039713693</v>
      </c>
      <c r="D45" s="86">
        <f ca="1">VLOOKUP(C45,new_arrival2,3,TRUE)</f>
        <v>4.5</v>
      </c>
      <c r="E45" s="86">
        <f t="shared" ca="1" si="20"/>
        <v>159</v>
      </c>
      <c r="F45" s="138">
        <f t="shared" ca="1" si="9"/>
        <v>0.80040429413330594</v>
      </c>
      <c r="G45" s="86" t="str">
        <f ca="1">VLOOKUP(F45,new_type2,3,TRUE)</f>
        <v>Small</v>
      </c>
      <c r="H45" s="86">
        <f t="shared" ca="1" si="2"/>
        <v>3</v>
      </c>
      <c r="I45" s="138">
        <f t="shared" ca="1" si="10"/>
        <v>0.50010624463930153</v>
      </c>
      <c r="J45" s="86" t="str">
        <f t="shared" ca="1" si="3"/>
        <v>Landing</v>
      </c>
      <c r="K45" s="86">
        <f t="shared" ca="1" si="23"/>
        <v>159.75</v>
      </c>
      <c r="L45" s="86">
        <f t="shared" ca="1" si="23"/>
        <v>167.25</v>
      </c>
      <c r="M45" s="86">
        <f t="shared" ca="1" si="11"/>
        <v>1</v>
      </c>
      <c r="N45" s="138">
        <f t="shared" ca="1" si="12"/>
        <v>0.42690472891528009</v>
      </c>
      <c r="O45" s="86">
        <f t="shared" ca="1" si="5"/>
        <v>6</v>
      </c>
      <c r="P45" s="86">
        <f t="shared" ca="1" si="13"/>
        <v>159.75</v>
      </c>
      <c r="Q45" s="86">
        <f t="shared" ca="1" si="21"/>
        <v>165.75</v>
      </c>
      <c r="R45" s="86">
        <f t="shared" ca="1" si="22"/>
        <v>167.25</v>
      </c>
      <c r="S45" s="86">
        <f t="shared" ca="1" si="14"/>
        <v>0.75</v>
      </c>
      <c r="T45" s="86">
        <f t="shared" ca="1" si="15"/>
        <v>0</v>
      </c>
      <c r="U45" s="86">
        <f t="shared" ca="1" si="16"/>
        <v>0</v>
      </c>
      <c r="V45" s="139">
        <f t="shared" ca="1" si="6"/>
        <v>2.6027750000000003</v>
      </c>
      <c r="W45" s="139">
        <f t="shared" ca="1" si="7"/>
        <v>850</v>
      </c>
      <c r="Z45" s="86">
        <f t="shared" ca="1" si="17"/>
        <v>0</v>
      </c>
      <c r="AA45" s="86">
        <f t="shared" ca="1" si="18"/>
        <v>0</v>
      </c>
      <c r="AB45" s="86">
        <f t="shared" ca="1" si="19"/>
        <v>1</v>
      </c>
    </row>
    <row r="46" spans="2:28" ht="14.35" x14ac:dyDescent="0.5">
      <c r="B46" s="86">
        <v>32</v>
      </c>
      <c r="C46" s="138">
        <f t="shared" ca="1" si="8"/>
        <v>0.98286562707993519</v>
      </c>
      <c r="D46" s="86">
        <f ca="1">VLOOKUP(C46,new_arrival2,3,TRUE)</f>
        <v>9</v>
      </c>
      <c r="E46" s="86">
        <f t="shared" ca="1" si="20"/>
        <v>168</v>
      </c>
      <c r="F46" s="138">
        <f t="shared" ca="1" si="9"/>
        <v>0.25407997338469335</v>
      </c>
      <c r="G46" s="86" t="str">
        <f ca="1">VLOOKUP(F46,new_type2,3,TRUE)</f>
        <v>Jumbo</v>
      </c>
      <c r="H46" s="86">
        <f t="shared" ca="1" si="2"/>
        <v>1</v>
      </c>
      <c r="I46" s="138">
        <f t="shared" ca="1" si="10"/>
        <v>0.60683021662700187</v>
      </c>
      <c r="J46" s="86" t="str">
        <f t="shared" ca="1" si="3"/>
        <v>Landing</v>
      </c>
      <c r="K46" s="86">
        <f t="shared" ca="1" si="23"/>
        <v>165.75</v>
      </c>
      <c r="L46" s="86">
        <f t="shared" ca="1" si="23"/>
        <v>167.25</v>
      </c>
      <c r="M46" s="86">
        <f t="shared" ca="1" si="11"/>
        <v>1</v>
      </c>
      <c r="N46" s="138">
        <f t="shared" ca="1" si="12"/>
        <v>0.68799194128582586</v>
      </c>
      <c r="O46" s="86">
        <f t="shared" ca="1" si="5"/>
        <v>12</v>
      </c>
      <c r="P46" s="86">
        <f t="shared" ca="1" si="13"/>
        <v>165.75</v>
      </c>
      <c r="Q46" s="86">
        <f t="shared" ca="1" si="21"/>
        <v>177.75</v>
      </c>
      <c r="R46" s="86">
        <f t="shared" ca="1" si="22"/>
        <v>167.25</v>
      </c>
      <c r="S46" s="86">
        <f t="shared" ca="1" si="14"/>
        <v>0</v>
      </c>
      <c r="T46" s="86">
        <f t="shared" ca="1" si="15"/>
        <v>2.25</v>
      </c>
      <c r="U46" s="86">
        <f t="shared" ca="1" si="16"/>
        <v>0</v>
      </c>
      <c r="V46" s="139">
        <f t="shared" ca="1" si="6"/>
        <v>0</v>
      </c>
      <c r="W46" s="139">
        <f t="shared" ca="1" si="7"/>
        <v>1600</v>
      </c>
      <c r="Z46" s="86">
        <f t="shared" ca="1" si="17"/>
        <v>1</v>
      </c>
      <c r="AA46" s="86">
        <f t="shared" ca="1" si="18"/>
        <v>0</v>
      </c>
      <c r="AB46" s="86">
        <f t="shared" ca="1" si="19"/>
        <v>0</v>
      </c>
    </row>
    <row r="47" spans="2:28" ht="14.35" x14ac:dyDescent="0.5">
      <c r="B47" s="86">
        <v>33</v>
      </c>
      <c r="C47" s="138">
        <f t="shared" ca="1" si="8"/>
        <v>0.13589323966452027</v>
      </c>
      <c r="D47" s="86">
        <f ca="1">VLOOKUP(C47,new_arrival2,3,TRUE)</f>
        <v>4.5</v>
      </c>
      <c r="E47" s="86">
        <f t="shared" ca="1" si="20"/>
        <v>172.5</v>
      </c>
      <c r="F47" s="138">
        <f t="shared" ca="1" si="9"/>
        <v>0.40508316488661311</v>
      </c>
      <c r="G47" s="86" t="str">
        <f ca="1">VLOOKUP(F47,new_type2,3,TRUE)</f>
        <v>Medium</v>
      </c>
      <c r="H47" s="86">
        <f t="shared" ca="1" si="2"/>
        <v>2</v>
      </c>
      <c r="I47" s="138">
        <f t="shared" ca="1" si="10"/>
        <v>0.69727677559239809</v>
      </c>
      <c r="J47" s="86" t="str">
        <f t="shared" ca="1" si="3"/>
        <v>Landing</v>
      </c>
      <c r="K47" s="86">
        <f t="shared" ca="1" si="23"/>
        <v>177.75</v>
      </c>
      <c r="L47" s="86">
        <f t="shared" ca="1" si="23"/>
        <v>167.25</v>
      </c>
      <c r="M47" s="86">
        <f t="shared" ca="1" si="11"/>
        <v>2</v>
      </c>
      <c r="N47" s="138">
        <f t="shared" ca="1" si="12"/>
        <v>3.6435921262621407E-2</v>
      </c>
      <c r="O47" s="86">
        <f t="shared" ref="O47:O78" ca="1" si="24">IF(H47=1, VLOOKUP(N47, jumbo_comp,3,TRUE), IF(H47=2, VLOOKUP(N47, mid_comp,3,TRUE), IF(H47=3, VLOOKUP(N47, small_comp, 3, TRUE))))</f>
        <v>6</v>
      </c>
      <c r="P47" s="86">
        <f t="shared" ca="1" si="13"/>
        <v>172.5</v>
      </c>
      <c r="Q47" s="86">
        <f t="shared" ca="1" si="21"/>
        <v>177.75</v>
      </c>
      <c r="R47" s="86">
        <f t="shared" ca="1" si="22"/>
        <v>178.5</v>
      </c>
      <c r="S47" s="86">
        <f t="shared" ca="1" si="14"/>
        <v>0</v>
      </c>
      <c r="T47" s="86">
        <f t="shared" ca="1" si="15"/>
        <v>0</v>
      </c>
      <c r="U47" s="86">
        <f t="shared" ca="1" si="16"/>
        <v>5.25</v>
      </c>
      <c r="V47" s="139">
        <f t="shared" ref="V47:V78" ca="1" si="25">S47*VLOOKUP(G47,fuel_cost,IF(J47="Landing",3,2),FALSE)</f>
        <v>0</v>
      </c>
      <c r="W47" s="139">
        <f t="shared" ref="W47:W78" ca="1" si="26">VLOOKUP(G47,service_fee,IF(J47="Landing",3,2),FALSE)</f>
        <v>1200</v>
      </c>
      <c r="Z47" s="86">
        <f t="shared" ca="1" si="17"/>
        <v>0</v>
      </c>
      <c r="AA47" s="86">
        <f t="shared" ca="1" si="18"/>
        <v>1</v>
      </c>
      <c r="AB47" s="86">
        <f t="shared" ca="1" si="19"/>
        <v>0</v>
      </c>
    </row>
    <row r="48" spans="2:28" ht="14.35" x14ac:dyDescent="0.5">
      <c r="B48" s="86">
        <v>34</v>
      </c>
      <c r="C48" s="138">
        <f t="shared" ca="1" si="8"/>
        <v>0.68855360229161278</v>
      </c>
      <c r="D48" s="86">
        <f ca="1">VLOOKUP(C48,new_arrival2,3,TRUE)</f>
        <v>6.75</v>
      </c>
      <c r="E48" s="86">
        <f t="shared" ca="1" si="20"/>
        <v>179.25</v>
      </c>
      <c r="F48" s="138">
        <f t="shared" ca="1" si="9"/>
        <v>0.52930807639955235</v>
      </c>
      <c r="G48" s="86" t="str">
        <f ca="1">VLOOKUP(F48,new_type2,3,TRUE)</f>
        <v>Medium</v>
      </c>
      <c r="H48" s="86">
        <f t="shared" ca="1" si="2"/>
        <v>2</v>
      </c>
      <c r="I48" s="138">
        <f t="shared" ca="1" si="10"/>
        <v>0.28837409169889483</v>
      </c>
      <c r="J48" s="86" t="str">
        <f t="shared" ca="1" si="3"/>
        <v>Take-Off</v>
      </c>
      <c r="K48" s="86">
        <f t="shared" ca="1" si="23"/>
        <v>177.75</v>
      </c>
      <c r="L48" s="86">
        <f t="shared" ca="1" si="23"/>
        <v>178.5</v>
      </c>
      <c r="M48" s="86">
        <f t="shared" ca="1" si="11"/>
        <v>1</v>
      </c>
      <c r="N48" s="138">
        <f t="shared" ca="1" si="12"/>
        <v>0.24506409143794017</v>
      </c>
      <c r="O48" s="86">
        <f t="shared" ca="1" si="24"/>
        <v>6</v>
      </c>
      <c r="P48" s="86">
        <f t="shared" ca="1" si="13"/>
        <v>179.25</v>
      </c>
      <c r="Q48" s="86">
        <f t="shared" ca="1" si="21"/>
        <v>185.25</v>
      </c>
      <c r="R48" s="86">
        <f t="shared" ca="1" si="22"/>
        <v>178.5</v>
      </c>
      <c r="S48" s="86">
        <f t="shared" ca="1" si="14"/>
        <v>0</v>
      </c>
      <c r="T48" s="86">
        <f t="shared" ca="1" si="15"/>
        <v>1.5</v>
      </c>
      <c r="U48" s="86">
        <f t="shared" ca="1" si="16"/>
        <v>0</v>
      </c>
      <c r="V48" s="139">
        <f t="shared" ca="1" si="25"/>
        <v>0</v>
      </c>
      <c r="W48" s="139">
        <f t="shared" ca="1" si="26"/>
        <v>1200</v>
      </c>
      <c r="Z48" s="86">
        <f t="shared" ca="1" si="17"/>
        <v>0</v>
      </c>
      <c r="AA48" s="86">
        <f t="shared" ca="1" si="18"/>
        <v>1</v>
      </c>
      <c r="AB48" s="86">
        <f t="shared" ca="1" si="19"/>
        <v>0</v>
      </c>
    </row>
    <row r="49" spans="2:28" ht="14.35" x14ac:dyDescent="0.5">
      <c r="B49" s="86">
        <v>35</v>
      </c>
      <c r="C49" s="138">
        <f t="shared" ca="1" si="8"/>
        <v>0.4797113378156348</v>
      </c>
      <c r="D49" s="86">
        <f ca="1">VLOOKUP(C49,new_arrival2,3,TRUE)</f>
        <v>4.5</v>
      </c>
      <c r="E49" s="86">
        <f t="shared" ca="1" si="20"/>
        <v>183.75</v>
      </c>
      <c r="F49" s="138">
        <f t="shared" ca="1" si="9"/>
        <v>0.77356080526484483</v>
      </c>
      <c r="G49" s="86" t="str">
        <f ca="1">VLOOKUP(F49,new_type2,3,TRUE)</f>
        <v>Medium</v>
      </c>
      <c r="H49" s="86">
        <f t="shared" ca="1" si="2"/>
        <v>2</v>
      </c>
      <c r="I49" s="138">
        <f t="shared" ca="1" si="10"/>
        <v>0.7077484767327249</v>
      </c>
      <c r="J49" s="86" t="str">
        <f t="shared" ca="1" si="3"/>
        <v>Landing</v>
      </c>
      <c r="K49" s="86">
        <f t="shared" ca="1" si="23"/>
        <v>185.25</v>
      </c>
      <c r="L49" s="86">
        <f t="shared" ca="1" si="23"/>
        <v>178.5</v>
      </c>
      <c r="M49" s="86">
        <f t="shared" ca="1" si="11"/>
        <v>2</v>
      </c>
      <c r="N49" s="138">
        <f t="shared" ca="1" si="12"/>
        <v>0.82511318230541231</v>
      </c>
      <c r="O49" s="86">
        <f t="shared" ca="1" si="24"/>
        <v>9</v>
      </c>
      <c r="P49" s="86">
        <f t="shared" ca="1" si="13"/>
        <v>183.75</v>
      </c>
      <c r="Q49" s="86">
        <f t="shared" ca="1" si="21"/>
        <v>185.25</v>
      </c>
      <c r="R49" s="86">
        <f t="shared" ca="1" si="22"/>
        <v>192.75</v>
      </c>
      <c r="S49" s="86">
        <f t="shared" ca="1" si="14"/>
        <v>0</v>
      </c>
      <c r="T49" s="86">
        <f t="shared" ca="1" si="15"/>
        <v>0</v>
      </c>
      <c r="U49" s="86">
        <f t="shared" ca="1" si="16"/>
        <v>5.25</v>
      </c>
      <c r="V49" s="139">
        <f t="shared" ca="1" si="25"/>
        <v>0</v>
      </c>
      <c r="W49" s="139">
        <f t="shared" ca="1" si="26"/>
        <v>1200</v>
      </c>
      <c r="Z49" s="86">
        <f t="shared" ca="1" si="17"/>
        <v>0</v>
      </c>
      <c r="AA49" s="86">
        <f t="shared" ca="1" si="18"/>
        <v>1</v>
      </c>
      <c r="AB49" s="86">
        <f t="shared" ca="1" si="19"/>
        <v>0</v>
      </c>
    </row>
    <row r="50" spans="2:28" ht="14.35" x14ac:dyDescent="0.5">
      <c r="B50" s="86">
        <v>36</v>
      </c>
      <c r="C50" s="138">
        <f t="shared" ca="1" si="8"/>
        <v>8.8882398505873983E-3</v>
      </c>
      <c r="D50" s="86">
        <f ca="1">VLOOKUP(C50,new_arrival2,3,TRUE)</f>
        <v>0</v>
      </c>
      <c r="E50" s="86">
        <f t="shared" ca="1" si="20"/>
        <v>183.75</v>
      </c>
      <c r="F50" s="138">
        <f t="shared" ca="1" si="9"/>
        <v>0.36068598353131653</v>
      </c>
      <c r="G50" s="86" t="str">
        <f ca="1">VLOOKUP(F50,new_type2,3,TRUE)</f>
        <v>Medium</v>
      </c>
      <c r="H50" s="86">
        <f t="shared" ca="1" si="2"/>
        <v>2</v>
      </c>
      <c r="I50" s="138">
        <f t="shared" ca="1" si="10"/>
        <v>1.8160141582690192E-2</v>
      </c>
      <c r="J50" s="86" t="str">
        <f t="shared" ca="1" si="3"/>
        <v>Take-Off</v>
      </c>
      <c r="K50" s="86">
        <f t="shared" ca="1" si="23"/>
        <v>185.25</v>
      </c>
      <c r="L50" s="86">
        <f t="shared" ca="1" si="23"/>
        <v>192.75</v>
      </c>
      <c r="M50" s="86">
        <f t="shared" ca="1" si="11"/>
        <v>1</v>
      </c>
      <c r="N50" s="138">
        <f t="shared" ca="1" si="12"/>
        <v>0.56949837595745201</v>
      </c>
      <c r="O50" s="86">
        <f t="shared" ca="1" si="24"/>
        <v>9</v>
      </c>
      <c r="P50" s="86">
        <f t="shared" ca="1" si="13"/>
        <v>185.25</v>
      </c>
      <c r="Q50" s="86">
        <f t="shared" ca="1" si="21"/>
        <v>194.25</v>
      </c>
      <c r="R50" s="86">
        <f t="shared" ca="1" si="22"/>
        <v>192.75</v>
      </c>
      <c r="S50" s="86">
        <f t="shared" ca="1" si="14"/>
        <v>1.5</v>
      </c>
      <c r="T50" s="86">
        <f t="shared" ca="1" si="15"/>
        <v>0</v>
      </c>
      <c r="U50" s="86">
        <f t="shared" ca="1" si="16"/>
        <v>0</v>
      </c>
      <c r="V50" s="139">
        <f t="shared" ca="1" si="25"/>
        <v>11.898400000000002</v>
      </c>
      <c r="W50" s="139">
        <f t="shared" ca="1" si="26"/>
        <v>1200</v>
      </c>
      <c r="Z50" s="86">
        <f t="shared" ca="1" si="17"/>
        <v>0</v>
      </c>
      <c r="AA50" s="86">
        <f t="shared" ca="1" si="18"/>
        <v>1</v>
      </c>
      <c r="AB50" s="86">
        <f t="shared" ca="1" si="19"/>
        <v>0</v>
      </c>
    </row>
    <row r="51" spans="2:28" ht="14.35" x14ac:dyDescent="0.5">
      <c r="B51" s="86">
        <v>37</v>
      </c>
      <c r="C51" s="138">
        <f t="shared" ca="1" si="8"/>
        <v>0.86187779340068005</v>
      </c>
      <c r="D51" s="86">
        <f ca="1">VLOOKUP(C51,new_arrival2,3,TRUE)</f>
        <v>9</v>
      </c>
      <c r="E51" s="86">
        <f t="shared" ca="1" si="20"/>
        <v>192.75</v>
      </c>
      <c r="F51" s="138">
        <f t="shared" ca="1" si="9"/>
        <v>0.75456644957178087</v>
      </c>
      <c r="G51" s="86" t="str">
        <f ca="1">VLOOKUP(F51,new_type2,3,TRUE)</f>
        <v>Medium</v>
      </c>
      <c r="H51" s="86">
        <f t="shared" ca="1" si="2"/>
        <v>2</v>
      </c>
      <c r="I51" s="138">
        <f t="shared" ca="1" si="10"/>
        <v>6.2095439566287824E-2</v>
      </c>
      <c r="J51" s="86" t="str">
        <f t="shared" ca="1" si="3"/>
        <v>Take-Off</v>
      </c>
      <c r="K51" s="86">
        <f t="shared" ca="1" si="23"/>
        <v>194.25</v>
      </c>
      <c r="L51" s="86">
        <f t="shared" ca="1" si="23"/>
        <v>192.75</v>
      </c>
      <c r="M51" s="86">
        <f t="shared" ca="1" si="11"/>
        <v>2</v>
      </c>
      <c r="N51" s="138">
        <f t="shared" ca="1" si="12"/>
        <v>0.34920036624046968</v>
      </c>
      <c r="O51" s="86">
        <f t="shared" ca="1" si="24"/>
        <v>6</v>
      </c>
      <c r="P51" s="86">
        <f t="shared" ca="1" si="13"/>
        <v>192.75</v>
      </c>
      <c r="Q51" s="86">
        <f t="shared" ca="1" si="21"/>
        <v>194.25</v>
      </c>
      <c r="R51" s="86">
        <f t="shared" ca="1" si="22"/>
        <v>198.75</v>
      </c>
      <c r="S51" s="86">
        <f t="shared" ca="1" si="14"/>
        <v>0</v>
      </c>
      <c r="T51" s="86">
        <f t="shared" ca="1" si="15"/>
        <v>0</v>
      </c>
      <c r="U51" s="86">
        <f t="shared" ca="1" si="16"/>
        <v>0</v>
      </c>
      <c r="V51" s="139">
        <f t="shared" ca="1" si="25"/>
        <v>0</v>
      </c>
      <c r="W51" s="139">
        <f t="shared" ca="1" si="26"/>
        <v>1200</v>
      </c>
      <c r="Z51" s="86">
        <f t="shared" ca="1" si="17"/>
        <v>0</v>
      </c>
      <c r="AA51" s="86">
        <f t="shared" ca="1" si="18"/>
        <v>1</v>
      </c>
      <c r="AB51" s="86">
        <f t="shared" ca="1" si="19"/>
        <v>0</v>
      </c>
    </row>
    <row r="52" spans="2:28" ht="14.35" x14ac:dyDescent="0.5">
      <c r="B52" s="86">
        <v>38</v>
      </c>
      <c r="C52" s="138">
        <f t="shared" ca="1" si="8"/>
        <v>0.71293262643337441</v>
      </c>
      <c r="D52" s="86">
        <f ca="1">VLOOKUP(C52,new_arrival2,3,TRUE)</f>
        <v>6.75</v>
      </c>
      <c r="E52" s="86">
        <f t="shared" ca="1" si="20"/>
        <v>199.5</v>
      </c>
      <c r="F52" s="138">
        <f t="shared" ca="1" si="9"/>
        <v>0.21990836318650453</v>
      </c>
      <c r="G52" s="86" t="str">
        <f ca="1">VLOOKUP(F52,new_type2,3,TRUE)</f>
        <v>Jumbo</v>
      </c>
      <c r="H52" s="86">
        <f t="shared" ca="1" si="2"/>
        <v>1</v>
      </c>
      <c r="I52" s="138">
        <f t="shared" ca="1" si="10"/>
        <v>9.0586469636475653E-2</v>
      </c>
      <c r="J52" s="86" t="str">
        <f t="shared" ca="1" si="3"/>
        <v>Take-Off</v>
      </c>
      <c r="K52" s="86">
        <f t="shared" ca="1" si="23"/>
        <v>194.25</v>
      </c>
      <c r="L52" s="86">
        <f t="shared" ca="1" si="23"/>
        <v>198.75</v>
      </c>
      <c r="M52" s="86">
        <f t="shared" ca="1" si="11"/>
        <v>1</v>
      </c>
      <c r="N52" s="138">
        <f t="shared" ca="1" si="12"/>
        <v>0.25488740930428611</v>
      </c>
      <c r="O52" s="86">
        <f t="shared" ca="1" si="24"/>
        <v>9</v>
      </c>
      <c r="P52" s="86">
        <f t="shared" ca="1" si="13"/>
        <v>194.25</v>
      </c>
      <c r="Q52" s="86">
        <f t="shared" ca="1" si="21"/>
        <v>203.25</v>
      </c>
      <c r="R52" s="86">
        <f t="shared" ca="1" si="22"/>
        <v>198.75</v>
      </c>
      <c r="S52" s="86">
        <f t="shared" ca="1" si="14"/>
        <v>0</v>
      </c>
      <c r="T52" s="86">
        <f t="shared" ca="1" si="15"/>
        <v>5.25</v>
      </c>
      <c r="U52" s="86">
        <f t="shared" ca="1" si="16"/>
        <v>0</v>
      </c>
      <c r="V52" s="139">
        <f t="shared" ca="1" si="25"/>
        <v>0</v>
      </c>
      <c r="W52" s="139">
        <f t="shared" ca="1" si="26"/>
        <v>1600</v>
      </c>
      <c r="Z52" s="86">
        <f t="shared" ca="1" si="17"/>
        <v>1</v>
      </c>
      <c r="AA52" s="86">
        <f t="shared" ca="1" si="18"/>
        <v>0</v>
      </c>
      <c r="AB52" s="86">
        <f t="shared" ca="1" si="19"/>
        <v>0</v>
      </c>
    </row>
    <row r="53" spans="2:28" ht="14.35" x14ac:dyDescent="0.5">
      <c r="B53" s="86">
        <v>39</v>
      </c>
      <c r="C53" s="138">
        <f t="shared" ca="1" si="8"/>
        <v>0.94646804304548682</v>
      </c>
      <c r="D53" s="86">
        <f ca="1">VLOOKUP(C53,new_arrival2,3,TRUE)</f>
        <v>9</v>
      </c>
      <c r="E53" s="86">
        <f t="shared" ca="1" si="20"/>
        <v>208.5</v>
      </c>
      <c r="F53" s="138">
        <f t="shared" ca="1" si="9"/>
        <v>0.12476623679693255</v>
      </c>
      <c r="G53" s="86" t="str">
        <f ca="1">VLOOKUP(F53,new_type2,3,TRUE)</f>
        <v>Jumbo</v>
      </c>
      <c r="H53" s="86">
        <f t="shared" ca="1" si="2"/>
        <v>1</v>
      </c>
      <c r="I53" s="138">
        <f t="shared" ca="1" si="10"/>
        <v>0.58807900842474792</v>
      </c>
      <c r="J53" s="86" t="str">
        <f t="shared" ca="1" si="3"/>
        <v>Landing</v>
      </c>
      <c r="K53" s="86">
        <f t="shared" ca="1" si="23"/>
        <v>203.25</v>
      </c>
      <c r="L53" s="86">
        <f t="shared" ca="1" si="23"/>
        <v>198.75</v>
      </c>
      <c r="M53" s="86">
        <f t="shared" ca="1" si="11"/>
        <v>1</v>
      </c>
      <c r="N53" s="138">
        <f t="shared" ca="1" si="12"/>
        <v>0.93134715963499104</v>
      </c>
      <c r="O53" s="86">
        <f t="shared" ca="1" si="24"/>
        <v>12</v>
      </c>
      <c r="P53" s="86">
        <f t="shared" ca="1" si="13"/>
        <v>203.25</v>
      </c>
      <c r="Q53" s="86">
        <f t="shared" ca="1" si="21"/>
        <v>215.25</v>
      </c>
      <c r="R53" s="86">
        <f t="shared" ca="1" si="22"/>
        <v>198.75</v>
      </c>
      <c r="S53" s="86">
        <f t="shared" ca="1" si="14"/>
        <v>0</v>
      </c>
      <c r="T53" s="86">
        <f t="shared" ca="1" si="15"/>
        <v>5.25</v>
      </c>
      <c r="U53" s="86">
        <f t="shared" ca="1" si="16"/>
        <v>0</v>
      </c>
      <c r="V53" s="139">
        <f t="shared" ca="1" si="25"/>
        <v>0</v>
      </c>
      <c r="W53" s="139">
        <f t="shared" ca="1" si="26"/>
        <v>1600</v>
      </c>
      <c r="Z53" s="86">
        <f t="shared" ca="1" si="17"/>
        <v>1</v>
      </c>
      <c r="AA53" s="86">
        <f t="shared" ca="1" si="18"/>
        <v>0</v>
      </c>
      <c r="AB53" s="86">
        <f t="shared" ca="1" si="19"/>
        <v>0</v>
      </c>
    </row>
    <row r="54" spans="2:28" ht="14.35" x14ac:dyDescent="0.5">
      <c r="B54" s="86">
        <v>40</v>
      </c>
      <c r="C54" s="138">
        <f t="shared" ca="1" si="8"/>
        <v>0.59246097775045914</v>
      </c>
      <c r="D54" s="86">
        <f ca="1">VLOOKUP(C54,new_arrival2,3,TRUE)</f>
        <v>6.75</v>
      </c>
      <c r="E54" s="86">
        <f t="shared" ca="1" si="20"/>
        <v>215.25</v>
      </c>
      <c r="F54" s="138">
        <f t="shared" ca="1" si="9"/>
        <v>0.40712188693614182</v>
      </c>
      <c r="G54" s="86" t="str">
        <f ca="1">VLOOKUP(F54,new_type2,3,TRUE)</f>
        <v>Medium</v>
      </c>
      <c r="H54" s="86">
        <f t="shared" ca="1" si="2"/>
        <v>2</v>
      </c>
      <c r="I54" s="138">
        <f t="shared" ca="1" si="10"/>
        <v>0.74424927963374699</v>
      </c>
      <c r="J54" s="86" t="str">
        <f t="shared" ca="1" si="3"/>
        <v>Landing</v>
      </c>
      <c r="K54" s="86">
        <f t="shared" ca="1" si="23"/>
        <v>215.25</v>
      </c>
      <c r="L54" s="86">
        <f t="shared" ca="1" si="23"/>
        <v>198.75</v>
      </c>
      <c r="M54" s="86">
        <f t="shared" ca="1" si="11"/>
        <v>2</v>
      </c>
      <c r="N54" s="138">
        <f t="shared" ca="1" si="12"/>
        <v>5.4308568768533072E-2</v>
      </c>
      <c r="O54" s="86">
        <f t="shared" ca="1" si="24"/>
        <v>6</v>
      </c>
      <c r="P54" s="86">
        <f t="shared" ca="1" si="13"/>
        <v>215.25</v>
      </c>
      <c r="Q54" s="86">
        <f t="shared" ca="1" si="21"/>
        <v>215.25</v>
      </c>
      <c r="R54" s="86">
        <f t="shared" ca="1" si="22"/>
        <v>221.25</v>
      </c>
      <c r="S54" s="86">
        <f t="shared" ca="1" si="14"/>
        <v>0</v>
      </c>
      <c r="T54" s="86">
        <f t="shared" ca="1" si="15"/>
        <v>0</v>
      </c>
      <c r="U54" s="86">
        <f t="shared" ca="1" si="16"/>
        <v>16.5</v>
      </c>
      <c r="V54" s="139">
        <f t="shared" ca="1" si="25"/>
        <v>0</v>
      </c>
      <c r="W54" s="139">
        <f t="shared" ca="1" si="26"/>
        <v>1200</v>
      </c>
      <c r="Z54" s="86">
        <f t="shared" ca="1" si="17"/>
        <v>0</v>
      </c>
      <c r="AA54" s="86">
        <f t="shared" ca="1" si="18"/>
        <v>1</v>
      </c>
      <c r="AB54" s="86">
        <f t="shared" ca="1" si="19"/>
        <v>0</v>
      </c>
    </row>
    <row r="55" spans="2:28" ht="14.35" x14ac:dyDescent="0.5">
      <c r="B55" s="86">
        <v>41</v>
      </c>
      <c r="C55" s="138">
        <f t="shared" ca="1" si="8"/>
        <v>0.15431774298596901</v>
      </c>
      <c r="D55" s="86">
        <f ca="1">VLOOKUP(C55,new_arrival2,3,TRUE)</f>
        <v>4.5</v>
      </c>
      <c r="E55" s="86">
        <f t="shared" ca="1" si="20"/>
        <v>219.75</v>
      </c>
      <c r="F55" s="138">
        <f t="shared" ca="1" si="9"/>
        <v>0.59290505516923087</v>
      </c>
      <c r="G55" s="86" t="str">
        <f ca="1">VLOOKUP(F55,new_type2,3,TRUE)</f>
        <v>Medium</v>
      </c>
      <c r="H55" s="86">
        <f t="shared" ca="1" si="2"/>
        <v>2</v>
      </c>
      <c r="I55" s="138">
        <f t="shared" ca="1" si="10"/>
        <v>0.74583350165947315</v>
      </c>
      <c r="J55" s="86" t="str">
        <f t="shared" ca="1" si="3"/>
        <v>Landing</v>
      </c>
      <c r="K55" s="86">
        <f t="shared" ca="1" si="23"/>
        <v>215.25</v>
      </c>
      <c r="L55" s="86">
        <f t="shared" ca="1" si="23"/>
        <v>221.25</v>
      </c>
      <c r="M55" s="86">
        <f t="shared" ca="1" si="11"/>
        <v>1</v>
      </c>
      <c r="N55" s="138">
        <f t="shared" ca="1" si="12"/>
        <v>0.19072595691664695</v>
      </c>
      <c r="O55" s="86">
        <f t="shared" ca="1" si="24"/>
        <v>6</v>
      </c>
      <c r="P55" s="86">
        <f t="shared" ca="1" si="13"/>
        <v>219.75</v>
      </c>
      <c r="Q55" s="86">
        <f t="shared" ca="1" si="21"/>
        <v>225.75</v>
      </c>
      <c r="R55" s="86">
        <f t="shared" ca="1" si="22"/>
        <v>221.25</v>
      </c>
      <c r="S55" s="86">
        <f t="shared" ca="1" si="14"/>
        <v>0</v>
      </c>
      <c r="T55" s="86">
        <f t="shared" ca="1" si="15"/>
        <v>4.5</v>
      </c>
      <c r="U55" s="86">
        <f t="shared" ca="1" si="16"/>
        <v>0</v>
      </c>
      <c r="V55" s="139">
        <f t="shared" ca="1" si="25"/>
        <v>0</v>
      </c>
      <c r="W55" s="139">
        <f t="shared" ca="1" si="26"/>
        <v>1200</v>
      </c>
      <c r="Z55" s="86">
        <f t="shared" ca="1" si="17"/>
        <v>0</v>
      </c>
      <c r="AA55" s="86">
        <f t="shared" ca="1" si="18"/>
        <v>1</v>
      </c>
      <c r="AB55" s="86">
        <f t="shared" ca="1" si="19"/>
        <v>0</v>
      </c>
    </row>
    <row r="56" spans="2:28" ht="14.35" x14ac:dyDescent="0.5">
      <c r="B56" s="86">
        <v>42</v>
      </c>
      <c r="C56" s="138">
        <f t="shared" ca="1" si="8"/>
        <v>0.72361945647089365</v>
      </c>
      <c r="D56" s="86">
        <f ca="1">VLOOKUP(C56,new_arrival2,3,TRUE)</f>
        <v>6.75</v>
      </c>
      <c r="E56" s="86">
        <f t="shared" ca="1" si="20"/>
        <v>226.5</v>
      </c>
      <c r="F56" s="138">
        <f t="shared" ca="1" si="9"/>
        <v>0.67956235799214137</v>
      </c>
      <c r="G56" s="86" t="str">
        <f ca="1">VLOOKUP(F56,new_type2,3,TRUE)</f>
        <v>Medium</v>
      </c>
      <c r="H56" s="86">
        <f t="shared" ca="1" si="2"/>
        <v>2</v>
      </c>
      <c r="I56" s="138">
        <f t="shared" ca="1" si="10"/>
        <v>0.89235129446240158</v>
      </c>
      <c r="J56" s="86" t="str">
        <f t="shared" ca="1" si="3"/>
        <v>Landing</v>
      </c>
      <c r="K56" s="86">
        <f t="shared" ca="1" si="23"/>
        <v>225.75</v>
      </c>
      <c r="L56" s="86">
        <f t="shared" ca="1" si="23"/>
        <v>221.25</v>
      </c>
      <c r="M56" s="86">
        <f t="shared" ca="1" si="11"/>
        <v>2</v>
      </c>
      <c r="N56" s="138">
        <f t="shared" ca="1" si="12"/>
        <v>0.45394446587867665</v>
      </c>
      <c r="O56" s="86">
        <f t="shared" ca="1" si="24"/>
        <v>9</v>
      </c>
      <c r="P56" s="86">
        <f t="shared" ca="1" si="13"/>
        <v>226.5</v>
      </c>
      <c r="Q56" s="86">
        <f t="shared" ca="1" si="21"/>
        <v>225.75</v>
      </c>
      <c r="R56" s="86">
        <f t="shared" ca="1" si="22"/>
        <v>235.5</v>
      </c>
      <c r="S56" s="86">
        <f t="shared" ca="1" si="14"/>
        <v>0</v>
      </c>
      <c r="T56" s="86">
        <f t="shared" ca="1" si="15"/>
        <v>0</v>
      </c>
      <c r="U56" s="86">
        <f t="shared" ca="1" si="16"/>
        <v>5.25</v>
      </c>
      <c r="V56" s="139">
        <f t="shared" ca="1" si="25"/>
        <v>0</v>
      </c>
      <c r="W56" s="139">
        <f t="shared" ca="1" si="26"/>
        <v>1200</v>
      </c>
      <c r="Z56" s="86">
        <f t="shared" ca="1" si="17"/>
        <v>0</v>
      </c>
      <c r="AA56" s="86">
        <f t="shared" ca="1" si="18"/>
        <v>1</v>
      </c>
      <c r="AB56" s="86">
        <f t="shared" ca="1" si="19"/>
        <v>0</v>
      </c>
    </row>
    <row r="57" spans="2:28" ht="14.35" x14ac:dyDescent="0.5">
      <c r="B57" s="86">
        <v>43</v>
      </c>
      <c r="C57" s="138">
        <f t="shared" ca="1" si="8"/>
        <v>0.22910944937294619</v>
      </c>
      <c r="D57" s="86">
        <f ca="1">VLOOKUP(C57,new_arrival2,3,TRUE)</f>
        <v>4.5</v>
      </c>
      <c r="E57" s="86">
        <f t="shared" ca="1" si="20"/>
        <v>231</v>
      </c>
      <c r="F57" s="138">
        <f t="shared" ca="1" si="9"/>
        <v>0.18341143639094237</v>
      </c>
      <c r="G57" s="86" t="str">
        <f ca="1">VLOOKUP(F57,new_type2,3,TRUE)</f>
        <v>Jumbo</v>
      </c>
      <c r="H57" s="86">
        <f t="shared" ca="1" si="2"/>
        <v>1</v>
      </c>
      <c r="I57" s="138">
        <f t="shared" ca="1" si="10"/>
        <v>0.11150433398163728</v>
      </c>
      <c r="J57" s="86" t="str">
        <f t="shared" ca="1" si="3"/>
        <v>Take-Off</v>
      </c>
      <c r="K57" s="86">
        <f t="shared" ca="1" si="23"/>
        <v>225.75</v>
      </c>
      <c r="L57" s="86">
        <f t="shared" ca="1" si="23"/>
        <v>235.5</v>
      </c>
      <c r="M57" s="86">
        <f t="shared" ca="1" si="11"/>
        <v>1</v>
      </c>
      <c r="N57" s="138">
        <f t="shared" ca="1" si="12"/>
        <v>0.34114427461172792</v>
      </c>
      <c r="O57" s="86">
        <f t="shared" ca="1" si="24"/>
        <v>9</v>
      </c>
      <c r="P57" s="86">
        <f t="shared" ca="1" si="13"/>
        <v>225.75</v>
      </c>
      <c r="Q57" s="86">
        <f t="shared" ca="1" si="21"/>
        <v>234.75</v>
      </c>
      <c r="R57" s="86">
        <f t="shared" ca="1" si="22"/>
        <v>235.5</v>
      </c>
      <c r="S57" s="86">
        <f t="shared" ca="1" si="14"/>
        <v>0</v>
      </c>
      <c r="T57" s="86">
        <f t="shared" ca="1" si="15"/>
        <v>5.25</v>
      </c>
      <c r="U57" s="86">
        <f t="shared" ca="1" si="16"/>
        <v>0</v>
      </c>
      <c r="V57" s="139">
        <f t="shared" ca="1" si="25"/>
        <v>0</v>
      </c>
      <c r="W57" s="139">
        <f t="shared" ca="1" si="26"/>
        <v>1600</v>
      </c>
      <c r="Z57" s="86">
        <f t="shared" ca="1" si="17"/>
        <v>1</v>
      </c>
      <c r="AA57" s="86">
        <f t="shared" ca="1" si="18"/>
        <v>0</v>
      </c>
      <c r="AB57" s="86">
        <f t="shared" ca="1" si="19"/>
        <v>0</v>
      </c>
    </row>
    <row r="58" spans="2:28" ht="14.35" x14ac:dyDescent="0.5">
      <c r="B58" s="86">
        <v>44</v>
      </c>
      <c r="C58" s="138">
        <f t="shared" ca="1" si="8"/>
        <v>0.24595107936374316</v>
      </c>
      <c r="D58" s="86">
        <f ca="1">VLOOKUP(C58,new_arrival2,3,TRUE)</f>
        <v>4.5</v>
      </c>
      <c r="E58" s="86">
        <f t="shared" ca="1" si="20"/>
        <v>235.5</v>
      </c>
      <c r="F58" s="138">
        <f t="shared" ca="1" si="9"/>
        <v>0.17894070898369763</v>
      </c>
      <c r="G58" s="86" t="str">
        <f ca="1">VLOOKUP(F58,new_type2,3,TRUE)</f>
        <v>Jumbo</v>
      </c>
      <c r="H58" s="86">
        <f t="shared" ca="1" si="2"/>
        <v>1</v>
      </c>
      <c r="I58" s="138">
        <f t="shared" ca="1" si="10"/>
        <v>0.80319861029287631</v>
      </c>
      <c r="J58" s="86" t="str">
        <f t="shared" ca="1" si="3"/>
        <v>Landing</v>
      </c>
      <c r="K58" s="86">
        <f t="shared" ca="1" si="23"/>
        <v>234.75</v>
      </c>
      <c r="L58" s="86">
        <f t="shared" ca="1" si="23"/>
        <v>235.5</v>
      </c>
      <c r="M58" s="86">
        <f t="shared" ca="1" si="11"/>
        <v>1</v>
      </c>
      <c r="N58" s="138">
        <f t="shared" ca="1" si="12"/>
        <v>0.15261056030849596</v>
      </c>
      <c r="O58" s="86">
        <f t="shared" ca="1" si="24"/>
        <v>9</v>
      </c>
      <c r="P58" s="86">
        <f t="shared" ca="1" si="13"/>
        <v>234.75</v>
      </c>
      <c r="Q58" s="86">
        <f t="shared" ca="1" si="21"/>
        <v>243.75</v>
      </c>
      <c r="R58" s="86">
        <f t="shared" ca="1" si="22"/>
        <v>235.5</v>
      </c>
      <c r="S58" s="86">
        <f t="shared" ca="1" si="14"/>
        <v>0</v>
      </c>
      <c r="T58" s="86">
        <f t="shared" ca="1" si="15"/>
        <v>0.75</v>
      </c>
      <c r="U58" s="86">
        <f t="shared" ca="1" si="16"/>
        <v>0</v>
      </c>
      <c r="V58" s="139">
        <f t="shared" ca="1" si="25"/>
        <v>0</v>
      </c>
      <c r="W58" s="139">
        <f t="shared" ca="1" si="26"/>
        <v>1600</v>
      </c>
      <c r="Z58" s="86">
        <f t="shared" ca="1" si="17"/>
        <v>1</v>
      </c>
      <c r="AA58" s="86">
        <f t="shared" ca="1" si="18"/>
        <v>0</v>
      </c>
      <c r="AB58" s="86">
        <f t="shared" ca="1" si="19"/>
        <v>0</v>
      </c>
    </row>
    <row r="59" spans="2:28" ht="14.35" x14ac:dyDescent="0.5">
      <c r="B59" s="86">
        <v>45</v>
      </c>
      <c r="C59" s="138">
        <f t="shared" ca="1" si="8"/>
        <v>6.4263790931591291E-3</v>
      </c>
      <c r="D59" s="86">
        <f ca="1">VLOOKUP(C59,new_arrival2,3,TRUE)</f>
        <v>0</v>
      </c>
      <c r="E59" s="86">
        <f t="shared" ca="1" si="20"/>
        <v>235.5</v>
      </c>
      <c r="F59" s="138">
        <f t="shared" ca="1" si="9"/>
        <v>0.94468024246962379</v>
      </c>
      <c r="G59" s="86" t="str">
        <f ca="1">VLOOKUP(F59,new_type2,3,TRUE)</f>
        <v>Small</v>
      </c>
      <c r="H59" s="86">
        <f t="shared" ca="1" si="2"/>
        <v>3</v>
      </c>
      <c r="I59" s="138">
        <f t="shared" ca="1" si="10"/>
        <v>0.73712092233988491</v>
      </c>
      <c r="J59" s="86" t="str">
        <f t="shared" ca="1" si="3"/>
        <v>Landing</v>
      </c>
      <c r="K59" s="86">
        <f t="shared" ca="1" si="23"/>
        <v>243.75</v>
      </c>
      <c r="L59" s="86">
        <f t="shared" ca="1" si="23"/>
        <v>235.5</v>
      </c>
      <c r="M59" s="86">
        <f t="shared" ca="1" si="11"/>
        <v>2</v>
      </c>
      <c r="N59" s="138">
        <f t="shared" ca="1" si="12"/>
        <v>0.1573955376071321</v>
      </c>
      <c r="O59" s="86">
        <f t="shared" ca="1" si="24"/>
        <v>6</v>
      </c>
      <c r="P59" s="86">
        <f t="shared" ca="1" si="13"/>
        <v>235.5</v>
      </c>
      <c r="Q59" s="86">
        <f t="shared" ca="1" si="21"/>
        <v>243.75</v>
      </c>
      <c r="R59" s="86">
        <f t="shared" ca="1" si="22"/>
        <v>241.5</v>
      </c>
      <c r="S59" s="86">
        <f t="shared" ca="1" si="14"/>
        <v>0</v>
      </c>
      <c r="T59" s="86">
        <f t="shared" ca="1" si="15"/>
        <v>0</v>
      </c>
      <c r="U59" s="86">
        <f t="shared" ca="1" si="16"/>
        <v>0</v>
      </c>
      <c r="V59" s="139">
        <f t="shared" ca="1" si="25"/>
        <v>0</v>
      </c>
      <c r="W59" s="139">
        <f t="shared" ca="1" si="26"/>
        <v>850</v>
      </c>
      <c r="Z59" s="86">
        <f t="shared" ca="1" si="17"/>
        <v>0</v>
      </c>
      <c r="AA59" s="86">
        <f t="shared" ca="1" si="18"/>
        <v>0</v>
      </c>
      <c r="AB59" s="86">
        <f t="shared" ca="1" si="19"/>
        <v>1</v>
      </c>
    </row>
    <row r="60" spans="2:28" ht="14.35" x14ac:dyDescent="0.5">
      <c r="B60" s="86">
        <v>46</v>
      </c>
      <c r="C60" s="138">
        <f t="shared" ca="1" si="8"/>
        <v>0.79503129463673139</v>
      </c>
      <c r="D60" s="86">
        <f ca="1">VLOOKUP(C60,new_arrival2,3,TRUE)</f>
        <v>9</v>
      </c>
      <c r="E60" s="86">
        <f t="shared" ca="1" si="20"/>
        <v>244.5</v>
      </c>
      <c r="F60" s="138">
        <f t="shared" ca="1" si="9"/>
        <v>0.87226521032102156</v>
      </c>
      <c r="G60" s="86" t="str">
        <f ca="1">VLOOKUP(F60,new_type2,3,TRUE)</f>
        <v>Small</v>
      </c>
      <c r="H60" s="86">
        <f t="shared" ca="1" si="2"/>
        <v>3</v>
      </c>
      <c r="I60" s="138">
        <f t="shared" ca="1" si="10"/>
        <v>0.57489189597593582</v>
      </c>
      <c r="J60" s="86" t="str">
        <f t="shared" ca="1" si="3"/>
        <v>Landing</v>
      </c>
      <c r="K60" s="86">
        <f t="shared" ca="1" si="23"/>
        <v>243.75</v>
      </c>
      <c r="L60" s="86">
        <f t="shared" ca="1" si="23"/>
        <v>241.5</v>
      </c>
      <c r="M60" s="86">
        <f t="shared" ca="1" si="11"/>
        <v>2</v>
      </c>
      <c r="N60" s="138">
        <f t="shared" ca="1" si="12"/>
        <v>0.92266325704074592</v>
      </c>
      <c r="O60" s="86">
        <f t="shared" ca="1" si="24"/>
        <v>9</v>
      </c>
      <c r="P60" s="86">
        <f t="shared" ca="1" si="13"/>
        <v>244.5</v>
      </c>
      <c r="Q60" s="86">
        <f t="shared" ca="1" si="21"/>
        <v>243.75</v>
      </c>
      <c r="R60" s="86">
        <f t="shared" ca="1" si="22"/>
        <v>253.5</v>
      </c>
      <c r="S60" s="86">
        <f t="shared" ca="1" si="14"/>
        <v>0</v>
      </c>
      <c r="T60" s="86">
        <f t="shared" ca="1" si="15"/>
        <v>0</v>
      </c>
      <c r="U60" s="86">
        <f t="shared" ca="1" si="16"/>
        <v>3</v>
      </c>
      <c r="V60" s="139">
        <f t="shared" ca="1" si="25"/>
        <v>0</v>
      </c>
      <c r="W60" s="139">
        <f t="shared" ca="1" si="26"/>
        <v>850</v>
      </c>
      <c r="Z60" s="86">
        <f t="shared" ca="1" si="17"/>
        <v>0</v>
      </c>
      <c r="AA60" s="86">
        <f t="shared" ca="1" si="18"/>
        <v>0</v>
      </c>
      <c r="AB60" s="86">
        <f t="shared" ca="1" si="19"/>
        <v>1</v>
      </c>
    </row>
    <row r="61" spans="2:28" ht="14.35" x14ac:dyDescent="0.5">
      <c r="B61" s="86">
        <v>47</v>
      </c>
      <c r="C61" s="138">
        <f t="shared" ca="1" si="8"/>
        <v>0.55522488351051058</v>
      </c>
      <c r="D61" s="86">
        <f ca="1">VLOOKUP(C61,new_arrival2,3,TRUE)</f>
        <v>6.75</v>
      </c>
      <c r="E61" s="86">
        <f t="shared" ca="1" si="20"/>
        <v>251.25</v>
      </c>
      <c r="F61" s="138">
        <f t="shared" ca="1" si="9"/>
        <v>0.27579276318245305</v>
      </c>
      <c r="G61" s="86" t="str">
        <f ca="1">VLOOKUP(F61,new_type2,3,TRUE)</f>
        <v>Jumbo</v>
      </c>
      <c r="H61" s="86">
        <f t="shared" ca="1" si="2"/>
        <v>1</v>
      </c>
      <c r="I61" s="138">
        <f t="shared" ca="1" si="10"/>
        <v>0.57298509766688854</v>
      </c>
      <c r="J61" s="86" t="str">
        <f t="shared" ca="1" si="3"/>
        <v>Landing</v>
      </c>
      <c r="K61" s="86">
        <f t="shared" ca="1" si="23"/>
        <v>243.75</v>
      </c>
      <c r="L61" s="86">
        <f t="shared" ca="1" si="23"/>
        <v>253.5</v>
      </c>
      <c r="M61" s="86">
        <f t="shared" ca="1" si="11"/>
        <v>1</v>
      </c>
      <c r="N61" s="138">
        <f t="shared" ca="1" si="12"/>
        <v>0.3915181188010296</v>
      </c>
      <c r="O61" s="86">
        <f t="shared" ca="1" si="24"/>
        <v>9</v>
      </c>
      <c r="P61" s="86">
        <f t="shared" ca="1" si="13"/>
        <v>243.75</v>
      </c>
      <c r="Q61" s="86">
        <f t="shared" ca="1" si="21"/>
        <v>252.75</v>
      </c>
      <c r="R61" s="86">
        <f t="shared" ca="1" si="22"/>
        <v>253.5</v>
      </c>
      <c r="S61" s="86">
        <f t="shared" ca="1" si="14"/>
        <v>0</v>
      </c>
      <c r="T61" s="86">
        <f t="shared" ca="1" si="15"/>
        <v>7.5</v>
      </c>
      <c r="U61" s="86">
        <f t="shared" ca="1" si="16"/>
        <v>0</v>
      </c>
      <c r="V61" s="139">
        <f t="shared" ca="1" si="25"/>
        <v>0</v>
      </c>
      <c r="W61" s="139">
        <f t="shared" ca="1" si="26"/>
        <v>1600</v>
      </c>
      <c r="Z61" s="86">
        <f t="shared" ca="1" si="17"/>
        <v>1</v>
      </c>
      <c r="AA61" s="86">
        <f t="shared" ca="1" si="18"/>
        <v>0</v>
      </c>
      <c r="AB61" s="86">
        <f t="shared" ca="1" si="19"/>
        <v>0</v>
      </c>
    </row>
    <row r="62" spans="2:28" ht="14.35" x14ac:dyDescent="0.5">
      <c r="B62" s="86">
        <v>48</v>
      </c>
      <c r="C62" s="138">
        <f t="shared" ca="1" si="8"/>
        <v>0.60021997131466864</v>
      </c>
      <c r="D62" s="86">
        <f ca="1">VLOOKUP(C62,new_arrival2,3,TRUE)</f>
        <v>6.75</v>
      </c>
      <c r="E62" s="86">
        <f t="shared" ca="1" si="20"/>
        <v>258</v>
      </c>
      <c r="F62" s="138">
        <f t="shared" ca="1" si="9"/>
        <v>0.13247974348492109</v>
      </c>
      <c r="G62" s="86" t="str">
        <f ca="1">VLOOKUP(F62,new_type2,3,TRUE)</f>
        <v>Jumbo</v>
      </c>
      <c r="H62" s="86">
        <f t="shared" ca="1" si="2"/>
        <v>1</v>
      </c>
      <c r="I62" s="138">
        <f t="shared" ca="1" si="10"/>
        <v>0.30830292511277768</v>
      </c>
      <c r="J62" s="86" t="str">
        <f t="shared" ca="1" si="3"/>
        <v>Take-Off</v>
      </c>
      <c r="K62" s="86">
        <f t="shared" ca="1" si="23"/>
        <v>252.75</v>
      </c>
      <c r="L62" s="86">
        <f t="shared" ca="1" si="23"/>
        <v>253.5</v>
      </c>
      <c r="M62" s="86">
        <f t="shared" ca="1" si="11"/>
        <v>1</v>
      </c>
      <c r="N62" s="138">
        <f t="shared" ca="1" si="12"/>
        <v>9.8092121470391924E-2</v>
      </c>
      <c r="O62" s="86">
        <f t="shared" ca="1" si="24"/>
        <v>6</v>
      </c>
      <c r="P62" s="86">
        <f t="shared" ca="1" si="13"/>
        <v>252.75</v>
      </c>
      <c r="Q62" s="86">
        <f t="shared" ca="1" si="21"/>
        <v>258.75</v>
      </c>
      <c r="R62" s="86">
        <f t="shared" ca="1" si="22"/>
        <v>253.5</v>
      </c>
      <c r="S62" s="86">
        <f t="shared" ca="1" si="14"/>
        <v>0</v>
      </c>
      <c r="T62" s="86">
        <f t="shared" ca="1" si="15"/>
        <v>5.25</v>
      </c>
      <c r="U62" s="86">
        <f t="shared" ca="1" si="16"/>
        <v>0</v>
      </c>
      <c r="V62" s="139">
        <f t="shared" ca="1" si="25"/>
        <v>0</v>
      </c>
      <c r="W62" s="139">
        <f t="shared" ca="1" si="26"/>
        <v>1600</v>
      </c>
      <c r="Z62" s="86">
        <f t="shared" ca="1" si="17"/>
        <v>1</v>
      </c>
      <c r="AA62" s="86">
        <f t="shared" ca="1" si="18"/>
        <v>0</v>
      </c>
      <c r="AB62" s="86">
        <f t="shared" ca="1" si="19"/>
        <v>0</v>
      </c>
    </row>
    <row r="63" spans="2:28" ht="14.35" x14ac:dyDescent="0.5">
      <c r="B63" s="86">
        <v>49</v>
      </c>
      <c r="C63" s="138">
        <f t="shared" ca="1" si="8"/>
        <v>0.68375892608032796</v>
      </c>
      <c r="D63" s="86">
        <f ca="1">VLOOKUP(C63,new_arrival2,3,TRUE)</f>
        <v>6.75</v>
      </c>
      <c r="E63" s="86">
        <f t="shared" ca="1" si="20"/>
        <v>264.75</v>
      </c>
      <c r="F63" s="138">
        <f t="shared" ca="1" si="9"/>
        <v>0.63044728198884481</v>
      </c>
      <c r="G63" s="86" t="str">
        <f ca="1">VLOOKUP(F63,new_type2,3,TRUE)</f>
        <v>Medium</v>
      </c>
      <c r="H63" s="86">
        <f t="shared" ca="1" si="2"/>
        <v>2</v>
      </c>
      <c r="I63" s="138">
        <f t="shared" ca="1" si="10"/>
        <v>0.5535578725295659</v>
      </c>
      <c r="J63" s="86" t="str">
        <f t="shared" ca="1" si="3"/>
        <v>Landing</v>
      </c>
      <c r="K63" s="86">
        <f t="shared" ca="1" si="23"/>
        <v>258.75</v>
      </c>
      <c r="L63" s="86">
        <f t="shared" ca="1" si="23"/>
        <v>253.5</v>
      </c>
      <c r="M63" s="86">
        <f t="shared" ca="1" si="11"/>
        <v>2</v>
      </c>
      <c r="N63" s="138">
        <f t="shared" ca="1" si="12"/>
        <v>0.96349819336203213</v>
      </c>
      <c r="O63" s="86">
        <f t="shared" ca="1" si="24"/>
        <v>12</v>
      </c>
      <c r="P63" s="86">
        <f t="shared" ca="1" si="13"/>
        <v>264.75</v>
      </c>
      <c r="Q63" s="86">
        <f t="shared" ca="1" si="21"/>
        <v>258.75</v>
      </c>
      <c r="R63" s="86">
        <f t="shared" ca="1" si="22"/>
        <v>276.75</v>
      </c>
      <c r="S63" s="86">
        <f t="shared" ca="1" si="14"/>
        <v>0</v>
      </c>
      <c r="T63" s="86">
        <f t="shared" ca="1" si="15"/>
        <v>0</v>
      </c>
      <c r="U63" s="86">
        <f t="shared" ca="1" si="16"/>
        <v>11.25</v>
      </c>
      <c r="V63" s="139">
        <f t="shared" ca="1" si="25"/>
        <v>0</v>
      </c>
      <c r="W63" s="139">
        <f t="shared" ca="1" si="26"/>
        <v>1200</v>
      </c>
      <c r="Z63" s="86">
        <f t="shared" ca="1" si="17"/>
        <v>0</v>
      </c>
      <c r="AA63" s="86">
        <f t="shared" ca="1" si="18"/>
        <v>1</v>
      </c>
      <c r="AB63" s="86">
        <f t="shared" ca="1" si="19"/>
        <v>0</v>
      </c>
    </row>
    <row r="64" spans="2:28" ht="14.35" x14ac:dyDescent="0.5">
      <c r="B64" s="86">
        <v>50</v>
      </c>
      <c r="C64" s="138">
        <f t="shared" ca="1" si="8"/>
        <v>0.25792308258762486</v>
      </c>
      <c r="D64" s="86">
        <f ca="1">VLOOKUP(C64,new_arrival2,3,TRUE)</f>
        <v>4.5</v>
      </c>
      <c r="E64" s="86">
        <f t="shared" ca="1" si="20"/>
        <v>269.25</v>
      </c>
      <c r="F64" s="138">
        <f t="shared" ca="1" si="9"/>
        <v>3.0494454059634024E-2</v>
      </c>
      <c r="G64" s="86" t="str">
        <f ca="1">VLOOKUP(F64,new_type2,3,TRUE)</f>
        <v>Jumbo</v>
      </c>
      <c r="H64" s="86">
        <f t="shared" ca="1" si="2"/>
        <v>1</v>
      </c>
      <c r="I64" s="138">
        <f t="shared" ca="1" si="10"/>
        <v>0.75293403450664842</v>
      </c>
      <c r="J64" s="86" t="str">
        <f t="shared" ca="1" si="3"/>
        <v>Landing</v>
      </c>
      <c r="K64" s="86">
        <f t="shared" ca="1" si="23"/>
        <v>258.75</v>
      </c>
      <c r="L64" s="86">
        <f t="shared" ca="1" si="23"/>
        <v>276.75</v>
      </c>
      <c r="M64" s="86">
        <f t="shared" ca="1" si="11"/>
        <v>1</v>
      </c>
      <c r="N64" s="138">
        <f t="shared" ca="1" si="12"/>
        <v>0.14638928826997089</v>
      </c>
      <c r="O64" s="86">
        <f t="shared" ca="1" si="24"/>
        <v>9</v>
      </c>
      <c r="P64" s="86">
        <f t="shared" ca="1" si="13"/>
        <v>258.75</v>
      </c>
      <c r="Q64" s="86">
        <f t="shared" ca="1" si="21"/>
        <v>267.75</v>
      </c>
      <c r="R64" s="86">
        <f t="shared" ca="1" si="22"/>
        <v>276.75</v>
      </c>
      <c r="S64" s="86">
        <f t="shared" ca="1" si="14"/>
        <v>0</v>
      </c>
      <c r="T64" s="86">
        <f t="shared" ca="1" si="15"/>
        <v>10.5</v>
      </c>
      <c r="U64" s="86">
        <f t="shared" ca="1" si="16"/>
        <v>0</v>
      </c>
      <c r="V64" s="139">
        <f t="shared" ca="1" si="25"/>
        <v>0</v>
      </c>
      <c r="W64" s="139">
        <f t="shared" ca="1" si="26"/>
        <v>1600</v>
      </c>
      <c r="Z64" s="86">
        <f t="shared" ca="1" si="17"/>
        <v>1</v>
      </c>
      <c r="AA64" s="86">
        <f t="shared" ca="1" si="18"/>
        <v>0</v>
      </c>
      <c r="AB64" s="86">
        <f t="shared" ca="1" si="19"/>
        <v>0</v>
      </c>
    </row>
    <row r="65" spans="2:28" ht="14.35" x14ac:dyDescent="0.5">
      <c r="B65" s="86">
        <v>51</v>
      </c>
      <c r="C65" s="138">
        <f t="shared" ca="1" si="8"/>
        <v>0.47575190215120267</v>
      </c>
      <c r="D65" s="86">
        <f ca="1">VLOOKUP(C65,new_arrival2,3,TRUE)</f>
        <v>4.5</v>
      </c>
      <c r="E65" s="86">
        <f t="shared" ca="1" si="20"/>
        <v>273.75</v>
      </c>
      <c r="F65" s="138">
        <f t="shared" ca="1" si="9"/>
        <v>0.52763805351516091</v>
      </c>
      <c r="G65" s="86" t="str">
        <f ca="1">VLOOKUP(F65,new_type2,3,TRUE)</f>
        <v>Medium</v>
      </c>
      <c r="H65" s="86">
        <f t="shared" ca="1" si="2"/>
        <v>2</v>
      </c>
      <c r="I65" s="138">
        <f t="shared" ca="1" si="10"/>
        <v>0.76736311300201709</v>
      </c>
      <c r="J65" s="86" t="str">
        <f t="shared" ca="1" si="3"/>
        <v>Landing</v>
      </c>
      <c r="K65" s="86">
        <f t="shared" ca="1" si="23"/>
        <v>267.75</v>
      </c>
      <c r="L65" s="86">
        <f t="shared" ca="1" si="23"/>
        <v>276.75</v>
      </c>
      <c r="M65" s="86">
        <f t="shared" ca="1" si="11"/>
        <v>1</v>
      </c>
      <c r="N65" s="138">
        <f t="shared" ca="1" si="12"/>
        <v>7.7423906160553724E-2</v>
      </c>
      <c r="O65" s="86">
        <f t="shared" ca="1" si="24"/>
        <v>6</v>
      </c>
      <c r="P65" s="86">
        <f t="shared" ca="1" si="13"/>
        <v>273.75</v>
      </c>
      <c r="Q65" s="86">
        <f t="shared" ca="1" si="21"/>
        <v>279.75</v>
      </c>
      <c r="R65" s="86">
        <f t="shared" ca="1" si="22"/>
        <v>276.75</v>
      </c>
      <c r="S65" s="86">
        <f t="shared" ca="1" si="14"/>
        <v>0</v>
      </c>
      <c r="T65" s="86">
        <f t="shared" ca="1" si="15"/>
        <v>6</v>
      </c>
      <c r="U65" s="86">
        <f t="shared" ca="1" si="16"/>
        <v>0</v>
      </c>
      <c r="V65" s="139">
        <f t="shared" ca="1" si="25"/>
        <v>0</v>
      </c>
      <c r="W65" s="139">
        <f t="shared" ca="1" si="26"/>
        <v>1200</v>
      </c>
      <c r="Z65" s="86">
        <f t="shared" ca="1" si="17"/>
        <v>0</v>
      </c>
      <c r="AA65" s="86">
        <f t="shared" ca="1" si="18"/>
        <v>1</v>
      </c>
      <c r="AB65" s="86">
        <f t="shared" ca="1" si="19"/>
        <v>0</v>
      </c>
    </row>
    <row r="66" spans="2:28" ht="14.35" x14ac:dyDescent="0.5">
      <c r="B66" s="86">
        <v>52</v>
      </c>
      <c r="C66" s="138">
        <f t="shared" ca="1" si="8"/>
        <v>0.87978351312709502</v>
      </c>
      <c r="D66" s="86">
        <f ca="1">VLOOKUP(C66,new_arrival2,3,TRUE)</f>
        <v>9</v>
      </c>
      <c r="E66" s="86">
        <f t="shared" ca="1" si="20"/>
        <v>282.75</v>
      </c>
      <c r="F66" s="138">
        <f t="shared" ca="1" si="9"/>
        <v>0.89969277242749623</v>
      </c>
      <c r="G66" s="86" t="str">
        <f ca="1">VLOOKUP(F66,new_type2,3,TRUE)</f>
        <v>Small</v>
      </c>
      <c r="H66" s="86">
        <f t="shared" ca="1" si="2"/>
        <v>3</v>
      </c>
      <c r="I66" s="138">
        <f t="shared" ca="1" si="10"/>
        <v>0.63845901777396474</v>
      </c>
      <c r="J66" s="86" t="str">
        <f t="shared" ca="1" si="3"/>
        <v>Landing</v>
      </c>
      <c r="K66" s="86">
        <f t="shared" ca="1" si="23"/>
        <v>279.75</v>
      </c>
      <c r="L66" s="86">
        <f t="shared" ca="1" si="23"/>
        <v>276.75</v>
      </c>
      <c r="M66" s="86">
        <f t="shared" ca="1" si="11"/>
        <v>2</v>
      </c>
      <c r="N66" s="138">
        <f t="shared" ca="1" si="12"/>
        <v>0.93531965680919704</v>
      </c>
      <c r="O66" s="86">
        <f t="shared" ca="1" si="24"/>
        <v>9</v>
      </c>
      <c r="P66" s="86">
        <f t="shared" ca="1" si="13"/>
        <v>282.75</v>
      </c>
      <c r="Q66" s="86">
        <f t="shared" ca="1" si="21"/>
        <v>279.75</v>
      </c>
      <c r="R66" s="86">
        <f t="shared" ca="1" si="22"/>
        <v>291.75</v>
      </c>
      <c r="S66" s="86">
        <f t="shared" ca="1" si="14"/>
        <v>0</v>
      </c>
      <c r="T66" s="86">
        <f t="shared" ca="1" si="15"/>
        <v>0</v>
      </c>
      <c r="U66" s="86">
        <f t="shared" ca="1" si="16"/>
        <v>6</v>
      </c>
      <c r="V66" s="139">
        <f t="shared" ca="1" si="25"/>
        <v>0</v>
      </c>
      <c r="W66" s="139">
        <f t="shared" ca="1" si="26"/>
        <v>850</v>
      </c>
      <c r="Z66" s="86">
        <f t="shared" ca="1" si="17"/>
        <v>0</v>
      </c>
      <c r="AA66" s="86">
        <f t="shared" ca="1" si="18"/>
        <v>0</v>
      </c>
      <c r="AB66" s="86">
        <f t="shared" ca="1" si="19"/>
        <v>1</v>
      </c>
    </row>
    <row r="67" spans="2:28" ht="14.35" x14ac:dyDescent="0.5">
      <c r="B67" s="86">
        <v>53</v>
      </c>
      <c r="C67" s="138">
        <f t="shared" ca="1" si="8"/>
        <v>0.58527521099141999</v>
      </c>
      <c r="D67" s="86">
        <f ca="1">VLOOKUP(C67,new_arrival2,3,TRUE)</f>
        <v>6.75</v>
      </c>
      <c r="E67" s="86">
        <f t="shared" ca="1" si="20"/>
        <v>289.5</v>
      </c>
      <c r="F67" s="138">
        <f t="shared" ca="1" si="9"/>
        <v>0.88846127435689803</v>
      </c>
      <c r="G67" s="86" t="str">
        <f ca="1">VLOOKUP(F67,new_type2,3,TRUE)</f>
        <v>Small</v>
      </c>
      <c r="H67" s="86">
        <f t="shared" ca="1" si="2"/>
        <v>3</v>
      </c>
      <c r="I67" s="138">
        <f t="shared" ca="1" si="10"/>
        <v>0.12249697553690075</v>
      </c>
      <c r="J67" s="86" t="str">
        <f t="shared" ca="1" si="3"/>
        <v>Take-Off</v>
      </c>
      <c r="K67" s="86">
        <f t="shared" ca="1" si="23"/>
        <v>279.75</v>
      </c>
      <c r="L67" s="86">
        <f t="shared" ca="1" si="23"/>
        <v>291.75</v>
      </c>
      <c r="M67" s="86">
        <f t="shared" ca="1" si="11"/>
        <v>1</v>
      </c>
      <c r="N67" s="138">
        <f t="shared" ca="1" si="12"/>
        <v>0.66373663312107367</v>
      </c>
      <c r="O67" s="86">
        <f t="shared" ca="1" si="24"/>
        <v>6</v>
      </c>
      <c r="P67" s="86">
        <f t="shared" ca="1" si="13"/>
        <v>289.5</v>
      </c>
      <c r="Q67" s="86">
        <f t="shared" ca="1" si="21"/>
        <v>295.5</v>
      </c>
      <c r="R67" s="86">
        <f t="shared" ca="1" si="22"/>
        <v>291.75</v>
      </c>
      <c r="S67" s="86">
        <f t="shared" ca="1" si="14"/>
        <v>0</v>
      </c>
      <c r="T67" s="86">
        <f t="shared" ca="1" si="15"/>
        <v>9.75</v>
      </c>
      <c r="U67" s="86">
        <f t="shared" ca="1" si="16"/>
        <v>0</v>
      </c>
      <c r="V67" s="139">
        <f t="shared" ca="1" si="25"/>
        <v>0</v>
      </c>
      <c r="W67" s="139">
        <f t="shared" ca="1" si="26"/>
        <v>850</v>
      </c>
      <c r="Z67" s="86">
        <f t="shared" ca="1" si="17"/>
        <v>0</v>
      </c>
      <c r="AA67" s="86">
        <f t="shared" ca="1" si="18"/>
        <v>0</v>
      </c>
      <c r="AB67" s="86">
        <f t="shared" ca="1" si="19"/>
        <v>1</v>
      </c>
    </row>
    <row r="68" spans="2:28" ht="14.35" x14ac:dyDescent="0.5">
      <c r="B68" s="86">
        <v>54</v>
      </c>
      <c r="C68" s="138">
        <f t="shared" ca="1" si="8"/>
        <v>0.99560771933790582</v>
      </c>
      <c r="D68" s="86">
        <f ca="1">VLOOKUP(C68,new_arrival2,3,TRUE)</f>
        <v>9</v>
      </c>
      <c r="E68" s="86">
        <f t="shared" ca="1" si="20"/>
        <v>298.5</v>
      </c>
      <c r="F68" s="138">
        <f t="shared" ca="1" si="9"/>
        <v>0.7778650199798508</v>
      </c>
      <c r="G68" s="86" t="str">
        <f ca="1">VLOOKUP(F68,new_type2,3,TRUE)</f>
        <v>Medium</v>
      </c>
      <c r="H68" s="86">
        <f t="shared" ca="1" si="2"/>
        <v>2</v>
      </c>
      <c r="I68" s="138">
        <f t="shared" ca="1" si="10"/>
        <v>0.75236281653636727</v>
      </c>
      <c r="J68" s="86" t="str">
        <f t="shared" ca="1" si="3"/>
        <v>Landing</v>
      </c>
      <c r="K68" s="86">
        <f t="shared" ca="1" si="23"/>
        <v>295.5</v>
      </c>
      <c r="L68" s="86">
        <f t="shared" ca="1" si="23"/>
        <v>291.75</v>
      </c>
      <c r="M68" s="86">
        <f t="shared" ca="1" si="11"/>
        <v>2</v>
      </c>
      <c r="N68" s="138">
        <f t="shared" ca="1" si="12"/>
        <v>0.37922736742798357</v>
      </c>
      <c r="O68" s="86">
        <f t="shared" ca="1" si="24"/>
        <v>9</v>
      </c>
      <c r="P68" s="86">
        <f t="shared" ca="1" si="13"/>
        <v>298.5</v>
      </c>
      <c r="Q68" s="86">
        <f t="shared" ca="1" si="21"/>
        <v>295.5</v>
      </c>
      <c r="R68" s="86">
        <f t="shared" ca="1" si="22"/>
        <v>307.5</v>
      </c>
      <c r="S68" s="86">
        <f t="shared" ca="1" si="14"/>
        <v>0</v>
      </c>
      <c r="T68" s="86">
        <f t="shared" ca="1" si="15"/>
        <v>0</v>
      </c>
      <c r="U68" s="86">
        <f t="shared" ca="1" si="16"/>
        <v>6.75</v>
      </c>
      <c r="V68" s="139">
        <f t="shared" ca="1" si="25"/>
        <v>0</v>
      </c>
      <c r="W68" s="139">
        <f t="shared" ca="1" si="26"/>
        <v>1200</v>
      </c>
      <c r="Z68" s="86">
        <f t="shared" ca="1" si="17"/>
        <v>0</v>
      </c>
      <c r="AA68" s="86">
        <f t="shared" ca="1" si="18"/>
        <v>1</v>
      </c>
      <c r="AB68" s="86">
        <f t="shared" ca="1" si="19"/>
        <v>0</v>
      </c>
    </row>
    <row r="69" spans="2:28" ht="14.35" x14ac:dyDescent="0.5">
      <c r="B69" s="86">
        <v>55</v>
      </c>
      <c r="C69" s="138">
        <f t="shared" ca="1" si="8"/>
        <v>0.11382785809800433</v>
      </c>
      <c r="D69" s="86">
        <f ca="1">VLOOKUP(C69,new_arrival2,3,TRUE)</f>
        <v>4.5</v>
      </c>
      <c r="E69" s="86">
        <f t="shared" ca="1" si="20"/>
        <v>303</v>
      </c>
      <c r="F69" s="138">
        <f t="shared" ca="1" si="9"/>
        <v>0.83243716877250507</v>
      </c>
      <c r="G69" s="86" t="str">
        <f ca="1">VLOOKUP(F69,new_type2,3,TRUE)</f>
        <v>Small</v>
      </c>
      <c r="H69" s="86">
        <f t="shared" ca="1" si="2"/>
        <v>3</v>
      </c>
      <c r="I69" s="138">
        <f t="shared" ca="1" si="10"/>
        <v>0.10930287358449819</v>
      </c>
      <c r="J69" s="86" t="str">
        <f t="shared" ca="1" si="3"/>
        <v>Take-Off</v>
      </c>
      <c r="K69" s="86">
        <f t="shared" ca="1" si="23"/>
        <v>295.5</v>
      </c>
      <c r="L69" s="86">
        <f t="shared" ca="1" si="23"/>
        <v>307.5</v>
      </c>
      <c r="M69" s="86">
        <f t="shared" ca="1" si="11"/>
        <v>1</v>
      </c>
      <c r="N69" s="138">
        <f t="shared" ca="1" si="12"/>
        <v>0.71967162099025961</v>
      </c>
      <c r="O69" s="86">
        <f t="shared" ca="1" si="24"/>
        <v>6</v>
      </c>
      <c r="P69" s="86">
        <f t="shared" ca="1" si="13"/>
        <v>303</v>
      </c>
      <c r="Q69" s="86">
        <f t="shared" ca="1" si="21"/>
        <v>309</v>
      </c>
      <c r="R69" s="86">
        <f t="shared" ca="1" si="22"/>
        <v>307.5</v>
      </c>
      <c r="S69" s="86">
        <f t="shared" ca="1" si="14"/>
        <v>0</v>
      </c>
      <c r="T69" s="86">
        <f t="shared" ca="1" si="15"/>
        <v>7.5</v>
      </c>
      <c r="U69" s="86">
        <f t="shared" ca="1" si="16"/>
        <v>0</v>
      </c>
      <c r="V69" s="139">
        <f t="shared" ca="1" si="25"/>
        <v>0</v>
      </c>
      <c r="W69" s="139">
        <f t="shared" ca="1" si="26"/>
        <v>850</v>
      </c>
      <c r="Z69" s="86">
        <f t="shared" ca="1" si="17"/>
        <v>0</v>
      </c>
      <c r="AA69" s="86">
        <f t="shared" ca="1" si="18"/>
        <v>0</v>
      </c>
      <c r="AB69" s="86">
        <f t="shared" ca="1" si="19"/>
        <v>1</v>
      </c>
    </row>
    <row r="70" spans="2:28" ht="14.35" x14ac:dyDescent="0.5">
      <c r="B70" s="86">
        <v>56</v>
      </c>
      <c r="C70" s="138">
        <f t="shared" ca="1" si="8"/>
        <v>0.50811108416158735</v>
      </c>
      <c r="D70" s="86">
        <f ca="1">VLOOKUP(C70,new_arrival2,3,TRUE)</f>
        <v>6.75</v>
      </c>
      <c r="E70" s="86">
        <f t="shared" ca="1" si="20"/>
        <v>309.75</v>
      </c>
      <c r="F70" s="138">
        <f t="shared" ca="1" si="9"/>
        <v>0.98140734938280683</v>
      </c>
      <c r="G70" s="86" t="str">
        <f ca="1">VLOOKUP(F70,new_type2,3,TRUE)</f>
        <v>Small</v>
      </c>
      <c r="H70" s="86">
        <f t="shared" ca="1" si="2"/>
        <v>3</v>
      </c>
      <c r="I70" s="138">
        <f t="shared" ca="1" si="10"/>
        <v>0.24758728366563731</v>
      </c>
      <c r="J70" s="86" t="str">
        <f t="shared" ca="1" si="3"/>
        <v>Take-Off</v>
      </c>
      <c r="K70" s="86">
        <f t="shared" ca="1" si="23"/>
        <v>309</v>
      </c>
      <c r="L70" s="86">
        <f t="shared" ca="1" si="23"/>
        <v>307.5</v>
      </c>
      <c r="M70" s="86">
        <f t="shared" ca="1" si="11"/>
        <v>2</v>
      </c>
      <c r="N70" s="138">
        <f t="shared" ca="1" si="12"/>
        <v>0.71366743208599581</v>
      </c>
      <c r="O70" s="86">
        <f t="shared" ca="1" si="24"/>
        <v>6</v>
      </c>
      <c r="P70" s="86">
        <f t="shared" ca="1" si="13"/>
        <v>309.75</v>
      </c>
      <c r="Q70" s="86">
        <f t="shared" ca="1" si="21"/>
        <v>309</v>
      </c>
      <c r="R70" s="86">
        <f t="shared" ca="1" si="22"/>
        <v>315.75</v>
      </c>
      <c r="S70" s="86">
        <f t="shared" ca="1" si="14"/>
        <v>0</v>
      </c>
      <c r="T70" s="86">
        <f t="shared" ca="1" si="15"/>
        <v>0</v>
      </c>
      <c r="U70" s="86">
        <f t="shared" ca="1" si="16"/>
        <v>2.25</v>
      </c>
      <c r="V70" s="139">
        <f t="shared" ca="1" si="25"/>
        <v>0</v>
      </c>
      <c r="W70" s="139">
        <f t="shared" ca="1" si="26"/>
        <v>850</v>
      </c>
      <c r="Z70" s="86">
        <f t="shared" ca="1" si="17"/>
        <v>0</v>
      </c>
      <c r="AA70" s="86">
        <f t="shared" ca="1" si="18"/>
        <v>0</v>
      </c>
      <c r="AB70" s="86">
        <f t="shared" ca="1" si="19"/>
        <v>1</v>
      </c>
    </row>
    <row r="71" spans="2:28" ht="14.35" x14ac:dyDescent="0.5">
      <c r="B71" s="86">
        <v>57</v>
      </c>
      <c r="C71" s="138">
        <f t="shared" ca="1" si="8"/>
        <v>7.2654694000864661E-2</v>
      </c>
      <c r="D71" s="86">
        <f ca="1">VLOOKUP(C71,new_arrival2,3,TRUE)</f>
        <v>0</v>
      </c>
      <c r="E71" s="86">
        <f t="shared" ca="1" si="20"/>
        <v>309.75</v>
      </c>
      <c r="F71" s="138">
        <f t="shared" ca="1" si="9"/>
        <v>0.98669465545798407</v>
      </c>
      <c r="G71" s="86" t="str">
        <f ca="1">VLOOKUP(F71,new_type2,3,TRUE)</f>
        <v>Small</v>
      </c>
      <c r="H71" s="86">
        <f t="shared" ca="1" si="2"/>
        <v>3</v>
      </c>
      <c r="I71" s="138">
        <f t="shared" ca="1" si="10"/>
        <v>0.3276953774446657</v>
      </c>
      <c r="J71" s="86" t="str">
        <f t="shared" ca="1" si="3"/>
        <v>Take-Off</v>
      </c>
      <c r="K71" s="86">
        <f t="shared" ca="1" si="23"/>
        <v>309</v>
      </c>
      <c r="L71" s="86">
        <f t="shared" ca="1" si="23"/>
        <v>315.75</v>
      </c>
      <c r="M71" s="86">
        <f t="shared" ca="1" si="11"/>
        <v>1</v>
      </c>
      <c r="N71" s="138">
        <f t="shared" ca="1" si="12"/>
        <v>0.56174756026395967</v>
      </c>
      <c r="O71" s="86">
        <f t="shared" ca="1" si="24"/>
        <v>6</v>
      </c>
      <c r="P71" s="86">
        <f t="shared" ca="1" si="13"/>
        <v>309.75</v>
      </c>
      <c r="Q71" s="86">
        <f t="shared" ca="1" si="21"/>
        <v>315.75</v>
      </c>
      <c r="R71" s="86">
        <f t="shared" ca="1" si="22"/>
        <v>315.75</v>
      </c>
      <c r="S71" s="86">
        <f t="shared" ca="1" si="14"/>
        <v>0</v>
      </c>
      <c r="T71" s="86">
        <f t="shared" ca="1" si="15"/>
        <v>0.75</v>
      </c>
      <c r="U71" s="86">
        <f t="shared" ca="1" si="16"/>
        <v>0</v>
      </c>
      <c r="V71" s="139">
        <f t="shared" ca="1" si="25"/>
        <v>0</v>
      </c>
      <c r="W71" s="139">
        <f t="shared" ca="1" si="26"/>
        <v>850</v>
      </c>
      <c r="Z71" s="86">
        <f t="shared" ca="1" si="17"/>
        <v>0</v>
      </c>
      <c r="AA71" s="86">
        <f t="shared" ca="1" si="18"/>
        <v>0</v>
      </c>
      <c r="AB71" s="86">
        <f t="shared" ca="1" si="19"/>
        <v>1</v>
      </c>
    </row>
    <row r="72" spans="2:28" ht="14.35" x14ac:dyDescent="0.5">
      <c r="B72" s="86">
        <v>58</v>
      </c>
      <c r="C72" s="138">
        <f t="shared" ca="1" si="8"/>
        <v>0.29302120330896853</v>
      </c>
      <c r="D72" s="86">
        <f ca="1">VLOOKUP(C72,new_arrival2,3,TRUE)</f>
        <v>4.5</v>
      </c>
      <c r="E72" s="86">
        <f t="shared" ca="1" si="20"/>
        <v>314.25</v>
      </c>
      <c r="F72" s="138">
        <f t="shared" ca="1" si="9"/>
        <v>0.68213017077197502</v>
      </c>
      <c r="G72" s="86" t="str">
        <f ca="1">VLOOKUP(F72,new_type2,3,TRUE)</f>
        <v>Medium</v>
      </c>
      <c r="H72" s="86">
        <f t="shared" ca="1" si="2"/>
        <v>2</v>
      </c>
      <c r="I72" s="138">
        <f t="shared" ca="1" si="10"/>
        <v>0.54562716984804271</v>
      </c>
      <c r="J72" s="86" t="str">
        <f t="shared" ca="1" si="3"/>
        <v>Landing</v>
      </c>
      <c r="K72" s="86">
        <f t="shared" ca="1" si="23"/>
        <v>315.75</v>
      </c>
      <c r="L72" s="86">
        <f t="shared" ca="1" si="23"/>
        <v>315.75</v>
      </c>
      <c r="M72" s="86">
        <f t="shared" ca="1" si="11"/>
        <v>1</v>
      </c>
      <c r="N72" s="138">
        <f t="shared" ca="1" si="12"/>
        <v>0.2889559049968109</v>
      </c>
      <c r="O72" s="86">
        <f t="shared" ca="1" si="24"/>
        <v>6</v>
      </c>
      <c r="P72" s="86">
        <f t="shared" ca="1" si="13"/>
        <v>315.75</v>
      </c>
      <c r="Q72" s="86">
        <f t="shared" ca="1" si="21"/>
        <v>321.75</v>
      </c>
      <c r="R72" s="86">
        <f t="shared" ca="1" si="22"/>
        <v>315.75</v>
      </c>
      <c r="S72" s="86">
        <f t="shared" ca="1" si="14"/>
        <v>1.5</v>
      </c>
      <c r="T72" s="86">
        <f t="shared" ca="1" si="15"/>
        <v>0</v>
      </c>
      <c r="U72" s="86">
        <f t="shared" ca="1" si="16"/>
        <v>0</v>
      </c>
      <c r="V72" s="139">
        <f t="shared" ca="1" si="25"/>
        <v>22.309500000000003</v>
      </c>
      <c r="W72" s="139">
        <f t="shared" ca="1" si="26"/>
        <v>1200</v>
      </c>
      <c r="Z72" s="86">
        <f t="shared" ca="1" si="17"/>
        <v>0</v>
      </c>
      <c r="AA72" s="86">
        <f t="shared" ca="1" si="18"/>
        <v>1</v>
      </c>
      <c r="AB72" s="86">
        <f t="shared" ca="1" si="19"/>
        <v>0</v>
      </c>
    </row>
    <row r="73" spans="2:28" ht="14.35" x14ac:dyDescent="0.5">
      <c r="B73" s="86">
        <v>59</v>
      </c>
      <c r="C73" s="138">
        <f t="shared" ca="1" si="8"/>
        <v>0.23330589468465657</v>
      </c>
      <c r="D73" s="86">
        <f ca="1">VLOOKUP(C73,new_arrival2,3,TRUE)</f>
        <v>4.5</v>
      </c>
      <c r="E73" s="86">
        <f t="shared" ca="1" si="20"/>
        <v>318.75</v>
      </c>
      <c r="F73" s="138">
        <f t="shared" ca="1" si="9"/>
        <v>0.9268986975810789</v>
      </c>
      <c r="G73" s="86" t="str">
        <f ca="1">VLOOKUP(F73,new_type2,3,TRUE)</f>
        <v>Small</v>
      </c>
      <c r="H73" s="86">
        <f t="shared" ca="1" si="2"/>
        <v>3</v>
      </c>
      <c r="I73" s="138">
        <f t="shared" ca="1" si="10"/>
        <v>0.44915128391194126</v>
      </c>
      <c r="J73" s="86" t="str">
        <f t="shared" ca="1" si="3"/>
        <v>Take-Off</v>
      </c>
      <c r="K73" s="86">
        <f t="shared" ca="1" si="23"/>
        <v>321.75</v>
      </c>
      <c r="L73" s="86">
        <f t="shared" ca="1" si="23"/>
        <v>315.75</v>
      </c>
      <c r="M73" s="86">
        <f t="shared" ca="1" si="11"/>
        <v>2</v>
      </c>
      <c r="N73" s="138">
        <f t="shared" ca="1" si="12"/>
        <v>1.2788042486554518E-3</v>
      </c>
      <c r="O73" s="86">
        <f t="shared" ca="1" si="24"/>
        <v>6</v>
      </c>
      <c r="P73" s="86">
        <f t="shared" ca="1" si="13"/>
        <v>318.75</v>
      </c>
      <c r="Q73" s="86">
        <f t="shared" ca="1" si="21"/>
        <v>321.75</v>
      </c>
      <c r="R73" s="86">
        <f t="shared" ca="1" si="22"/>
        <v>324.75</v>
      </c>
      <c r="S73" s="86">
        <f t="shared" ca="1" si="14"/>
        <v>0</v>
      </c>
      <c r="T73" s="86">
        <f t="shared" ca="1" si="15"/>
        <v>0</v>
      </c>
      <c r="U73" s="86">
        <f t="shared" ca="1" si="16"/>
        <v>3</v>
      </c>
      <c r="V73" s="139">
        <f t="shared" ca="1" si="25"/>
        <v>0</v>
      </c>
      <c r="W73" s="139">
        <f t="shared" ca="1" si="26"/>
        <v>850</v>
      </c>
      <c r="Z73" s="86">
        <f t="shared" ca="1" si="17"/>
        <v>0</v>
      </c>
      <c r="AA73" s="86">
        <f t="shared" ca="1" si="18"/>
        <v>0</v>
      </c>
      <c r="AB73" s="86">
        <f t="shared" ca="1" si="19"/>
        <v>1</v>
      </c>
    </row>
    <row r="74" spans="2:28" ht="14.35" x14ac:dyDescent="0.5">
      <c r="B74" s="86">
        <v>60</v>
      </c>
      <c r="C74" s="138">
        <f t="shared" ca="1" si="8"/>
        <v>0.29424217162848132</v>
      </c>
      <c r="D74" s="86">
        <f ca="1">VLOOKUP(C74,new_arrival2,3,TRUE)</f>
        <v>4.5</v>
      </c>
      <c r="E74" s="86">
        <f t="shared" ca="1" si="20"/>
        <v>323.25</v>
      </c>
      <c r="F74" s="138">
        <f t="shared" ca="1" si="9"/>
        <v>0.37607305253822021</v>
      </c>
      <c r="G74" s="86" t="str">
        <f ca="1">VLOOKUP(F74,new_type2,3,TRUE)</f>
        <v>Medium</v>
      </c>
      <c r="H74" s="86">
        <f t="shared" ca="1" si="2"/>
        <v>2</v>
      </c>
      <c r="I74" s="138">
        <f t="shared" ca="1" si="10"/>
        <v>0.72532704413338456</v>
      </c>
      <c r="J74" s="86" t="str">
        <f t="shared" ca="1" si="3"/>
        <v>Landing</v>
      </c>
      <c r="K74" s="86">
        <f t="shared" ca="1" si="23"/>
        <v>321.75</v>
      </c>
      <c r="L74" s="86">
        <f t="shared" ca="1" si="23"/>
        <v>324.75</v>
      </c>
      <c r="M74" s="86">
        <f t="shared" ca="1" si="11"/>
        <v>1</v>
      </c>
      <c r="N74" s="138">
        <f t="shared" ca="1" si="12"/>
        <v>0.75375894805838384</v>
      </c>
      <c r="O74" s="86">
        <f t="shared" ca="1" si="24"/>
        <v>9</v>
      </c>
      <c r="P74" s="86">
        <f t="shared" ca="1" si="13"/>
        <v>323.25</v>
      </c>
      <c r="Q74" s="86">
        <f t="shared" ca="1" si="21"/>
        <v>332.25</v>
      </c>
      <c r="R74" s="86">
        <f t="shared" ca="1" si="22"/>
        <v>324.75</v>
      </c>
      <c r="S74" s="86">
        <f t="shared" ca="1" si="14"/>
        <v>0</v>
      </c>
      <c r="T74" s="86">
        <f t="shared" ca="1" si="15"/>
        <v>1.5</v>
      </c>
      <c r="U74" s="86">
        <f t="shared" ca="1" si="16"/>
        <v>0</v>
      </c>
      <c r="V74" s="139">
        <f t="shared" ca="1" si="25"/>
        <v>0</v>
      </c>
      <c r="W74" s="139">
        <f t="shared" ca="1" si="26"/>
        <v>1200</v>
      </c>
      <c r="Z74" s="86">
        <f t="shared" ca="1" si="17"/>
        <v>0</v>
      </c>
      <c r="AA74" s="86">
        <f t="shared" ca="1" si="18"/>
        <v>1</v>
      </c>
      <c r="AB74" s="86">
        <f t="shared" ca="1" si="19"/>
        <v>0</v>
      </c>
    </row>
    <row r="75" spans="2:28" ht="14.35" x14ac:dyDescent="0.5">
      <c r="B75" s="86">
        <v>61</v>
      </c>
      <c r="C75" s="138">
        <f t="shared" ca="1" si="8"/>
        <v>1.6859242065650593E-2</v>
      </c>
      <c r="D75" s="86">
        <f ca="1">VLOOKUP(C75,new_arrival2,3,TRUE)</f>
        <v>0</v>
      </c>
      <c r="E75" s="86">
        <f t="shared" ca="1" si="20"/>
        <v>323.25</v>
      </c>
      <c r="F75" s="138">
        <f t="shared" ca="1" si="9"/>
        <v>4.1120049941926973E-2</v>
      </c>
      <c r="G75" s="86" t="str">
        <f ca="1">VLOOKUP(F75,new_type2,3,TRUE)</f>
        <v>Jumbo</v>
      </c>
      <c r="H75" s="86">
        <f t="shared" ca="1" si="2"/>
        <v>1</v>
      </c>
      <c r="I75" s="138">
        <f t="shared" ca="1" si="10"/>
        <v>0.65860429885932248</v>
      </c>
      <c r="J75" s="86" t="str">
        <f t="shared" ca="1" si="3"/>
        <v>Landing</v>
      </c>
      <c r="K75" s="86">
        <f t="shared" ca="1" si="23"/>
        <v>332.25</v>
      </c>
      <c r="L75" s="86">
        <f t="shared" ca="1" si="23"/>
        <v>324.75</v>
      </c>
      <c r="M75" s="86">
        <f t="shared" ca="1" si="11"/>
        <v>1</v>
      </c>
      <c r="N75" s="138">
        <f t="shared" ca="1" si="12"/>
        <v>0.7426250489954449</v>
      </c>
      <c r="O75" s="86">
        <f t="shared" ca="1" si="24"/>
        <v>12</v>
      </c>
      <c r="P75" s="86">
        <f t="shared" ca="1" si="13"/>
        <v>332.25</v>
      </c>
      <c r="Q75" s="86">
        <f t="shared" ca="1" si="21"/>
        <v>344.25</v>
      </c>
      <c r="R75" s="86">
        <f t="shared" ca="1" si="22"/>
        <v>324.75</v>
      </c>
      <c r="S75" s="86">
        <f t="shared" ca="1" si="14"/>
        <v>9</v>
      </c>
      <c r="T75" s="86">
        <f t="shared" ca="1" si="15"/>
        <v>0</v>
      </c>
      <c r="U75" s="86">
        <f t="shared" ca="1" si="16"/>
        <v>0</v>
      </c>
      <c r="V75" s="139">
        <f t="shared" ca="1" si="25"/>
        <v>803.14200000000017</v>
      </c>
      <c r="W75" s="139">
        <f t="shared" ca="1" si="26"/>
        <v>1600</v>
      </c>
      <c r="Z75" s="86">
        <f t="shared" ca="1" si="17"/>
        <v>1</v>
      </c>
      <c r="AA75" s="86">
        <f t="shared" ca="1" si="18"/>
        <v>0</v>
      </c>
      <c r="AB75" s="86">
        <f t="shared" ca="1" si="19"/>
        <v>0</v>
      </c>
    </row>
    <row r="76" spans="2:28" ht="14.35" x14ac:dyDescent="0.5">
      <c r="B76" s="86">
        <v>62</v>
      </c>
      <c r="C76" s="138">
        <f t="shared" ca="1" si="8"/>
        <v>0.22879881995290208</v>
      </c>
      <c r="D76" s="86">
        <f ca="1">VLOOKUP(C76,new_arrival2,3,TRUE)</f>
        <v>4.5</v>
      </c>
      <c r="E76" s="86">
        <f t="shared" ca="1" si="20"/>
        <v>327.75</v>
      </c>
      <c r="F76" s="138">
        <f t="shared" ca="1" si="9"/>
        <v>8.2891068725041706E-2</v>
      </c>
      <c r="G76" s="86" t="str">
        <f ca="1">VLOOKUP(F76,new_type2,3,TRUE)</f>
        <v>Jumbo</v>
      </c>
      <c r="H76" s="86">
        <f t="shared" ca="1" si="2"/>
        <v>1</v>
      </c>
      <c r="I76" s="138">
        <f t="shared" ca="1" si="10"/>
        <v>0.40183170492959797</v>
      </c>
      <c r="J76" s="86" t="str">
        <f t="shared" ca="1" si="3"/>
        <v>Take-Off</v>
      </c>
      <c r="K76" s="86">
        <f t="shared" ca="1" si="23"/>
        <v>344.25</v>
      </c>
      <c r="L76" s="86">
        <f t="shared" ca="1" si="23"/>
        <v>324.75</v>
      </c>
      <c r="M76" s="86">
        <f t="shared" ca="1" si="11"/>
        <v>1</v>
      </c>
      <c r="N76" s="138">
        <f t="shared" ca="1" si="12"/>
        <v>0.35877632987854546</v>
      </c>
      <c r="O76" s="86">
        <f t="shared" ca="1" si="24"/>
        <v>9</v>
      </c>
      <c r="P76" s="86">
        <f t="shared" ca="1" si="13"/>
        <v>344.25</v>
      </c>
      <c r="Q76" s="86">
        <f t="shared" ca="1" si="21"/>
        <v>353.25</v>
      </c>
      <c r="R76" s="86">
        <f t="shared" ca="1" si="22"/>
        <v>324.75</v>
      </c>
      <c r="S76" s="86">
        <f t="shared" ca="1" si="14"/>
        <v>16.5</v>
      </c>
      <c r="T76" s="86">
        <f t="shared" ca="1" si="15"/>
        <v>0</v>
      </c>
      <c r="U76" s="86">
        <f t="shared" ca="1" si="16"/>
        <v>0</v>
      </c>
      <c r="V76" s="139">
        <f t="shared" ca="1" si="25"/>
        <v>359.92660000000006</v>
      </c>
      <c r="W76" s="139">
        <f t="shared" ca="1" si="26"/>
        <v>1600</v>
      </c>
      <c r="Z76" s="86">
        <f t="shared" ca="1" si="17"/>
        <v>1</v>
      </c>
      <c r="AA76" s="86">
        <f t="shared" ca="1" si="18"/>
        <v>0</v>
      </c>
      <c r="AB76" s="86">
        <f t="shared" ca="1" si="19"/>
        <v>0</v>
      </c>
    </row>
    <row r="77" spans="2:28" ht="14.35" x14ac:dyDescent="0.5">
      <c r="B77" s="86">
        <v>63</v>
      </c>
      <c r="C77" s="138">
        <f t="shared" ca="1" si="8"/>
        <v>0.51256413464034467</v>
      </c>
      <c r="D77" s="86">
        <f ca="1">VLOOKUP(C77,new_arrival2,3,TRUE)</f>
        <v>6.75</v>
      </c>
      <c r="E77" s="86">
        <f t="shared" ca="1" si="20"/>
        <v>334.5</v>
      </c>
      <c r="F77" s="138">
        <f t="shared" ca="1" si="9"/>
        <v>0.83438901191079251</v>
      </c>
      <c r="G77" s="86" t="str">
        <f ca="1">VLOOKUP(F77,new_type2,3,TRUE)</f>
        <v>Small</v>
      </c>
      <c r="H77" s="86">
        <f t="shared" ca="1" si="2"/>
        <v>3</v>
      </c>
      <c r="I77" s="138">
        <f t="shared" ca="1" si="10"/>
        <v>0.83035573633011761</v>
      </c>
      <c r="J77" s="86" t="str">
        <f t="shared" ca="1" si="3"/>
        <v>Landing</v>
      </c>
      <c r="K77" s="86">
        <f t="shared" ca="1" si="23"/>
        <v>353.25</v>
      </c>
      <c r="L77" s="86">
        <f t="shared" ca="1" si="23"/>
        <v>324.75</v>
      </c>
      <c r="M77" s="86">
        <f t="shared" ca="1" si="11"/>
        <v>2</v>
      </c>
      <c r="N77" s="138">
        <f t="shared" ca="1" si="12"/>
        <v>0.60482573797883965</v>
      </c>
      <c r="O77" s="86">
        <f t="shared" ca="1" si="24"/>
        <v>6</v>
      </c>
      <c r="P77" s="86">
        <f t="shared" ca="1" si="13"/>
        <v>334.5</v>
      </c>
      <c r="Q77" s="86">
        <f t="shared" ca="1" si="21"/>
        <v>353.25</v>
      </c>
      <c r="R77" s="86">
        <f t="shared" ca="1" si="22"/>
        <v>340.5</v>
      </c>
      <c r="S77" s="86">
        <f t="shared" ca="1" si="14"/>
        <v>0</v>
      </c>
      <c r="T77" s="86">
        <f t="shared" ca="1" si="15"/>
        <v>0</v>
      </c>
      <c r="U77" s="86">
        <f t="shared" ca="1" si="16"/>
        <v>9.75</v>
      </c>
      <c r="V77" s="139">
        <f t="shared" ca="1" si="25"/>
        <v>0</v>
      </c>
      <c r="W77" s="139">
        <f t="shared" ca="1" si="26"/>
        <v>850</v>
      </c>
      <c r="Z77" s="86">
        <f t="shared" ca="1" si="17"/>
        <v>0</v>
      </c>
      <c r="AA77" s="86">
        <f t="shared" ca="1" si="18"/>
        <v>0</v>
      </c>
      <c r="AB77" s="86">
        <f t="shared" ca="1" si="19"/>
        <v>1</v>
      </c>
    </row>
    <row r="78" spans="2:28" ht="14.35" x14ac:dyDescent="0.5">
      <c r="B78" s="86">
        <v>64</v>
      </c>
      <c r="C78" s="138">
        <f t="shared" ca="1" si="8"/>
        <v>0.90469781740600352</v>
      </c>
      <c r="D78" s="86">
        <f ca="1">VLOOKUP(C78,new_arrival2,3,TRUE)</f>
        <v>9</v>
      </c>
      <c r="E78" s="86">
        <f t="shared" ca="1" si="20"/>
        <v>343.5</v>
      </c>
      <c r="F78" s="138">
        <f t="shared" ca="1" si="9"/>
        <v>0.33599194699159574</v>
      </c>
      <c r="G78" s="86" t="str">
        <f ca="1">VLOOKUP(F78,new_type2,3,TRUE)</f>
        <v>Jumbo</v>
      </c>
      <c r="H78" s="86">
        <f t="shared" ca="1" si="2"/>
        <v>1</v>
      </c>
      <c r="I78" s="138">
        <f t="shared" ca="1" si="10"/>
        <v>0.78449621286721327</v>
      </c>
      <c r="J78" s="86" t="str">
        <f t="shared" ca="1" si="3"/>
        <v>Landing</v>
      </c>
      <c r="K78" s="86">
        <f t="shared" ca="1" si="23"/>
        <v>353.25</v>
      </c>
      <c r="L78" s="86">
        <f t="shared" ca="1" si="23"/>
        <v>340.5</v>
      </c>
      <c r="M78" s="86">
        <f t="shared" ca="1" si="11"/>
        <v>1</v>
      </c>
      <c r="N78" s="138">
        <f t="shared" ca="1" si="12"/>
        <v>0.76888949814437935</v>
      </c>
      <c r="O78" s="86">
        <f t="shared" ca="1" si="24"/>
        <v>12</v>
      </c>
      <c r="P78" s="86">
        <f t="shared" ca="1" si="13"/>
        <v>353.25</v>
      </c>
      <c r="Q78" s="86">
        <f t="shared" ca="1" si="21"/>
        <v>365.25</v>
      </c>
      <c r="R78" s="86">
        <f t="shared" ca="1" si="22"/>
        <v>340.5</v>
      </c>
      <c r="S78" s="86">
        <f t="shared" ca="1" si="14"/>
        <v>9.75</v>
      </c>
      <c r="T78" s="86">
        <f t="shared" ca="1" si="15"/>
        <v>0</v>
      </c>
      <c r="U78" s="86">
        <f t="shared" ca="1" si="16"/>
        <v>0</v>
      </c>
      <c r="V78" s="139">
        <f t="shared" ca="1" si="25"/>
        <v>870.07050000000015</v>
      </c>
      <c r="W78" s="139">
        <f t="shared" ca="1" si="26"/>
        <v>1600</v>
      </c>
      <c r="Z78" s="86">
        <f t="shared" ca="1" si="17"/>
        <v>1</v>
      </c>
      <c r="AA78" s="86">
        <f t="shared" ca="1" si="18"/>
        <v>0</v>
      </c>
      <c r="AB78" s="86">
        <f t="shared" ca="1" si="19"/>
        <v>0</v>
      </c>
    </row>
    <row r="79" spans="2:28" ht="14.35" x14ac:dyDescent="0.5">
      <c r="B79" s="86">
        <v>65</v>
      </c>
      <c r="C79" s="138">
        <f t="shared" ca="1" si="8"/>
        <v>0.4015076766482979</v>
      </c>
      <c r="D79" s="86">
        <f ca="1">VLOOKUP(C79,new_arrival2,3,TRUE)</f>
        <v>4.5</v>
      </c>
      <c r="E79" s="86">
        <f t="shared" ca="1" si="20"/>
        <v>348</v>
      </c>
      <c r="F79" s="138">
        <f t="shared" ca="1" si="9"/>
        <v>0.41263748043634008</v>
      </c>
      <c r="G79" s="86" t="str">
        <f ca="1">VLOOKUP(F79,new_type2,3,TRUE)</f>
        <v>Medium</v>
      </c>
      <c r="H79" s="86">
        <f t="shared" ref="H79:H142" ca="1" si="27">VLOOKUP(G79,jet_indicator,2,)</f>
        <v>2</v>
      </c>
      <c r="I79" s="138">
        <f t="shared" ca="1" si="10"/>
        <v>3.6415872216002954E-2</v>
      </c>
      <c r="J79" s="86" t="str">
        <f t="shared" ref="J79:J142" ca="1" si="28">VLOOKUP(I79,action_type,3,TRUE)</f>
        <v>Take-Off</v>
      </c>
      <c r="K79" s="86">
        <f t="shared" ca="1" si="23"/>
        <v>365.25</v>
      </c>
      <c r="L79" s="86">
        <f t="shared" ca="1" si="23"/>
        <v>340.5</v>
      </c>
      <c r="M79" s="86">
        <f t="shared" ca="1" si="11"/>
        <v>2</v>
      </c>
      <c r="N79" s="138">
        <f t="shared" ca="1" si="12"/>
        <v>0.30777117479178018</v>
      </c>
      <c r="O79" s="86">
        <f t="shared" ref="O79:O110" ca="1" si="29">IF(H79=1, VLOOKUP(N79, jumbo_comp,3,TRUE), IF(H79=2, VLOOKUP(N79, mid_comp,3,TRUE), IF(H79=3, VLOOKUP(N79, small_comp, 3, TRUE))))</f>
        <v>6</v>
      </c>
      <c r="P79" s="86">
        <f t="shared" ca="1" si="13"/>
        <v>348</v>
      </c>
      <c r="Q79" s="86">
        <f t="shared" ca="1" si="21"/>
        <v>365.25</v>
      </c>
      <c r="R79" s="86">
        <f t="shared" ca="1" si="22"/>
        <v>354</v>
      </c>
      <c r="S79" s="86">
        <f t="shared" ca="1" si="14"/>
        <v>0</v>
      </c>
      <c r="T79" s="86">
        <f t="shared" ca="1" si="15"/>
        <v>0</v>
      </c>
      <c r="U79" s="86">
        <f t="shared" ca="1" si="16"/>
        <v>7.5</v>
      </c>
      <c r="V79" s="139">
        <f t="shared" ref="V79:V110" ca="1" si="30">S79*VLOOKUP(G79,fuel_cost,IF(J79="Landing",3,2),FALSE)</f>
        <v>0</v>
      </c>
      <c r="W79" s="139">
        <f t="shared" ref="W79:W110" ca="1" si="31">VLOOKUP(G79,service_fee,IF(J79="Landing",3,2),FALSE)</f>
        <v>1200</v>
      </c>
      <c r="Z79" s="86">
        <f t="shared" ca="1" si="17"/>
        <v>0</v>
      </c>
      <c r="AA79" s="86">
        <f t="shared" ca="1" si="18"/>
        <v>1</v>
      </c>
      <c r="AB79" s="86">
        <f t="shared" ca="1" si="19"/>
        <v>0</v>
      </c>
    </row>
    <row r="80" spans="2:28" ht="14.35" x14ac:dyDescent="0.5">
      <c r="B80" s="86">
        <v>66</v>
      </c>
      <c r="C80" s="138">
        <f t="shared" ref="C80:C143" ca="1" si="32">RAND()</f>
        <v>0.50744144068926367</v>
      </c>
      <c r="D80" s="86">
        <f ca="1">VLOOKUP(C80,new_arrival2,3,TRUE)</f>
        <v>6.75</v>
      </c>
      <c r="E80" s="86">
        <f t="shared" ca="1" si="20"/>
        <v>354.75</v>
      </c>
      <c r="F80" s="138">
        <f t="shared" ref="F80:F143" ca="1" si="33">RAND()</f>
        <v>0.60429466906092788</v>
      </c>
      <c r="G80" s="86" t="str">
        <f ca="1">VLOOKUP(F80,new_type2,3,TRUE)</f>
        <v>Medium</v>
      </c>
      <c r="H80" s="86">
        <f t="shared" ca="1" si="27"/>
        <v>2</v>
      </c>
      <c r="I80" s="138">
        <f t="shared" ref="I80:I143" ca="1" si="34">RAND()</f>
        <v>0.22478217325490335</v>
      </c>
      <c r="J80" s="86" t="str">
        <f t="shared" ca="1" si="28"/>
        <v>Take-Off</v>
      </c>
      <c r="K80" s="86">
        <f t="shared" ca="1" si="23"/>
        <v>365.25</v>
      </c>
      <c r="L80" s="86">
        <f t="shared" ca="1" si="23"/>
        <v>354</v>
      </c>
      <c r="M80" s="86">
        <f t="shared" ref="M80:M143" ca="1" si="35">IF(H80&lt;&gt;1,IF(K80&lt;=L80,1,2),1)</f>
        <v>2</v>
      </c>
      <c r="N80" s="138">
        <f t="shared" ref="N80:N143" ca="1" si="36">RAND()</f>
        <v>0.80284509674973259</v>
      </c>
      <c r="O80" s="86">
        <f t="shared" ca="1" si="29"/>
        <v>9</v>
      </c>
      <c r="P80" s="86">
        <f t="shared" ref="P80:P143" ca="1" si="37">IF(H80&lt;&gt;1,IF(E80&gt;MIN(K80:L80),E80,MIN(Q79:R79)),Q79)</f>
        <v>354.75</v>
      </c>
      <c r="Q80" s="86">
        <f t="shared" ca="1" si="21"/>
        <v>365.25</v>
      </c>
      <c r="R80" s="86">
        <f t="shared" ca="1" si="22"/>
        <v>363.75</v>
      </c>
      <c r="S80" s="86">
        <f t="shared" ca="1" si="14"/>
        <v>0</v>
      </c>
      <c r="T80" s="86">
        <f t="shared" ca="1" si="15"/>
        <v>0</v>
      </c>
      <c r="U80" s="86">
        <f t="shared" ca="1" si="16"/>
        <v>0.75</v>
      </c>
      <c r="V80" s="139">
        <f t="shared" ca="1" si="30"/>
        <v>0</v>
      </c>
      <c r="W80" s="139">
        <f t="shared" ca="1" si="31"/>
        <v>1200</v>
      </c>
      <c r="Z80" s="86">
        <f t="shared" ca="1" si="17"/>
        <v>0</v>
      </c>
      <c r="AA80" s="86">
        <f t="shared" ca="1" si="18"/>
        <v>1</v>
      </c>
      <c r="AB80" s="86">
        <f t="shared" ca="1" si="19"/>
        <v>0</v>
      </c>
    </row>
    <row r="81" spans="2:28" ht="14.35" x14ac:dyDescent="0.5">
      <c r="B81" s="86">
        <v>67</v>
      </c>
      <c r="C81" s="138">
        <f t="shared" ca="1" si="32"/>
        <v>0.41231176707764694</v>
      </c>
      <c r="D81" s="86">
        <f ca="1">VLOOKUP(C81,new_arrival2,3,TRUE)</f>
        <v>4.5</v>
      </c>
      <c r="E81" s="86">
        <f t="shared" ca="1" si="20"/>
        <v>359.25</v>
      </c>
      <c r="F81" s="138">
        <f t="shared" ca="1" si="33"/>
        <v>0.99361746797302386</v>
      </c>
      <c r="G81" s="86" t="str">
        <f ca="1">VLOOKUP(F81,new_type2,3,TRUE)</f>
        <v>Small</v>
      </c>
      <c r="H81" s="86">
        <f t="shared" ca="1" si="27"/>
        <v>3</v>
      </c>
      <c r="I81" s="138">
        <f t="shared" ca="1" si="34"/>
        <v>0.39072499983470799</v>
      </c>
      <c r="J81" s="86" t="str">
        <f t="shared" ca="1" si="28"/>
        <v>Take-Off</v>
      </c>
      <c r="K81" s="86">
        <f t="shared" ca="1" si="23"/>
        <v>365.25</v>
      </c>
      <c r="L81" s="86">
        <f t="shared" ca="1" si="23"/>
        <v>363.75</v>
      </c>
      <c r="M81" s="86">
        <f t="shared" ca="1" si="35"/>
        <v>2</v>
      </c>
      <c r="N81" s="138">
        <f t="shared" ca="1" si="36"/>
        <v>0.4578060912246309</v>
      </c>
      <c r="O81" s="86">
        <f t="shared" ca="1" si="29"/>
        <v>6</v>
      </c>
      <c r="P81" s="86">
        <f t="shared" ca="1" si="37"/>
        <v>363.75</v>
      </c>
      <c r="Q81" s="86">
        <f t="shared" ca="1" si="21"/>
        <v>365.25</v>
      </c>
      <c r="R81" s="86">
        <f t="shared" ca="1" si="22"/>
        <v>369.75</v>
      </c>
      <c r="S81" s="86">
        <f t="shared" ref="S81:S144" ca="1" si="38">IF(P81&gt;E81,P81-E81,0)</f>
        <v>4.5</v>
      </c>
      <c r="T81" s="86">
        <f t="shared" ref="T81:T144" ca="1" si="39">IF(M81=1,IF(Q80&lt;E81,E81-Q80,0),0)</f>
        <v>0</v>
      </c>
      <c r="U81" s="86">
        <f t="shared" ref="U81:U144" ca="1" si="40">IF(M81=2,IF(R80&lt;E81,E81-R80,0),0)</f>
        <v>0</v>
      </c>
      <c r="V81" s="139">
        <f t="shared" ca="1" si="30"/>
        <v>4.4619000000000009</v>
      </c>
      <c r="W81" s="139">
        <f t="shared" ca="1" si="31"/>
        <v>850</v>
      </c>
      <c r="Z81" s="86">
        <f t="shared" ref="Z81:Z144" ca="1" si="41">IF(H81=1,1,0)</f>
        <v>0</v>
      </c>
      <c r="AA81" s="86">
        <f t="shared" ref="AA81:AA144" ca="1" si="42">IF(H81=2,1,0)</f>
        <v>0</v>
      </c>
      <c r="AB81" s="86">
        <f t="shared" ref="AB81:AB144" ca="1" si="43">IF(H81=3,1,0)</f>
        <v>1</v>
      </c>
    </row>
    <row r="82" spans="2:28" ht="14.35" x14ac:dyDescent="0.5">
      <c r="B82" s="86">
        <v>68</v>
      </c>
      <c r="C82" s="138">
        <f t="shared" ca="1" si="32"/>
        <v>5.8598477094752743E-2</v>
      </c>
      <c r="D82" s="86">
        <f ca="1">VLOOKUP(C82,new_arrival2,3,TRUE)</f>
        <v>0</v>
      </c>
      <c r="E82" s="86">
        <f t="shared" ref="E82:E145" ca="1" si="44">E81+D82</f>
        <v>359.25</v>
      </c>
      <c r="F82" s="138">
        <f t="shared" ca="1" si="33"/>
        <v>0.86557907969053416</v>
      </c>
      <c r="G82" s="86" t="str">
        <f ca="1">VLOOKUP(F82,new_type2,3,TRUE)</f>
        <v>Small</v>
      </c>
      <c r="H82" s="86">
        <f t="shared" ca="1" si="27"/>
        <v>3</v>
      </c>
      <c r="I82" s="138">
        <f t="shared" ca="1" si="34"/>
        <v>0.37888763465082742</v>
      </c>
      <c r="J82" s="86" t="str">
        <f t="shared" ca="1" si="28"/>
        <v>Take-Off</v>
      </c>
      <c r="K82" s="86">
        <f t="shared" ca="1" si="23"/>
        <v>365.25</v>
      </c>
      <c r="L82" s="86">
        <f t="shared" ca="1" si="23"/>
        <v>369.75</v>
      </c>
      <c r="M82" s="86">
        <f t="shared" ca="1" si="35"/>
        <v>1</v>
      </c>
      <c r="N82" s="138">
        <f t="shared" ca="1" si="36"/>
        <v>0.99374582950742707</v>
      </c>
      <c r="O82" s="86">
        <f t="shared" ca="1" si="29"/>
        <v>12</v>
      </c>
      <c r="P82" s="86">
        <f t="shared" ca="1" si="37"/>
        <v>365.25</v>
      </c>
      <c r="Q82" s="86">
        <f t="shared" ref="Q82:Q145" ca="1" si="45">IF(M82=1,P82+O82,Q81)</f>
        <v>377.25</v>
      </c>
      <c r="R82" s="86">
        <f t="shared" ref="R82:R145" ca="1" si="46">IF(M82=2,P82+O82,R81)</f>
        <v>369.75</v>
      </c>
      <c r="S82" s="86">
        <f t="shared" ca="1" si="38"/>
        <v>6</v>
      </c>
      <c r="T82" s="86">
        <f t="shared" ca="1" si="39"/>
        <v>0</v>
      </c>
      <c r="U82" s="86">
        <f t="shared" ca="1" si="40"/>
        <v>0</v>
      </c>
      <c r="V82" s="139">
        <f t="shared" ca="1" si="30"/>
        <v>5.9492000000000012</v>
      </c>
      <c r="W82" s="139">
        <f t="shared" ca="1" si="31"/>
        <v>850</v>
      </c>
      <c r="Z82" s="86">
        <f t="shared" ca="1" si="41"/>
        <v>0</v>
      </c>
      <c r="AA82" s="86">
        <f t="shared" ca="1" si="42"/>
        <v>0</v>
      </c>
      <c r="AB82" s="86">
        <f t="shared" ca="1" si="43"/>
        <v>1</v>
      </c>
    </row>
    <row r="83" spans="2:28" ht="14.35" x14ac:dyDescent="0.5">
      <c r="B83" s="86">
        <v>69</v>
      </c>
      <c r="C83" s="138">
        <f t="shared" ca="1" si="32"/>
        <v>0.99194282490523322</v>
      </c>
      <c r="D83" s="86">
        <f ca="1">VLOOKUP(C83,new_arrival2,3,TRUE)</f>
        <v>9</v>
      </c>
      <c r="E83" s="86">
        <f t="shared" ca="1" si="44"/>
        <v>368.25</v>
      </c>
      <c r="F83" s="138">
        <f t="shared" ca="1" si="33"/>
        <v>0.69069934175469583</v>
      </c>
      <c r="G83" s="86" t="str">
        <f ca="1">VLOOKUP(F83,new_type2,3,TRUE)</f>
        <v>Medium</v>
      </c>
      <c r="H83" s="86">
        <f t="shared" ca="1" si="27"/>
        <v>2</v>
      </c>
      <c r="I83" s="138">
        <f t="shared" ca="1" si="34"/>
        <v>0.92083257521262474</v>
      </c>
      <c r="J83" s="86" t="str">
        <f t="shared" ca="1" si="28"/>
        <v>Landing</v>
      </c>
      <c r="K83" s="86">
        <f t="shared" ca="1" si="23"/>
        <v>377.25</v>
      </c>
      <c r="L83" s="86">
        <f t="shared" ca="1" si="23"/>
        <v>369.75</v>
      </c>
      <c r="M83" s="86">
        <f t="shared" ca="1" si="35"/>
        <v>2</v>
      </c>
      <c r="N83" s="138">
        <f t="shared" ca="1" si="36"/>
        <v>0.43867449095990352</v>
      </c>
      <c r="O83" s="86">
        <f t="shared" ca="1" si="29"/>
        <v>9</v>
      </c>
      <c r="P83" s="86">
        <f t="shared" ca="1" si="37"/>
        <v>369.75</v>
      </c>
      <c r="Q83" s="86">
        <f t="shared" ca="1" si="45"/>
        <v>377.25</v>
      </c>
      <c r="R83" s="86">
        <f t="shared" ca="1" si="46"/>
        <v>378.75</v>
      </c>
      <c r="S83" s="86">
        <f t="shared" ca="1" si="38"/>
        <v>1.5</v>
      </c>
      <c r="T83" s="86">
        <f t="shared" ca="1" si="39"/>
        <v>0</v>
      </c>
      <c r="U83" s="86">
        <f t="shared" ca="1" si="40"/>
        <v>0</v>
      </c>
      <c r="V83" s="139">
        <f t="shared" ca="1" si="30"/>
        <v>22.309500000000003</v>
      </c>
      <c r="W83" s="139">
        <f t="shared" ca="1" si="31"/>
        <v>1200</v>
      </c>
      <c r="Z83" s="86">
        <f t="shared" ca="1" si="41"/>
        <v>0</v>
      </c>
      <c r="AA83" s="86">
        <f t="shared" ca="1" si="42"/>
        <v>1</v>
      </c>
      <c r="AB83" s="86">
        <f t="shared" ca="1" si="43"/>
        <v>0</v>
      </c>
    </row>
    <row r="84" spans="2:28" ht="14.35" x14ac:dyDescent="0.5">
      <c r="B84" s="86">
        <v>70</v>
      </c>
      <c r="C84" s="138">
        <f t="shared" ca="1" si="32"/>
        <v>0.57665391373172781</v>
      </c>
      <c r="D84" s="86">
        <f ca="1">VLOOKUP(C84,new_arrival2,3,TRUE)</f>
        <v>6.75</v>
      </c>
      <c r="E84" s="86">
        <f t="shared" ca="1" si="44"/>
        <v>375</v>
      </c>
      <c r="F84" s="138">
        <f t="shared" ca="1" si="33"/>
        <v>8.5106882612834833E-2</v>
      </c>
      <c r="G84" s="86" t="str">
        <f ca="1">VLOOKUP(F84,new_type2,3,TRUE)</f>
        <v>Jumbo</v>
      </c>
      <c r="H84" s="86">
        <f t="shared" ca="1" si="27"/>
        <v>1</v>
      </c>
      <c r="I84" s="138">
        <f t="shared" ca="1" si="34"/>
        <v>0.78479371046597224</v>
      </c>
      <c r="J84" s="86" t="str">
        <f t="shared" ca="1" si="28"/>
        <v>Landing</v>
      </c>
      <c r="K84" s="86">
        <f t="shared" ca="1" si="23"/>
        <v>377.25</v>
      </c>
      <c r="L84" s="86">
        <f t="shared" ca="1" si="23"/>
        <v>378.75</v>
      </c>
      <c r="M84" s="86">
        <f t="shared" ca="1" si="35"/>
        <v>1</v>
      </c>
      <c r="N84" s="138">
        <f t="shared" ca="1" si="36"/>
        <v>2.0850620333195957E-3</v>
      </c>
      <c r="O84" s="86">
        <f t="shared" ca="1" si="29"/>
        <v>6</v>
      </c>
      <c r="P84" s="86">
        <f t="shared" ca="1" si="37"/>
        <v>377.25</v>
      </c>
      <c r="Q84" s="86">
        <f t="shared" ca="1" si="45"/>
        <v>383.25</v>
      </c>
      <c r="R84" s="86">
        <f t="shared" ca="1" si="46"/>
        <v>378.75</v>
      </c>
      <c r="S84" s="86">
        <f t="shared" ca="1" si="38"/>
        <v>2.25</v>
      </c>
      <c r="T84" s="86">
        <f t="shared" ca="1" si="39"/>
        <v>0</v>
      </c>
      <c r="U84" s="86">
        <f t="shared" ca="1" si="40"/>
        <v>0</v>
      </c>
      <c r="V84" s="139">
        <f t="shared" ca="1" si="30"/>
        <v>200.78550000000004</v>
      </c>
      <c r="W84" s="139">
        <f t="shared" ca="1" si="31"/>
        <v>1600</v>
      </c>
      <c r="Z84" s="86">
        <f t="shared" ca="1" si="41"/>
        <v>1</v>
      </c>
      <c r="AA84" s="86">
        <f t="shared" ca="1" si="42"/>
        <v>0</v>
      </c>
      <c r="AB84" s="86">
        <f t="shared" ca="1" si="43"/>
        <v>0</v>
      </c>
    </row>
    <row r="85" spans="2:28" ht="14.35" x14ac:dyDescent="0.5">
      <c r="B85" s="86">
        <v>71</v>
      </c>
      <c r="C85" s="138">
        <f t="shared" ca="1" si="32"/>
        <v>0.68762013890623486</v>
      </c>
      <c r="D85" s="86">
        <f ca="1">VLOOKUP(C85,new_arrival2,3,TRUE)</f>
        <v>6.75</v>
      </c>
      <c r="E85" s="86">
        <f t="shared" ca="1" si="44"/>
        <v>381.75</v>
      </c>
      <c r="F85" s="138">
        <f t="shared" ca="1" si="33"/>
        <v>0.29169982080693346</v>
      </c>
      <c r="G85" s="86" t="str">
        <f ca="1">VLOOKUP(F85,new_type2,3,TRUE)</f>
        <v>Jumbo</v>
      </c>
      <c r="H85" s="86">
        <f t="shared" ca="1" si="27"/>
        <v>1</v>
      </c>
      <c r="I85" s="138">
        <f t="shared" ca="1" si="34"/>
        <v>0.85418896899548513</v>
      </c>
      <c r="J85" s="86" t="str">
        <f t="shared" ca="1" si="28"/>
        <v>Landing</v>
      </c>
      <c r="K85" s="86">
        <f t="shared" ca="1" si="23"/>
        <v>383.25</v>
      </c>
      <c r="L85" s="86">
        <f t="shared" ca="1" si="23"/>
        <v>378.75</v>
      </c>
      <c r="M85" s="86">
        <f t="shared" ca="1" si="35"/>
        <v>1</v>
      </c>
      <c r="N85" s="138">
        <f t="shared" ca="1" si="36"/>
        <v>0.33902396923670075</v>
      </c>
      <c r="O85" s="86">
        <f t="shared" ca="1" si="29"/>
        <v>9</v>
      </c>
      <c r="P85" s="86">
        <f t="shared" ca="1" si="37"/>
        <v>383.25</v>
      </c>
      <c r="Q85" s="86">
        <f t="shared" ca="1" si="45"/>
        <v>392.25</v>
      </c>
      <c r="R85" s="86">
        <f t="shared" ca="1" si="46"/>
        <v>378.75</v>
      </c>
      <c r="S85" s="86">
        <f t="shared" ca="1" si="38"/>
        <v>1.5</v>
      </c>
      <c r="T85" s="86">
        <f t="shared" ca="1" si="39"/>
        <v>0</v>
      </c>
      <c r="U85" s="86">
        <f t="shared" ca="1" si="40"/>
        <v>0</v>
      </c>
      <c r="V85" s="139">
        <f t="shared" ca="1" si="30"/>
        <v>133.85700000000003</v>
      </c>
      <c r="W85" s="139">
        <f t="shared" ca="1" si="31"/>
        <v>1600</v>
      </c>
      <c r="Z85" s="86">
        <f t="shared" ca="1" si="41"/>
        <v>1</v>
      </c>
      <c r="AA85" s="86">
        <f t="shared" ca="1" si="42"/>
        <v>0</v>
      </c>
      <c r="AB85" s="86">
        <f t="shared" ca="1" si="43"/>
        <v>0</v>
      </c>
    </row>
    <row r="86" spans="2:28" ht="14.35" x14ac:dyDescent="0.5">
      <c r="B86" s="86">
        <v>72</v>
      </c>
      <c r="C86" s="138">
        <f t="shared" ca="1" si="32"/>
        <v>0.4030692477472223</v>
      </c>
      <c r="D86" s="86">
        <f ca="1">VLOOKUP(C86,new_arrival2,3,TRUE)</f>
        <v>4.5</v>
      </c>
      <c r="E86" s="86">
        <f t="shared" ca="1" si="44"/>
        <v>386.25</v>
      </c>
      <c r="F86" s="138">
        <f t="shared" ca="1" si="33"/>
        <v>0.72595886894292194</v>
      </c>
      <c r="G86" s="86" t="str">
        <f ca="1">VLOOKUP(F86,new_type2,3,TRUE)</f>
        <v>Medium</v>
      </c>
      <c r="H86" s="86">
        <f t="shared" ca="1" si="27"/>
        <v>2</v>
      </c>
      <c r="I86" s="138">
        <f t="shared" ca="1" si="34"/>
        <v>0.39922404910673626</v>
      </c>
      <c r="J86" s="86" t="str">
        <f t="shared" ca="1" si="28"/>
        <v>Take-Off</v>
      </c>
      <c r="K86" s="86">
        <f t="shared" ca="1" si="23"/>
        <v>392.25</v>
      </c>
      <c r="L86" s="86">
        <f t="shared" ca="1" si="23"/>
        <v>378.75</v>
      </c>
      <c r="M86" s="86">
        <f t="shared" ca="1" si="35"/>
        <v>2</v>
      </c>
      <c r="N86" s="138">
        <f t="shared" ca="1" si="36"/>
        <v>6.4296498392141688E-2</v>
      </c>
      <c r="O86" s="86">
        <f t="shared" ca="1" si="29"/>
        <v>6</v>
      </c>
      <c r="P86" s="86">
        <f t="shared" ca="1" si="37"/>
        <v>386.25</v>
      </c>
      <c r="Q86" s="86">
        <f t="shared" ca="1" si="45"/>
        <v>392.25</v>
      </c>
      <c r="R86" s="86">
        <f t="shared" ca="1" si="46"/>
        <v>392.25</v>
      </c>
      <c r="S86" s="86">
        <f t="shared" ca="1" si="38"/>
        <v>0</v>
      </c>
      <c r="T86" s="86">
        <f t="shared" ca="1" si="39"/>
        <v>0</v>
      </c>
      <c r="U86" s="86">
        <f t="shared" ca="1" si="40"/>
        <v>7.5</v>
      </c>
      <c r="V86" s="139">
        <f t="shared" ca="1" si="30"/>
        <v>0</v>
      </c>
      <c r="W86" s="139">
        <f t="shared" ca="1" si="31"/>
        <v>1200</v>
      </c>
      <c r="Z86" s="86">
        <f t="shared" ca="1" si="41"/>
        <v>0</v>
      </c>
      <c r="AA86" s="86">
        <f t="shared" ca="1" si="42"/>
        <v>1</v>
      </c>
      <c r="AB86" s="86">
        <f t="shared" ca="1" si="43"/>
        <v>0</v>
      </c>
    </row>
    <row r="87" spans="2:28" ht="14.35" x14ac:dyDescent="0.5">
      <c r="B87" s="86">
        <v>73</v>
      </c>
      <c r="C87" s="138">
        <f t="shared" ca="1" si="32"/>
        <v>0.70813533235346293</v>
      </c>
      <c r="D87" s="86">
        <f ca="1">VLOOKUP(C87,new_arrival2,3,TRUE)</f>
        <v>6.75</v>
      </c>
      <c r="E87" s="86">
        <f t="shared" ca="1" si="44"/>
        <v>393</v>
      </c>
      <c r="F87" s="138">
        <f t="shared" ca="1" si="33"/>
        <v>0.68868820198605063</v>
      </c>
      <c r="G87" s="86" t="str">
        <f ca="1">VLOOKUP(F87,new_type2,3,TRUE)</f>
        <v>Medium</v>
      </c>
      <c r="H87" s="86">
        <f t="shared" ca="1" si="27"/>
        <v>2</v>
      </c>
      <c r="I87" s="138">
        <f t="shared" ca="1" si="34"/>
        <v>6.2524621308910566E-2</v>
      </c>
      <c r="J87" s="86" t="str">
        <f t="shared" ca="1" si="28"/>
        <v>Take-Off</v>
      </c>
      <c r="K87" s="86">
        <f t="shared" ca="1" si="23"/>
        <v>392.25</v>
      </c>
      <c r="L87" s="86">
        <f t="shared" ca="1" si="23"/>
        <v>392.25</v>
      </c>
      <c r="M87" s="86">
        <f t="shared" ca="1" si="35"/>
        <v>1</v>
      </c>
      <c r="N87" s="138">
        <f t="shared" ca="1" si="36"/>
        <v>0.69032579860218113</v>
      </c>
      <c r="O87" s="86">
        <f t="shared" ca="1" si="29"/>
        <v>9</v>
      </c>
      <c r="P87" s="86">
        <f t="shared" ca="1" si="37"/>
        <v>393</v>
      </c>
      <c r="Q87" s="86">
        <f t="shared" ca="1" si="45"/>
        <v>402</v>
      </c>
      <c r="R87" s="86">
        <f t="shared" ca="1" si="46"/>
        <v>392.25</v>
      </c>
      <c r="S87" s="86">
        <f t="shared" ca="1" si="38"/>
        <v>0</v>
      </c>
      <c r="T87" s="86">
        <f t="shared" ca="1" si="39"/>
        <v>0.75</v>
      </c>
      <c r="U87" s="86">
        <f t="shared" ca="1" si="40"/>
        <v>0</v>
      </c>
      <c r="V87" s="139">
        <f t="shared" ca="1" si="30"/>
        <v>0</v>
      </c>
      <c r="W87" s="139">
        <f t="shared" ca="1" si="31"/>
        <v>1200</v>
      </c>
      <c r="Z87" s="86">
        <f t="shared" ca="1" si="41"/>
        <v>0</v>
      </c>
      <c r="AA87" s="86">
        <f t="shared" ca="1" si="42"/>
        <v>1</v>
      </c>
      <c r="AB87" s="86">
        <f t="shared" ca="1" si="43"/>
        <v>0</v>
      </c>
    </row>
    <row r="88" spans="2:28" ht="14.35" x14ac:dyDescent="0.5">
      <c r="B88" s="86">
        <v>74</v>
      </c>
      <c r="C88" s="138">
        <f t="shared" ca="1" si="32"/>
        <v>0.87589450348212161</v>
      </c>
      <c r="D88" s="86">
        <f ca="1">VLOOKUP(C88,new_arrival2,3,TRUE)</f>
        <v>9</v>
      </c>
      <c r="E88" s="86">
        <f t="shared" ca="1" si="44"/>
        <v>402</v>
      </c>
      <c r="F88" s="138">
        <f t="shared" ca="1" si="33"/>
        <v>0.42999696065054571</v>
      </c>
      <c r="G88" s="86" t="str">
        <f ca="1">VLOOKUP(F88,new_type2,3,TRUE)</f>
        <v>Medium</v>
      </c>
      <c r="H88" s="86">
        <f t="shared" ca="1" si="27"/>
        <v>2</v>
      </c>
      <c r="I88" s="138">
        <f t="shared" ca="1" si="34"/>
        <v>0.17826704677799032</v>
      </c>
      <c r="J88" s="86" t="str">
        <f t="shared" ca="1" si="28"/>
        <v>Take-Off</v>
      </c>
      <c r="K88" s="86">
        <f t="shared" ca="1" si="23"/>
        <v>402</v>
      </c>
      <c r="L88" s="86">
        <f t="shared" ca="1" si="23"/>
        <v>392.25</v>
      </c>
      <c r="M88" s="86">
        <f t="shared" ca="1" si="35"/>
        <v>2</v>
      </c>
      <c r="N88" s="138">
        <f t="shared" ca="1" si="36"/>
        <v>0.21235339553603372</v>
      </c>
      <c r="O88" s="86">
        <f t="shared" ca="1" si="29"/>
        <v>6</v>
      </c>
      <c r="P88" s="86">
        <f t="shared" ca="1" si="37"/>
        <v>402</v>
      </c>
      <c r="Q88" s="86">
        <f t="shared" ca="1" si="45"/>
        <v>402</v>
      </c>
      <c r="R88" s="86">
        <f t="shared" ca="1" si="46"/>
        <v>408</v>
      </c>
      <c r="S88" s="86">
        <f t="shared" ca="1" si="38"/>
        <v>0</v>
      </c>
      <c r="T88" s="86">
        <f t="shared" ca="1" si="39"/>
        <v>0</v>
      </c>
      <c r="U88" s="86">
        <f t="shared" ca="1" si="40"/>
        <v>9.75</v>
      </c>
      <c r="V88" s="139">
        <f t="shared" ca="1" si="30"/>
        <v>0</v>
      </c>
      <c r="W88" s="139">
        <f t="shared" ca="1" si="31"/>
        <v>1200</v>
      </c>
      <c r="Z88" s="86">
        <f t="shared" ca="1" si="41"/>
        <v>0</v>
      </c>
      <c r="AA88" s="86">
        <f t="shared" ca="1" si="42"/>
        <v>1</v>
      </c>
      <c r="AB88" s="86">
        <f t="shared" ca="1" si="43"/>
        <v>0</v>
      </c>
    </row>
    <row r="89" spans="2:28" ht="14.35" x14ac:dyDescent="0.5">
      <c r="B89" s="86">
        <v>75</v>
      </c>
      <c r="C89" s="138">
        <f t="shared" ca="1" si="32"/>
        <v>2.2187497398068023E-2</v>
      </c>
      <c r="D89" s="86">
        <f ca="1">VLOOKUP(C89,new_arrival2,3,TRUE)</f>
        <v>0</v>
      </c>
      <c r="E89" s="86">
        <f t="shared" ca="1" si="44"/>
        <v>402</v>
      </c>
      <c r="F89" s="138">
        <f t="shared" ca="1" si="33"/>
        <v>0.15313010643322922</v>
      </c>
      <c r="G89" s="86" t="str">
        <f ca="1">VLOOKUP(F89,new_type2,3,TRUE)</f>
        <v>Jumbo</v>
      </c>
      <c r="H89" s="86">
        <f t="shared" ca="1" si="27"/>
        <v>1</v>
      </c>
      <c r="I89" s="138">
        <f t="shared" ca="1" si="34"/>
        <v>0.90761196071397543</v>
      </c>
      <c r="J89" s="86" t="str">
        <f t="shared" ca="1" si="28"/>
        <v>Landing</v>
      </c>
      <c r="K89" s="86">
        <f t="shared" ca="1" si="23"/>
        <v>402</v>
      </c>
      <c r="L89" s="86">
        <f t="shared" ca="1" si="23"/>
        <v>408</v>
      </c>
      <c r="M89" s="86">
        <f t="shared" ca="1" si="35"/>
        <v>1</v>
      </c>
      <c r="N89" s="138">
        <f t="shared" ca="1" si="36"/>
        <v>0.13571566560134418</v>
      </c>
      <c r="O89" s="86">
        <f t="shared" ca="1" si="29"/>
        <v>9</v>
      </c>
      <c r="P89" s="86">
        <f t="shared" ca="1" si="37"/>
        <v>402</v>
      </c>
      <c r="Q89" s="86">
        <f t="shared" ca="1" si="45"/>
        <v>411</v>
      </c>
      <c r="R89" s="86">
        <f t="shared" ca="1" si="46"/>
        <v>408</v>
      </c>
      <c r="S89" s="86">
        <f t="shared" ca="1" si="38"/>
        <v>0</v>
      </c>
      <c r="T89" s="86">
        <f t="shared" ca="1" si="39"/>
        <v>0</v>
      </c>
      <c r="U89" s="86">
        <f t="shared" ca="1" si="40"/>
        <v>0</v>
      </c>
      <c r="V89" s="139">
        <f t="shared" ca="1" si="30"/>
        <v>0</v>
      </c>
      <c r="W89" s="139">
        <f t="shared" ca="1" si="31"/>
        <v>1600</v>
      </c>
      <c r="Z89" s="86">
        <f t="shared" ca="1" si="41"/>
        <v>1</v>
      </c>
      <c r="AA89" s="86">
        <f t="shared" ca="1" si="42"/>
        <v>0</v>
      </c>
      <c r="AB89" s="86">
        <f t="shared" ca="1" si="43"/>
        <v>0</v>
      </c>
    </row>
    <row r="90" spans="2:28" ht="14.35" x14ac:dyDescent="0.5">
      <c r="B90" s="86">
        <v>76</v>
      </c>
      <c r="C90" s="138">
        <f t="shared" ca="1" si="32"/>
        <v>8.6652299692700496E-2</v>
      </c>
      <c r="D90" s="86">
        <f ca="1">VLOOKUP(C90,new_arrival2,3,TRUE)</f>
        <v>0</v>
      </c>
      <c r="E90" s="86">
        <f t="shared" ca="1" si="44"/>
        <v>402</v>
      </c>
      <c r="F90" s="138">
        <f t="shared" ca="1" si="33"/>
        <v>0.82690199078489046</v>
      </c>
      <c r="G90" s="86" t="str">
        <f ca="1">VLOOKUP(F90,new_type2,3,TRUE)</f>
        <v>Small</v>
      </c>
      <c r="H90" s="86">
        <f t="shared" ca="1" si="27"/>
        <v>3</v>
      </c>
      <c r="I90" s="138">
        <f t="shared" ca="1" si="34"/>
        <v>0.95760889698118568</v>
      </c>
      <c r="J90" s="86" t="str">
        <f t="shared" ca="1" si="28"/>
        <v>Landing</v>
      </c>
      <c r="K90" s="86">
        <f t="shared" ca="1" si="23"/>
        <v>411</v>
      </c>
      <c r="L90" s="86">
        <f t="shared" ca="1" si="23"/>
        <v>408</v>
      </c>
      <c r="M90" s="86">
        <f t="shared" ca="1" si="35"/>
        <v>2</v>
      </c>
      <c r="N90" s="138">
        <f t="shared" ca="1" si="36"/>
        <v>0.26148509651130003</v>
      </c>
      <c r="O90" s="86">
        <f t="shared" ca="1" si="29"/>
        <v>6</v>
      </c>
      <c r="P90" s="86">
        <f t="shared" ca="1" si="37"/>
        <v>408</v>
      </c>
      <c r="Q90" s="86">
        <f t="shared" ca="1" si="45"/>
        <v>411</v>
      </c>
      <c r="R90" s="86">
        <f t="shared" ca="1" si="46"/>
        <v>414</v>
      </c>
      <c r="S90" s="86">
        <f t="shared" ca="1" si="38"/>
        <v>6</v>
      </c>
      <c r="T90" s="86">
        <f t="shared" ca="1" si="39"/>
        <v>0</v>
      </c>
      <c r="U90" s="86">
        <f t="shared" ca="1" si="40"/>
        <v>0</v>
      </c>
      <c r="V90" s="139">
        <f t="shared" ca="1" si="30"/>
        <v>20.822200000000002</v>
      </c>
      <c r="W90" s="139">
        <f t="shared" ca="1" si="31"/>
        <v>850</v>
      </c>
      <c r="Z90" s="86">
        <f t="shared" ca="1" si="41"/>
        <v>0</v>
      </c>
      <c r="AA90" s="86">
        <f t="shared" ca="1" si="42"/>
        <v>0</v>
      </c>
      <c r="AB90" s="86">
        <f t="shared" ca="1" si="43"/>
        <v>1</v>
      </c>
    </row>
    <row r="91" spans="2:28" ht="14.35" x14ac:dyDescent="0.5">
      <c r="B91" s="86">
        <v>77</v>
      </c>
      <c r="C91" s="138">
        <f t="shared" ca="1" si="32"/>
        <v>0.93565612008043608</v>
      </c>
      <c r="D91" s="86">
        <f ca="1">VLOOKUP(C91,new_arrival2,3,TRUE)</f>
        <v>9</v>
      </c>
      <c r="E91" s="86">
        <f t="shared" ca="1" si="44"/>
        <v>411</v>
      </c>
      <c r="F91" s="138">
        <f t="shared" ca="1" si="33"/>
        <v>0.47821103401065201</v>
      </c>
      <c r="G91" s="86" t="str">
        <f ca="1">VLOOKUP(F91,new_type2,3,TRUE)</f>
        <v>Medium</v>
      </c>
      <c r="H91" s="86">
        <f t="shared" ca="1" si="27"/>
        <v>2</v>
      </c>
      <c r="I91" s="138">
        <f t="shared" ca="1" si="34"/>
        <v>0.74998526412348743</v>
      </c>
      <c r="J91" s="86" t="str">
        <f t="shared" ca="1" si="28"/>
        <v>Landing</v>
      </c>
      <c r="K91" s="86">
        <f t="shared" ca="1" si="23"/>
        <v>411</v>
      </c>
      <c r="L91" s="86">
        <f t="shared" ca="1" si="23"/>
        <v>414</v>
      </c>
      <c r="M91" s="86">
        <f t="shared" ca="1" si="35"/>
        <v>1</v>
      </c>
      <c r="N91" s="138">
        <f t="shared" ca="1" si="36"/>
        <v>5.344347849315112E-2</v>
      </c>
      <c r="O91" s="86">
        <f t="shared" ca="1" si="29"/>
        <v>6</v>
      </c>
      <c r="P91" s="86">
        <f t="shared" ca="1" si="37"/>
        <v>411</v>
      </c>
      <c r="Q91" s="86">
        <f t="shared" ca="1" si="45"/>
        <v>417</v>
      </c>
      <c r="R91" s="86">
        <f t="shared" ca="1" si="46"/>
        <v>414</v>
      </c>
      <c r="S91" s="86">
        <f t="shared" ca="1" si="38"/>
        <v>0</v>
      </c>
      <c r="T91" s="86">
        <f t="shared" ca="1" si="39"/>
        <v>0</v>
      </c>
      <c r="U91" s="86">
        <f t="shared" ca="1" si="40"/>
        <v>0</v>
      </c>
      <c r="V91" s="139">
        <f t="shared" ca="1" si="30"/>
        <v>0</v>
      </c>
      <c r="W91" s="139">
        <f t="shared" ca="1" si="31"/>
        <v>1200</v>
      </c>
      <c r="Z91" s="86">
        <f t="shared" ca="1" si="41"/>
        <v>0</v>
      </c>
      <c r="AA91" s="86">
        <f t="shared" ca="1" si="42"/>
        <v>1</v>
      </c>
      <c r="AB91" s="86">
        <f t="shared" ca="1" si="43"/>
        <v>0</v>
      </c>
    </row>
    <row r="92" spans="2:28" ht="14.35" x14ac:dyDescent="0.5">
      <c r="B92" s="86">
        <v>78</v>
      </c>
      <c r="C92" s="138">
        <f t="shared" ca="1" si="32"/>
        <v>0.91522252438011864</v>
      </c>
      <c r="D92" s="86">
        <f ca="1">VLOOKUP(C92,new_arrival2,3,TRUE)</f>
        <v>9</v>
      </c>
      <c r="E92" s="86">
        <f t="shared" ca="1" si="44"/>
        <v>420</v>
      </c>
      <c r="F92" s="138">
        <f t="shared" ca="1" si="33"/>
        <v>0.83077982167240016</v>
      </c>
      <c r="G92" s="86" t="str">
        <f ca="1">VLOOKUP(F92,new_type2,3,TRUE)</f>
        <v>Small</v>
      </c>
      <c r="H92" s="86">
        <f t="shared" ca="1" si="27"/>
        <v>3</v>
      </c>
      <c r="I92" s="138">
        <f t="shared" ca="1" si="34"/>
        <v>0.72060500830478469</v>
      </c>
      <c r="J92" s="86" t="str">
        <f t="shared" ca="1" si="28"/>
        <v>Landing</v>
      </c>
      <c r="K92" s="86">
        <f t="shared" ca="1" si="23"/>
        <v>417</v>
      </c>
      <c r="L92" s="86">
        <f t="shared" ca="1" si="23"/>
        <v>414</v>
      </c>
      <c r="M92" s="86">
        <f t="shared" ca="1" si="35"/>
        <v>2</v>
      </c>
      <c r="N92" s="138">
        <f t="shared" ca="1" si="36"/>
        <v>4.6923717176624358E-2</v>
      </c>
      <c r="O92" s="86">
        <f t="shared" ca="1" si="29"/>
        <v>6</v>
      </c>
      <c r="P92" s="86">
        <f t="shared" ca="1" si="37"/>
        <v>420</v>
      </c>
      <c r="Q92" s="86">
        <f t="shared" ca="1" si="45"/>
        <v>417</v>
      </c>
      <c r="R92" s="86">
        <f t="shared" ca="1" si="46"/>
        <v>426</v>
      </c>
      <c r="S92" s="86">
        <f t="shared" ca="1" si="38"/>
        <v>0</v>
      </c>
      <c r="T92" s="86">
        <f t="shared" ca="1" si="39"/>
        <v>0</v>
      </c>
      <c r="U92" s="86">
        <f t="shared" ca="1" si="40"/>
        <v>6</v>
      </c>
      <c r="V92" s="139">
        <f t="shared" ca="1" si="30"/>
        <v>0</v>
      </c>
      <c r="W92" s="139">
        <f t="shared" ca="1" si="31"/>
        <v>850</v>
      </c>
      <c r="Z92" s="86">
        <f t="shared" ca="1" si="41"/>
        <v>0</v>
      </c>
      <c r="AA92" s="86">
        <f t="shared" ca="1" si="42"/>
        <v>0</v>
      </c>
      <c r="AB92" s="86">
        <f t="shared" ca="1" si="43"/>
        <v>1</v>
      </c>
    </row>
    <row r="93" spans="2:28" ht="14.35" x14ac:dyDescent="0.5">
      <c r="B93" s="86">
        <v>79</v>
      </c>
      <c r="C93" s="138">
        <f t="shared" ca="1" si="32"/>
        <v>0.49463556408011156</v>
      </c>
      <c r="D93" s="86">
        <f ca="1">VLOOKUP(C93,new_arrival2,3,TRUE)</f>
        <v>4.5</v>
      </c>
      <c r="E93" s="86">
        <f t="shared" ca="1" si="44"/>
        <v>424.5</v>
      </c>
      <c r="F93" s="138">
        <f t="shared" ca="1" si="33"/>
        <v>0.62753691178990478</v>
      </c>
      <c r="G93" s="86" t="str">
        <f ca="1">VLOOKUP(F93,new_type2,3,TRUE)</f>
        <v>Medium</v>
      </c>
      <c r="H93" s="86">
        <f t="shared" ca="1" si="27"/>
        <v>2</v>
      </c>
      <c r="I93" s="138">
        <f t="shared" ca="1" si="34"/>
        <v>0.38457741817464985</v>
      </c>
      <c r="J93" s="86" t="str">
        <f t="shared" ca="1" si="28"/>
        <v>Take-Off</v>
      </c>
      <c r="K93" s="86">
        <f t="shared" ca="1" si="23"/>
        <v>417</v>
      </c>
      <c r="L93" s="86">
        <f t="shared" ca="1" si="23"/>
        <v>426</v>
      </c>
      <c r="M93" s="86">
        <f t="shared" ca="1" si="35"/>
        <v>1</v>
      </c>
      <c r="N93" s="138">
        <f t="shared" ca="1" si="36"/>
        <v>0.38934522117285897</v>
      </c>
      <c r="O93" s="86">
        <f t="shared" ca="1" si="29"/>
        <v>9</v>
      </c>
      <c r="P93" s="86">
        <f t="shared" ca="1" si="37"/>
        <v>424.5</v>
      </c>
      <c r="Q93" s="86">
        <f t="shared" ca="1" si="45"/>
        <v>433.5</v>
      </c>
      <c r="R93" s="86">
        <f t="shared" ca="1" si="46"/>
        <v>426</v>
      </c>
      <c r="S93" s="86">
        <f t="shared" ca="1" si="38"/>
        <v>0</v>
      </c>
      <c r="T93" s="86">
        <f t="shared" ca="1" si="39"/>
        <v>7.5</v>
      </c>
      <c r="U93" s="86">
        <f t="shared" ca="1" si="40"/>
        <v>0</v>
      </c>
      <c r="V93" s="139">
        <f t="shared" ca="1" si="30"/>
        <v>0</v>
      </c>
      <c r="W93" s="139">
        <f t="shared" ca="1" si="31"/>
        <v>1200</v>
      </c>
      <c r="Z93" s="86">
        <f t="shared" ca="1" si="41"/>
        <v>0</v>
      </c>
      <c r="AA93" s="86">
        <f t="shared" ca="1" si="42"/>
        <v>1</v>
      </c>
      <c r="AB93" s="86">
        <f t="shared" ca="1" si="43"/>
        <v>0</v>
      </c>
    </row>
    <row r="94" spans="2:28" ht="14.35" x14ac:dyDescent="0.5">
      <c r="B94" s="86">
        <v>80</v>
      </c>
      <c r="C94" s="138">
        <f t="shared" ca="1" si="32"/>
        <v>0.44963486299319289</v>
      </c>
      <c r="D94" s="86">
        <f ca="1">VLOOKUP(C94,new_arrival2,3,TRUE)</f>
        <v>4.5</v>
      </c>
      <c r="E94" s="86">
        <f t="shared" ca="1" si="44"/>
        <v>429</v>
      </c>
      <c r="F94" s="138">
        <f t="shared" ca="1" si="33"/>
        <v>6.903911945265595E-2</v>
      </c>
      <c r="G94" s="86" t="str">
        <f ca="1">VLOOKUP(F94,new_type2,3,TRUE)</f>
        <v>Jumbo</v>
      </c>
      <c r="H94" s="86">
        <f t="shared" ca="1" si="27"/>
        <v>1</v>
      </c>
      <c r="I94" s="138">
        <f t="shared" ca="1" si="34"/>
        <v>0.22608814404670741</v>
      </c>
      <c r="J94" s="86" t="str">
        <f t="shared" ca="1" si="28"/>
        <v>Take-Off</v>
      </c>
      <c r="K94" s="86">
        <f t="shared" ca="1" si="23"/>
        <v>433.5</v>
      </c>
      <c r="L94" s="86">
        <f t="shared" ca="1" si="23"/>
        <v>426</v>
      </c>
      <c r="M94" s="86">
        <f t="shared" ca="1" si="35"/>
        <v>1</v>
      </c>
      <c r="N94" s="138">
        <f t="shared" ca="1" si="36"/>
        <v>0.8492953614739106</v>
      </c>
      <c r="O94" s="86">
        <f t="shared" ca="1" si="29"/>
        <v>12</v>
      </c>
      <c r="P94" s="86">
        <f t="shared" ca="1" si="37"/>
        <v>433.5</v>
      </c>
      <c r="Q94" s="86">
        <f t="shared" ca="1" si="45"/>
        <v>445.5</v>
      </c>
      <c r="R94" s="86">
        <f t="shared" ca="1" si="46"/>
        <v>426</v>
      </c>
      <c r="S94" s="86">
        <f t="shared" ca="1" si="38"/>
        <v>4.5</v>
      </c>
      <c r="T94" s="86">
        <f t="shared" ca="1" si="39"/>
        <v>0</v>
      </c>
      <c r="U94" s="86">
        <f t="shared" ca="1" si="40"/>
        <v>0</v>
      </c>
      <c r="V94" s="139">
        <f t="shared" ca="1" si="30"/>
        <v>98.161800000000028</v>
      </c>
      <c r="W94" s="139">
        <f t="shared" ca="1" si="31"/>
        <v>1600</v>
      </c>
      <c r="Z94" s="86">
        <f t="shared" ca="1" si="41"/>
        <v>1</v>
      </c>
      <c r="AA94" s="86">
        <f t="shared" ca="1" si="42"/>
        <v>0</v>
      </c>
      <c r="AB94" s="86">
        <f t="shared" ca="1" si="43"/>
        <v>0</v>
      </c>
    </row>
    <row r="95" spans="2:28" ht="14.35" x14ac:dyDescent="0.5">
      <c r="B95" s="86">
        <v>81</v>
      </c>
      <c r="C95" s="138">
        <f t="shared" ca="1" si="32"/>
        <v>0.1026173253604955</v>
      </c>
      <c r="D95" s="86">
        <f ca="1">VLOOKUP(C95,new_arrival2,3,TRUE)</f>
        <v>4.5</v>
      </c>
      <c r="E95" s="86">
        <f t="shared" ca="1" si="44"/>
        <v>433.5</v>
      </c>
      <c r="F95" s="138">
        <f t="shared" ca="1" si="33"/>
        <v>0.43398289737902374</v>
      </c>
      <c r="G95" s="86" t="str">
        <f ca="1">VLOOKUP(F95,new_type2,3,TRUE)</f>
        <v>Medium</v>
      </c>
      <c r="H95" s="86">
        <f t="shared" ca="1" si="27"/>
        <v>2</v>
      </c>
      <c r="I95" s="138">
        <f t="shared" ca="1" si="34"/>
        <v>0.19448286196097997</v>
      </c>
      <c r="J95" s="86" t="str">
        <f t="shared" ca="1" si="28"/>
        <v>Take-Off</v>
      </c>
      <c r="K95" s="86">
        <f t="shared" ref="K95:L158" ca="1" si="47">Q94</f>
        <v>445.5</v>
      </c>
      <c r="L95" s="86">
        <f t="shared" ca="1" si="47"/>
        <v>426</v>
      </c>
      <c r="M95" s="86">
        <f t="shared" ca="1" si="35"/>
        <v>2</v>
      </c>
      <c r="N95" s="138">
        <f t="shared" ca="1" si="36"/>
        <v>0.18964898543996134</v>
      </c>
      <c r="O95" s="86">
        <f t="shared" ca="1" si="29"/>
        <v>6</v>
      </c>
      <c r="P95" s="86">
        <f t="shared" ca="1" si="37"/>
        <v>433.5</v>
      </c>
      <c r="Q95" s="86">
        <f t="shared" ca="1" si="45"/>
        <v>445.5</v>
      </c>
      <c r="R95" s="86">
        <f t="shared" ca="1" si="46"/>
        <v>439.5</v>
      </c>
      <c r="S95" s="86">
        <f t="shared" ca="1" si="38"/>
        <v>0</v>
      </c>
      <c r="T95" s="86">
        <f t="shared" ca="1" si="39"/>
        <v>0</v>
      </c>
      <c r="U95" s="86">
        <f t="shared" ca="1" si="40"/>
        <v>7.5</v>
      </c>
      <c r="V95" s="139">
        <f t="shared" ca="1" si="30"/>
        <v>0</v>
      </c>
      <c r="W95" s="139">
        <f t="shared" ca="1" si="31"/>
        <v>1200</v>
      </c>
      <c r="Z95" s="86">
        <f t="shared" ca="1" si="41"/>
        <v>0</v>
      </c>
      <c r="AA95" s="86">
        <f t="shared" ca="1" si="42"/>
        <v>1</v>
      </c>
      <c r="AB95" s="86">
        <f t="shared" ca="1" si="43"/>
        <v>0</v>
      </c>
    </row>
    <row r="96" spans="2:28" ht="14.35" x14ac:dyDescent="0.5">
      <c r="B96" s="86">
        <v>82</v>
      </c>
      <c r="C96" s="138">
        <f t="shared" ca="1" si="32"/>
        <v>0.31358693167513685</v>
      </c>
      <c r="D96" s="86">
        <f ca="1">VLOOKUP(C96,new_arrival2,3,TRUE)</f>
        <v>4.5</v>
      </c>
      <c r="E96" s="86">
        <f t="shared" ca="1" si="44"/>
        <v>438</v>
      </c>
      <c r="F96" s="138">
        <f t="shared" ca="1" si="33"/>
        <v>0.85698556651755731</v>
      </c>
      <c r="G96" s="86" t="str">
        <f ca="1">VLOOKUP(F96,new_type2,3,TRUE)</f>
        <v>Small</v>
      </c>
      <c r="H96" s="86">
        <f t="shared" ca="1" si="27"/>
        <v>3</v>
      </c>
      <c r="I96" s="138">
        <f t="shared" ca="1" si="34"/>
        <v>0.30660418317524152</v>
      </c>
      <c r="J96" s="86" t="str">
        <f t="shared" ca="1" si="28"/>
        <v>Take-Off</v>
      </c>
      <c r="K96" s="86">
        <f t="shared" ca="1" si="47"/>
        <v>445.5</v>
      </c>
      <c r="L96" s="86">
        <f t="shared" ca="1" si="47"/>
        <v>439.5</v>
      </c>
      <c r="M96" s="86">
        <f t="shared" ca="1" si="35"/>
        <v>2</v>
      </c>
      <c r="N96" s="138">
        <f t="shared" ca="1" si="36"/>
        <v>0.46622208742302684</v>
      </c>
      <c r="O96" s="86">
        <f t="shared" ca="1" si="29"/>
        <v>6</v>
      </c>
      <c r="P96" s="86">
        <f t="shared" ca="1" si="37"/>
        <v>439.5</v>
      </c>
      <c r="Q96" s="86">
        <f t="shared" ca="1" si="45"/>
        <v>445.5</v>
      </c>
      <c r="R96" s="86">
        <f t="shared" ca="1" si="46"/>
        <v>445.5</v>
      </c>
      <c r="S96" s="86">
        <f t="shared" ca="1" si="38"/>
        <v>1.5</v>
      </c>
      <c r="T96" s="86">
        <f t="shared" ca="1" si="39"/>
        <v>0</v>
      </c>
      <c r="U96" s="86">
        <f t="shared" ca="1" si="40"/>
        <v>0</v>
      </c>
      <c r="V96" s="139">
        <f t="shared" ca="1" si="30"/>
        <v>1.4873000000000003</v>
      </c>
      <c r="W96" s="139">
        <f t="shared" ca="1" si="31"/>
        <v>850</v>
      </c>
      <c r="Z96" s="86">
        <f t="shared" ca="1" si="41"/>
        <v>0</v>
      </c>
      <c r="AA96" s="86">
        <f t="shared" ca="1" si="42"/>
        <v>0</v>
      </c>
      <c r="AB96" s="86">
        <f t="shared" ca="1" si="43"/>
        <v>1</v>
      </c>
    </row>
    <row r="97" spans="2:28" ht="14.35" x14ac:dyDescent="0.5">
      <c r="B97" s="86">
        <v>83</v>
      </c>
      <c r="C97" s="138">
        <f t="shared" ca="1" si="32"/>
        <v>0.31157684711558065</v>
      </c>
      <c r="D97" s="86">
        <f ca="1">VLOOKUP(C97,new_arrival2,3,TRUE)</f>
        <v>4.5</v>
      </c>
      <c r="E97" s="86">
        <f t="shared" ca="1" si="44"/>
        <v>442.5</v>
      </c>
      <c r="F97" s="138">
        <f t="shared" ca="1" si="33"/>
        <v>0.69933447290507167</v>
      </c>
      <c r="G97" s="86" t="str">
        <f ca="1">VLOOKUP(F97,new_type2,3,TRUE)</f>
        <v>Medium</v>
      </c>
      <c r="H97" s="86">
        <f t="shared" ca="1" si="27"/>
        <v>2</v>
      </c>
      <c r="I97" s="138">
        <f t="shared" ca="1" si="34"/>
        <v>0.14503967364357717</v>
      </c>
      <c r="J97" s="86" t="str">
        <f t="shared" ca="1" si="28"/>
        <v>Take-Off</v>
      </c>
      <c r="K97" s="86">
        <f t="shared" ca="1" si="47"/>
        <v>445.5</v>
      </c>
      <c r="L97" s="86">
        <f t="shared" ca="1" si="47"/>
        <v>445.5</v>
      </c>
      <c r="M97" s="86">
        <f t="shared" ca="1" si="35"/>
        <v>1</v>
      </c>
      <c r="N97" s="138">
        <f t="shared" ca="1" si="36"/>
        <v>0.62767822793327788</v>
      </c>
      <c r="O97" s="86">
        <f t="shared" ca="1" si="29"/>
        <v>9</v>
      </c>
      <c r="P97" s="86">
        <f t="shared" ca="1" si="37"/>
        <v>445.5</v>
      </c>
      <c r="Q97" s="86">
        <f t="shared" ca="1" si="45"/>
        <v>454.5</v>
      </c>
      <c r="R97" s="86">
        <f t="shared" ca="1" si="46"/>
        <v>445.5</v>
      </c>
      <c r="S97" s="86">
        <f t="shared" ca="1" si="38"/>
        <v>3</v>
      </c>
      <c r="T97" s="86">
        <f t="shared" ca="1" si="39"/>
        <v>0</v>
      </c>
      <c r="U97" s="86">
        <f t="shared" ca="1" si="40"/>
        <v>0</v>
      </c>
      <c r="V97" s="139">
        <f t="shared" ca="1" si="30"/>
        <v>23.796800000000005</v>
      </c>
      <c r="W97" s="139">
        <f t="shared" ca="1" si="31"/>
        <v>1200</v>
      </c>
      <c r="Z97" s="86">
        <f t="shared" ca="1" si="41"/>
        <v>0</v>
      </c>
      <c r="AA97" s="86">
        <f t="shared" ca="1" si="42"/>
        <v>1</v>
      </c>
      <c r="AB97" s="86">
        <f t="shared" ca="1" si="43"/>
        <v>0</v>
      </c>
    </row>
    <row r="98" spans="2:28" ht="14.35" x14ac:dyDescent="0.5">
      <c r="B98" s="86">
        <v>84</v>
      </c>
      <c r="C98" s="138">
        <f t="shared" ca="1" si="32"/>
        <v>3.4884853010884731E-3</v>
      </c>
      <c r="D98" s="86">
        <f ca="1">VLOOKUP(C98,new_arrival2,3,TRUE)</f>
        <v>0</v>
      </c>
      <c r="E98" s="86">
        <f t="shared" ca="1" si="44"/>
        <v>442.5</v>
      </c>
      <c r="F98" s="138">
        <f t="shared" ca="1" si="33"/>
        <v>6.6237870525450049E-2</v>
      </c>
      <c r="G98" s="86" t="str">
        <f ca="1">VLOOKUP(F98,new_type2,3,TRUE)</f>
        <v>Jumbo</v>
      </c>
      <c r="H98" s="86">
        <f t="shared" ca="1" si="27"/>
        <v>1</v>
      </c>
      <c r="I98" s="138">
        <f t="shared" ca="1" si="34"/>
        <v>0.70024208032227753</v>
      </c>
      <c r="J98" s="86" t="str">
        <f t="shared" ca="1" si="28"/>
        <v>Landing</v>
      </c>
      <c r="K98" s="86">
        <f t="shared" ca="1" si="47"/>
        <v>454.5</v>
      </c>
      <c r="L98" s="86">
        <f t="shared" ca="1" si="47"/>
        <v>445.5</v>
      </c>
      <c r="M98" s="86">
        <f t="shared" ca="1" si="35"/>
        <v>1</v>
      </c>
      <c r="N98" s="138">
        <f t="shared" ca="1" si="36"/>
        <v>3.0252045159685936E-2</v>
      </c>
      <c r="O98" s="86">
        <f t="shared" ca="1" si="29"/>
        <v>6</v>
      </c>
      <c r="P98" s="86">
        <f t="shared" ca="1" si="37"/>
        <v>454.5</v>
      </c>
      <c r="Q98" s="86">
        <f t="shared" ca="1" si="45"/>
        <v>460.5</v>
      </c>
      <c r="R98" s="86">
        <f t="shared" ca="1" si="46"/>
        <v>445.5</v>
      </c>
      <c r="S98" s="86">
        <f t="shared" ca="1" si="38"/>
        <v>12</v>
      </c>
      <c r="T98" s="86">
        <f t="shared" ca="1" si="39"/>
        <v>0</v>
      </c>
      <c r="U98" s="86">
        <f t="shared" ca="1" si="40"/>
        <v>0</v>
      </c>
      <c r="V98" s="139">
        <f t="shared" ca="1" si="30"/>
        <v>1070.8560000000002</v>
      </c>
      <c r="W98" s="139">
        <f t="shared" ca="1" si="31"/>
        <v>1600</v>
      </c>
      <c r="Z98" s="86">
        <f t="shared" ca="1" si="41"/>
        <v>1</v>
      </c>
      <c r="AA98" s="86">
        <f t="shared" ca="1" si="42"/>
        <v>0</v>
      </c>
      <c r="AB98" s="86">
        <f t="shared" ca="1" si="43"/>
        <v>0</v>
      </c>
    </row>
    <row r="99" spans="2:28" ht="14.35" x14ac:dyDescent="0.5">
      <c r="B99" s="86">
        <v>85</v>
      </c>
      <c r="C99" s="138">
        <f t="shared" ca="1" si="32"/>
        <v>0.63139810601506874</v>
      </c>
      <c r="D99" s="86">
        <f ca="1">VLOOKUP(C99,new_arrival2,3,TRUE)</f>
        <v>6.75</v>
      </c>
      <c r="E99" s="86">
        <f t="shared" ca="1" si="44"/>
        <v>449.25</v>
      </c>
      <c r="F99" s="138">
        <f t="shared" ca="1" si="33"/>
        <v>0.1475187684509478</v>
      </c>
      <c r="G99" s="86" t="str">
        <f ca="1">VLOOKUP(F99,new_type2,3,TRUE)</f>
        <v>Jumbo</v>
      </c>
      <c r="H99" s="86">
        <f t="shared" ca="1" si="27"/>
        <v>1</v>
      </c>
      <c r="I99" s="138">
        <f t="shared" ca="1" si="34"/>
        <v>0.44574133608826627</v>
      </c>
      <c r="J99" s="86" t="str">
        <f t="shared" ca="1" si="28"/>
        <v>Take-Off</v>
      </c>
      <c r="K99" s="86">
        <f t="shared" ca="1" si="47"/>
        <v>460.5</v>
      </c>
      <c r="L99" s="86">
        <f t="shared" ca="1" si="47"/>
        <v>445.5</v>
      </c>
      <c r="M99" s="86">
        <f t="shared" ca="1" si="35"/>
        <v>1</v>
      </c>
      <c r="N99" s="138">
        <f t="shared" ca="1" si="36"/>
        <v>0.54611373575345212</v>
      </c>
      <c r="O99" s="86">
        <f t="shared" ca="1" si="29"/>
        <v>12</v>
      </c>
      <c r="P99" s="86">
        <f t="shared" ca="1" si="37"/>
        <v>460.5</v>
      </c>
      <c r="Q99" s="86">
        <f t="shared" ca="1" si="45"/>
        <v>472.5</v>
      </c>
      <c r="R99" s="86">
        <f t="shared" ca="1" si="46"/>
        <v>445.5</v>
      </c>
      <c r="S99" s="86">
        <f t="shared" ca="1" si="38"/>
        <v>11.25</v>
      </c>
      <c r="T99" s="86">
        <f t="shared" ca="1" si="39"/>
        <v>0</v>
      </c>
      <c r="U99" s="86">
        <f t="shared" ca="1" si="40"/>
        <v>0</v>
      </c>
      <c r="V99" s="139">
        <f t="shared" ca="1" si="30"/>
        <v>245.40450000000007</v>
      </c>
      <c r="W99" s="139">
        <f t="shared" ca="1" si="31"/>
        <v>1600</v>
      </c>
      <c r="Z99" s="86">
        <f t="shared" ca="1" si="41"/>
        <v>1</v>
      </c>
      <c r="AA99" s="86">
        <f t="shared" ca="1" si="42"/>
        <v>0</v>
      </c>
      <c r="AB99" s="86">
        <f t="shared" ca="1" si="43"/>
        <v>0</v>
      </c>
    </row>
    <row r="100" spans="2:28" ht="14.35" x14ac:dyDescent="0.5">
      <c r="B100" s="86">
        <v>86</v>
      </c>
      <c r="C100" s="138">
        <f t="shared" ca="1" si="32"/>
        <v>0.60521554944982303</v>
      </c>
      <c r="D100" s="86">
        <f ca="1">VLOOKUP(C100,new_arrival2,3,TRUE)</f>
        <v>6.75</v>
      </c>
      <c r="E100" s="86">
        <f t="shared" ca="1" si="44"/>
        <v>456</v>
      </c>
      <c r="F100" s="138">
        <f t="shared" ca="1" si="33"/>
        <v>0.13437558786325665</v>
      </c>
      <c r="G100" s="86" t="str">
        <f ca="1">VLOOKUP(F100,new_type2,3,TRUE)</f>
        <v>Jumbo</v>
      </c>
      <c r="H100" s="86">
        <f t="shared" ca="1" si="27"/>
        <v>1</v>
      </c>
      <c r="I100" s="138">
        <f t="shared" ca="1" si="34"/>
        <v>0.74641021617029268</v>
      </c>
      <c r="J100" s="86" t="str">
        <f t="shared" ca="1" si="28"/>
        <v>Landing</v>
      </c>
      <c r="K100" s="86">
        <f t="shared" ca="1" si="47"/>
        <v>472.5</v>
      </c>
      <c r="L100" s="86">
        <f t="shared" ca="1" si="47"/>
        <v>445.5</v>
      </c>
      <c r="M100" s="86">
        <f t="shared" ca="1" si="35"/>
        <v>1</v>
      </c>
      <c r="N100" s="138">
        <f t="shared" ca="1" si="36"/>
        <v>0.23273532092038252</v>
      </c>
      <c r="O100" s="86">
        <f t="shared" ca="1" si="29"/>
        <v>9</v>
      </c>
      <c r="P100" s="86">
        <f t="shared" ca="1" si="37"/>
        <v>472.5</v>
      </c>
      <c r="Q100" s="86">
        <f t="shared" ca="1" si="45"/>
        <v>481.5</v>
      </c>
      <c r="R100" s="86">
        <f t="shared" ca="1" si="46"/>
        <v>445.5</v>
      </c>
      <c r="S100" s="86">
        <f t="shared" ca="1" si="38"/>
        <v>16.5</v>
      </c>
      <c r="T100" s="86">
        <f t="shared" ca="1" si="39"/>
        <v>0</v>
      </c>
      <c r="U100" s="86">
        <f t="shared" ca="1" si="40"/>
        <v>0</v>
      </c>
      <c r="V100" s="139">
        <f t="shared" ca="1" si="30"/>
        <v>1472.4270000000001</v>
      </c>
      <c r="W100" s="139">
        <f t="shared" ca="1" si="31"/>
        <v>1600</v>
      </c>
      <c r="Z100" s="86">
        <f t="shared" ca="1" si="41"/>
        <v>1</v>
      </c>
      <c r="AA100" s="86">
        <f t="shared" ca="1" si="42"/>
        <v>0</v>
      </c>
      <c r="AB100" s="86">
        <f t="shared" ca="1" si="43"/>
        <v>0</v>
      </c>
    </row>
    <row r="101" spans="2:28" ht="14.35" x14ac:dyDescent="0.5">
      <c r="B101" s="86">
        <v>87</v>
      </c>
      <c r="C101" s="138">
        <f t="shared" ca="1" si="32"/>
        <v>0.24219917609904429</v>
      </c>
      <c r="D101" s="86">
        <f ca="1">VLOOKUP(C101,new_arrival2,3,TRUE)</f>
        <v>4.5</v>
      </c>
      <c r="E101" s="86">
        <f t="shared" ca="1" si="44"/>
        <v>460.5</v>
      </c>
      <c r="F101" s="138">
        <f t="shared" ca="1" si="33"/>
        <v>8.290497405784325E-2</v>
      </c>
      <c r="G101" s="86" t="str">
        <f ca="1">VLOOKUP(F101,new_type2,3,TRUE)</f>
        <v>Jumbo</v>
      </c>
      <c r="H101" s="86">
        <f t="shared" ca="1" si="27"/>
        <v>1</v>
      </c>
      <c r="I101" s="138">
        <f t="shared" ca="1" si="34"/>
        <v>0.83818380272898896</v>
      </c>
      <c r="J101" s="86" t="str">
        <f t="shared" ca="1" si="28"/>
        <v>Landing</v>
      </c>
      <c r="K101" s="86">
        <f t="shared" ca="1" si="47"/>
        <v>481.5</v>
      </c>
      <c r="L101" s="86">
        <f t="shared" ca="1" si="47"/>
        <v>445.5</v>
      </c>
      <c r="M101" s="86">
        <f t="shared" ca="1" si="35"/>
        <v>1</v>
      </c>
      <c r="N101" s="138">
        <f t="shared" ca="1" si="36"/>
        <v>0.2633192774093448</v>
      </c>
      <c r="O101" s="86">
        <f t="shared" ca="1" si="29"/>
        <v>9</v>
      </c>
      <c r="P101" s="86">
        <f t="shared" ca="1" si="37"/>
        <v>481.5</v>
      </c>
      <c r="Q101" s="86">
        <f t="shared" ca="1" si="45"/>
        <v>490.5</v>
      </c>
      <c r="R101" s="86">
        <f t="shared" ca="1" si="46"/>
        <v>445.5</v>
      </c>
      <c r="S101" s="86">
        <f t="shared" ca="1" si="38"/>
        <v>21</v>
      </c>
      <c r="T101" s="86">
        <f t="shared" ca="1" si="39"/>
        <v>0</v>
      </c>
      <c r="U101" s="86">
        <f t="shared" ca="1" si="40"/>
        <v>0</v>
      </c>
      <c r="V101" s="139">
        <f t="shared" ca="1" si="30"/>
        <v>1873.9980000000003</v>
      </c>
      <c r="W101" s="139">
        <f t="shared" ca="1" si="31"/>
        <v>1600</v>
      </c>
      <c r="Z101" s="86">
        <f t="shared" ca="1" si="41"/>
        <v>1</v>
      </c>
      <c r="AA101" s="86">
        <f t="shared" ca="1" si="42"/>
        <v>0</v>
      </c>
      <c r="AB101" s="86">
        <f t="shared" ca="1" si="43"/>
        <v>0</v>
      </c>
    </row>
    <row r="102" spans="2:28" ht="14.35" x14ac:dyDescent="0.5">
      <c r="B102" s="86">
        <v>88</v>
      </c>
      <c r="C102" s="138">
        <f t="shared" ca="1" si="32"/>
        <v>0.63377104651820249</v>
      </c>
      <c r="D102" s="86">
        <f ca="1">VLOOKUP(C102,new_arrival2,3,TRUE)</f>
        <v>6.75</v>
      </c>
      <c r="E102" s="86">
        <f t="shared" ca="1" si="44"/>
        <v>467.25</v>
      </c>
      <c r="F102" s="138">
        <f t="shared" ca="1" si="33"/>
        <v>0.91706140976735484</v>
      </c>
      <c r="G102" s="86" t="str">
        <f ca="1">VLOOKUP(F102,new_type2,3,TRUE)</f>
        <v>Small</v>
      </c>
      <c r="H102" s="86">
        <f t="shared" ca="1" si="27"/>
        <v>3</v>
      </c>
      <c r="I102" s="138">
        <f t="shared" ca="1" si="34"/>
        <v>0.50099610319749099</v>
      </c>
      <c r="J102" s="86" t="str">
        <f t="shared" ca="1" si="28"/>
        <v>Landing</v>
      </c>
      <c r="K102" s="86">
        <f t="shared" ca="1" si="47"/>
        <v>490.5</v>
      </c>
      <c r="L102" s="86">
        <f t="shared" ca="1" si="47"/>
        <v>445.5</v>
      </c>
      <c r="M102" s="86">
        <f t="shared" ca="1" si="35"/>
        <v>2</v>
      </c>
      <c r="N102" s="138">
        <f t="shared" ca="1" si="36"/>
        <v>0.68211922982260731</v>
      </c>
      <c r="O102" s="86">
        <f t="shared" ca="1" si="29"/>
        <v>6</v>
      </c>
      <c r="P102" s="86">
        <f t="shared" ca="1" si="37"/>
        <v>467.25</v>
      </c>
      <c r="Q102" s="86">
        <f t="shared" ca="1" si="45"/>
        <v>490.5</v>
      </c>
      <c r="R102" s="86">
        <f t="shared" ca="1" si="46"/>
        <v>473.25</v>
      </c>
      <c r="S102" s="86">
        <f t="shared" ca="1" si="38"/>
        <v>0</v>
      </c>
      <c r="T102" s="86">
        <f t="shared" ca="1" si="39"/>
        <v>0</v>
      </c>
      <c r="U102" s="86">
        <f t="shared" ca="1" si="40"/>
        <v>21.75</v>
      </c>
      <c r="V102" s="139">
        <f t="shared" ca="1" si="30"/>
        <v>0</v>
      </c>
      <c r="W102" s="139">
        <f t="shared" ca="1" si="31"/>
        <v>850</v>
      </c>
      <c r="Z102" s="86">
        <f t="shared" ca="1" si="41"/>
        <v>0</v>
      </c>
      <c r="AA102" s="86">
        <f t="shared" ca="1" si="42"/>
        <v>0</v>
      </c>
      <c r="AB102" s="86">
        <f t="shared" ca="1" si="43"/>
        <v>1</v>
      </c>
    </row>
    <row r="103" spans="2:28" ht="14.35" x14ac:dyDescent="0.5">
      <c r="B103" s="86">
        <v>89</v>
      </c>
      <c r="C103" s="138">
        <f t="shared" ca="1" si="32"/>
        <v>4.3655595953923543E-2</v>
      </c>
      <c r="D103" s="86">
        <f ca="1">VLOOKUP(C103,new_arrival2,3,TRUE)</f>
        <v>0</v>
      </c>
      <c r="E103" s="86">
        <f t="shared" ca="1" si="44"/>
        <v>467.25</v>
      </c>
      <c r="F103" s="138">
        <f t="shared" ca="1" si="33"/>
        <v>0.5817558700663491</v>
      </c>
      <c r="G103" s="86" t="str">
        <f ca="1">VLOOKUP(F103,new_type2,3,TRUE)</f>
        <v>Medium</v>
      </c>
      <c r="H103" s="86">
        <f t="shared" ca="1" si="27"/>
        <v>2</v>
      </c>
      <c r="I103" s="138">
        <f t="shared" ca="1" si="34"/>
        <v>0.90587284318634265</v>
      </c>
      <c r="J103" s="86" t="str">
        <f t="shared" ca="1" si="28"/>
        <v>Landing</v>
      </c>
      <c r="K103" s="86">
        <f t="shared" ca="1" si="47"/>
        <v>490.5</v>
      </c>
      <c r="L103" s="86">
        <f t="shared" ca="1" si="47"/>
        <v>473.25</v>
      </c>
      <c r="M103" s="86">
        <f t="shared" ca="1" si="35"/>
        <v>2</v>
      </c>
      <c r="N103" s="138">
        <f t="shared" ca="1" si="36"/>
        <v>0.82101135077139153</v>
      </c>
      <c r="O103" s="86">
        <f t="shared" ca="1" si="29"/>
        <v>9</v>
      </c>
      <c r="P103" s="86">
        <f t="shared" ca="1" si="37"/>
        <v>473.25</v>
      </c>
      <c r="Q103" s="86">
        <f t="shared" ca="1" si="45"/>
        <v>490.5</v>
      </c>
      <c r="R103" s="86">
        <f t="shared" ca="1" si="46"/>
        <v>482.25</v>
      </c>
      <c r="S103" s="86">
        <f t="shared" ca="1" si="38"/>
        <v>6</v>
      </c>
      <c r="T103" s="86">
        <f t="shared" ca="1" si="39"/>
        <v>0</v>
      </c>
      <c r="U103" s="86">
        <f t="shared" ca="1" si="40"/>
        <v>0</v>
      </c>
      <c r="V103" s="139">
        <f t="shared" ca="1" si="30"/>
        <v>89.238000000000014</v>
      </c>
      <c r="W103" s="139">
        <f t="shared" ca="1" si="31"/>
        <v>1200</v>
      </c>
      <c r="Z103" s="86">
        <f t="shared" ca="1" si="41"/>
        <v>0</v>
      </c>
      <c r="AA103" s="86">
        <f t="shared" ca="1" si="42"/>
        <v>1</v>
      </c>
      <c r="AB103" s="86">
        <f t="shared" ca="1" si="43"/>
        <v>0</v>
      </c>
    </row>
    <row r="104" spans="2:28" ht="14.35" x14ac:dyDescent="0.5">
      <c r="B104" s="86">
        <v>90</v>
      </c>
      <c r="C104" s="138">
        <f t="shared" ca="1" si="32"/>
        <v>5.7718231936700892E-3</v>
      </c>
      <c r="D104" s="86">
        <f ca="1">VLOOKUP(C104,new_arrival2,3,TRUE)</f>
        <v>0</v>
      </c>
      <c r="E104" s="86">
        <f t="shared" ca="1" si="44"/>
        <v>467.25</v>
      </c>
      <c r="F104" s="138">
        <f t="shared" ca="1" si="33"/>
        <v>0.72512430113617909</v>
      </c>
      <c r="G104" s="86" t="str">
        <f ca="1">VLOOKUP(F104,new_type2,3,TRUE)</f>
        <v>Medium</v>
      </c>
      <c r="H104" s="86">
        <f t="shared" ca="1" si="27"/>
        <v>2</v>
      </c>
      <c r="I104" s="138">
        <f t="shared" ca="1" si="34"/>
        <v>0.55164067643131154</v>
      </c>
      <c r="J104" s="86" t="str">
        <f t="shared" ca="1" si="28"/>
        <v>Landing</v>
      </c>
      <c r="K104" s="86">
        <f t="shared" ca="1" si="47"/>
        <v>490.5</v>
      </c>
      <c r="L104" s="86">
        <f t="shared" ca="1" si="47"/>
        <v>482.25</v>
      </c>
      <c r="M104" s="86">
        <f t="shared" ca="1" si="35"/>
        <v>2</v>
      </c>
      <c r="N104" s="138">
        <f t="shared" ca="1" si="36"/>
        <v>0.7415291891146325</v>
      </c>
      <c r="O104" s="86">
        <f t="shared" ca="1" si="29"/>
        <v>9</v>
      </c>
      <c r="P104" s="86">
        <f t="shared" ca="1" si="37"/>
        <v>482.25</v>
      </c>
      <c r="Q104" s="86">
        <f t="shared" ca="1" si="45"/>
        <v>490.5</v>
      </c>
      <c r="R104" s="86">
        <f t="shared" ca="1" si="46"/>
        <v>491.25</v>
      </c>
      <c r="S104" s="86">
        <f t="shared" ca="1" si="38"/>
        <v>15</v>
      </c>
      <c r="T104" s="86">
        <f t="shared" ca="1" si="39"/>
        <v>0</v>
      </c>
      <c r="U104" s="86">
        <f t="shared" ca="1" si="40"/>
        <v>0</v>
      </c>
      <c r="V104" s="139">
        <f t="shared" ca="1" si="30"/>
        <v>223.09500000000006</v>
      </c>
      <c r="W104" s="139">
        <f t="shared" ca="1" si="31"/>
        <v>1200</v>
      </c>
      <c r="Z104" s="86">
        <f t="shared" ca="1" si="41"/>
        <v>0</v>
      </c>
      <c r="AA104" s="86">
        <f t="shared" ca="1" si="42"/>
        <v>1</v>
      </c>
      <c r="AB104" s="86">
        <f t="shared" ca="1" si="43"/>
        <v>0</v>
      </c>
    </row>
    <row r="105" spans="2:28" ht="14.35" x14ac:dyDescent="0.5">
      <c r="B105" s="86">
        <v>91</v>
      </c>
      <c r="C105" s="138">
        <f t="shared" ca="1" si="32"/>
        <v>0.556071396998574</v>
      </c>
      <c r="D105" s="86">
        <f ca="1">VLOOKUP(C105,new_arrival2,3,TRUE)</f>
        <v>6.75</v>
      </c>
      <c r="E105" s="86">
        <f t="shared" ca="1" si="44"/>
        <v>474</v>
      </c>
      <c r="F105" s="138">
        <f t="shared" ca="1" si="33"/>
        <v>0.56024612403922258</v>
      </c>
      <c r="G105" s="86" t="str">
        <f ca="1">VLOOKUP(F105,new_type2,3,TRUE)</f>
        <v>Medium</v>
      </c>
      <c r="H105" s="86">
        <f t="shared" ca="1" si="27"/>
        <v>2</v>
      </c>
      <c r="I105" s="138">
        <f t="shared" ca="1" si="34"/>
        <v>0.14805528714451477</v>
      </c>
      <c r="J105" s="86" t="str">
        <f t="shared" ca="1" si="28"/>
        <v>Take-Off</v>
      </c>
      <c r="K105" s="86">
        <f t="shared" ca="1" si="47"/>
        <v>490.5</v>
      </c>
      <c r="L105" s="86">
        <f t="shared" ca="1" si="47"/>
        <v>491.25</v>
      </c>
      <c r="M105" s="86">
        <f t="shared" ca="1" si="35"/>
        <v>1</v>
      </c>
      <c r="N105" s="138">
        <f t="shared" ca="1" si="36"/>
        <v>8.6805047459093121E-3</v>
      </c>
      <c r="O105" s="86">
        <f t="shared" ca="1" si="29"/>
        <v>6</v>
      </c>
      <c r="P105" s="86">
        <f t="shared" ca="1" si="37"/>
        <v>490.5</v>
      </c>
      <c r="Q105" s="86">
        <f t="shared" ca="1" si="45"/>
        <v>496.5</v>
      </c>
      <c r="R105" s="86">
        <f t="shared" ca="1" si="46"/>
        <v>491.25</v>
      </c>
      <c r="S105" s="86">
        <f t="shared" ca="1" si="38"/>
        <v>16.5</v>
      </c>
      <c r="T105" s="86">
        <f t="shared" ca="1" si="39"/>
        <v>0</v>
      </c>
      <c r="U105" s="86">
        <f t="shared" ca="1" si="40"/>
        <v>0</v>
      </c>
      <c r="V105" s="139">
        <f t="shared" ca="1" si="30"/>
        <v>130.88240000000002</v>
      </c>
      <c r="W105" s="139">
        <f t="shared" ca="1" si="31"/>
        <v>1200</v>
      </c>
      <c r="Z105" s="86">
        <f t="shared" ca="1" si="41"/>
        <v>0</v>
      </c>
      <c r="AA105" s="86">
        <f t="shared" ca="1" si="42"/>
        <v>1</v>
      </c>
      <c r="AB105" s="86">
        <f t="shared" ca="1" si="43"/>
        <v>0</v>
      </c>
    </row>
    <row r="106" spans="2:28" ht="14.35" x14ac:dyDescent="0.5">
      <c r="B106" s="86">
        <v>92</v>
      </c>
      <c r="C106" s="138">
        <f t="shared" ca="1" si="32"/>
        <v>0.50639717683487417</v>
      </c>
      <c r="D106" s="86">
        <f ca="1">VLOOKUP(C106,new_arrival2,3,TRUE)</f>
        <v>6.75</v>
      </c>
      <c r="E106" s="86">
        <f t="shared" ca="1" si="44"/>
        <v>480.75</v>
      </c>
      <c r="F106" s="138">
        <f t="shared" ca="1" si="33"/>
        <v>0.17161925560032221</v>
      </c>
      <c r="G106" s="86" t="str">
        <f ca="1">VLOOKUP(F106,new_type2,3,TRUE)</f>
        <v>Jumbo</v>
      </c>
      <c r="H106" s="86">
        <f t="shared" ca="1" si="27"/>
        <v>1</v>
      </c>
      <c r="I106" s="138">
        <f t="shared" ca="1" si="34"/>
        <v>0.3547544837565374</v>
      </c>
      <c r="J106" s="86" t="str">
        <f t="shared" ca="1" si="28"/>
        <v>Take-Off</v>
      </c>
      <c r="K106" s="86">
        <f t="shared" ca="1" si="47"/>
        <v>496.5</v>
      </c>
      <c r="L106" s="86">
        <f t="shared" ca="1" si="47"/>
        <v>491.25</v>
      </c>
      <c r="M106" s="86">
        <f t="shared" ca="1" si="35"/>
        <v>1</v>
      </c>
      <c r="N106" s="138">
        <f t="shared" ca="1" si="36"/>
        <v>0.80830515469586595</v>
      </c>
      <c r="O106" s="86">
        <f t="shared" ca="1" si="29"/>
        <v>12</v>
      </c>
      <c r="P106" s="86">
        <f t="shared" ca="1" si="37"/>
        <v>496.5</v>
      </c>
      <c r="Q106" s="86">
        <f t="shared" ca="1" si="45"/>
        <v>508.5</v>
      </c>
      <c r="R106" s="86">
        <f t="shared" ca="1" si="46"/>
        <v>491.25</v>
      </c>
      <c r="S106" s="86">
        <f t="shared" ca="1" si="38"/>
        <v>15.75</v>
      </c>
      <c r="T106" s="86">
        <f t="shared" ca="1" si="39"/>
        <v>0</v>
      </c>
      <c r="U106" s="86">
        <f t="shared" ca="1" si="40"/>
        <v>0</v>
      </c>
      <c r="V106" s="139">
        <f t="shared" ca="1" si="30"/>
        <v>343.56630000000007</v>
      </c>
      <c r="W106" s="139">
        <f t="shared" ca="1" si="31"/>
        <v>1600</v>
      </c>
      <c r="Z106" s="86">
        <f t="shared" ca="1" si="41"/>
        <v>1</v>
      </c>
      <c r="AA106" s="86">
        <f t="shared" ca="1" si="42"/>
        <v>0</v>
      </c>
      <c r="AB106" s="86">
        <f t="shared" ca="1" si="43"/>
        <v>0</v>
      </c>
    </row>
    <row r="107" spans="2:28" ht="14.35" x14ac:dyDescent="0.5">
      <c r="B107" s="86">
        <v>93</v>
      </c>
      <c r="C107" s="138">
        <f t="shared" ca="1" si="32"/>
        <v>0.21230420717979781</v>
      </c>
      <c r="D107" s="86">
        <f ca="1">VLOOKUP(C107,new_arrival2,3,TRUE)</f>
        <v>4.5</v>
      </c>
      <c r="E107" s="86">
        <f t="shared" ca="1" si="44"/>
        <v>485.25</v>
      </c>
      <c r="F107" s="138">
        <f t="shared" ca="1" si="33"/>
        <v>0.12607134664119313</v>
      </c>
      <c r="G107" s="86" t="str">
        <f ca="1">VLOOKUP(F107,new_type2,3,TRUE)</f>
        <v>Jumbo</v>
      </c>
      <c r="H107" s="86">
        <f t="shared" ca="1" si="27"/>
        <v>1</v>
      </c>
      <c r="I107" s="138">
        <f t="shared" ca="1" si="34"/>
        <v>0.28403660396971908</v>
      </c>
      <c r="J107" s="86" t="str">
        <f t="shared" ca="1" si="28"/>
        <v>Take-Off</v>
      </c>
      <c r="K107" s="86">
        <f t="shared" ca="1" si="47"/>
        <v>508.5</v>
      </c>
      <c r="L107" s="86">
        <f t="shared" ca="1" si="47"/>
        <v>491.25</v>
      </c>
      <c r="M107" s="86">
        <f t="shared" ca="1" si="35"/>
        <v>1</v>
      </c>
      <c r="N107" s="138">
        <f t="shared" ca="1" si="36"/>
        <v>0.94727029716615185</v>
      </c>
      <c r="O107" s="86">
        <f t="shared" ca="1" si="29"/>
        <v>12</v>
      </c>
      <c r="P107" s="86">
        <f t="shared" ca="1" si="37"/>
        <v>508.5</v>
      </c>
      <c r="Q107" s="86">
        <f t="shared" ca="1" si="45"/>
        <v>520.5</v>
      </c>
      <c r="R107" s="86">
        <f t="shared" ca="1" si="46"/>
        <v>491.25</v>
      </c>
      <c r="S107" s="86">
        <f t="shared" ca="1" si="38"/>
        <v>23.25</v>
      </c>
      <c r="T107" s="86">
        <f t="shared" ca="1" si="39"/>
        <v>0</v>
      </c>
      <c r="U107" s="86">
        <f t="shared" ca="1" si="40"/>
        <v>0</v>
      </c>
      <c r="V107" s="139">
        <f t="shared" ca="1" si="30"/>
        <v>507.16930000000013</v>
      </c>
      <c r="W107" s="139">
        <f t="shared" ca="1" si="31"/>
        <v>1600</v>
      </c>
      <c r="Z107" s="86">
        <f t="shared" ca="1" si="41"/>
        <v>1</v>
      </c>
      <c r="AA107" s="86">
        <f t="shared" ca="1" si="42"/>
        <v>0</v>
      </c>
      <c r="AB107" s="86">
        <f t="shared" ca="1" si="43"/>
        <v>0</v>
      </c>
    </row>
    <row r="108" spans="2:28" ht="14.35" x14ac:dyDescent="0.5">
      <c r="B108" s="86">
        <v>94</v>
      </c>
      <c r="C108" s="138">
        <f t="shared" ca="1" si="32"/>
        <v>0.89518636397177309</v>
      </c>
      <c r="D108" s="86">
        <f ca="1">VLOOKUP(C108,new_arrival2,3,TRUE)</f>
        <v>9</v>
      </c>
      <c r="E108" s="86">
        <f t="shared" ca="1" si="44"/>
        <v>494.25</v>
      </c>
      <c r="F108" s="138">
        <f t="shared" ca="1" si="33"/>
        <v>5.8919674738126759E-2</v>
      </c>
      <c r="G108" s="86" t="str">
        <f ca="1">VLOOKUP(F108,new_type2,3,TRUE)</f>
        <v>Jumbo</v>
      </c>
      <c r="H108" s="86">
        <f t="shared" ca="1" si="27"/>
        <v>1</v>
      </c>
      <c r="I108" s="138">
        <f t="shared" ca="1" si="34"/>
        <v>0.58300545081151589</v>
      </c>
      <c r="J108" s="86" t="str">
        <f t="shared" ca="1" si="28"/>
        <v>Landing</v>
      </c>
      <c r="K108" s="86">
        <f t="shared" ca="1" si="47"/>
        <v>520.5</v>
      </c>
      <c r="L108" s="86">
        <f t="shared" ca="1" si="47"/>
        <v>491.25</v>
      </c>
      <c r="M108" s="86">
        <f t="shared" ca="1" si="35"/>
        <v>1</v>
      </c>
      <c r="N108" s="138">
        <f t="shared" ca="1" si="36"/>
        <v>0.34736347656472699</v>
      </c>
      <c r="O108" s="86">
        <f t="shared" ca="1" si="29"/>
        <v>9</v>
      </c>
      <c r="P108" s="86">
        <f t="shared" ca="1" si="37"/>
        <v>520.5</v>
      </c>
      <c r="Q108" s="86">
        <f t="shared" ca="1" si="45"/>
        <v>529.5</v>
      </c>
      <c r="R108" s="86">
        <f t="shared" ca="1" si="46"/>
        <v>491.25</v>
      </c>
      <c r="S108" s="86">
        <f t="shared" ca="1" si="38"/>
        <v>26.25</v>
      </c>
      <c r="T108" s="86">
        <f t="shared" ca="1" si="39"/>
        <v>0</v>
      </c>
      <c r="U108" s="86">
        <f t="shared" ca="1" si="40"/>
        <v>0</v>
      </c>
      <c r="V108" s="139">
        <f t="shared" ca="1" si="30"/>
        <v>2342.4975000000004</v>
      </c>
      <c r="W108" s="139">
        <f t="shared" ca="1" si="31"/>
        <v>1600</v>
      </c>
      <c r="Z108" s="86">
        <f t="shared" ca="1" si="41"/>
        <v>1</v>
      </c>
      <c r="AA108" s="86">
        <f t="shared" ca="1" si="42"/>
        <v>0</v>
      </c>
      <c r="AB108" s="86">
        <f t="shared" ca="1" si="43"/>
        <v>0</v>
      </c>
    </row>
    <row r="109" spans="2:28" ht="14.35" x14ac:dyDescent="0.5">
      <c r="B109" s="86">
        <v>95</v>
      </c>
      <c r="C109" s="138">
        <f t="shared" ca="1" si="32"/>
        <v>0.45950078593474331</v>
      </c>
      <c r="D109" s="86">
        <f ca="1">VLOOKUP(C109,new_arrival2,3,TRUE)</f>
        <v>4.5</v>
      </c>
      <c r="E109" s="86">
        <f t="shared" ca="1" si="44"/>
        <v>498.75</v>
      </c>
      <c r="F109" s="138">
        <f t="shared" ca="1" si="33"/>
        <v>0.10857401638272834</v>
      </c>
      <c r="G109" s="86" t="str">
        <f ca="1">VLOOKUP(F109,new_type2,3,TRUE)</f>
        <v>Jumbo</v>
      </c>
      <c r="H109" s="86">
        <f t="shared" ca="1" si="27"/>
        <v>1</v>
      </c>
      <c r="I109" s="138">
        <f t="shared" ca="1" si="34"/>
        <v>0.95234709238720727</v>
      </c>
      <c r="J109" s="86" t="str">
        <f t="shared" ca="1" si="28"/>
        <v>Landing</v>
      </c>
      <c r="K109" s="86">
        <f t="shared" ca="1" si="47"/>
        <v>529.5</v>
      </c>
      <c r="L109" s="86">
        <f t="shared" ca="1" si="47"/>
        <v>491.25</v>
      </c>
      <c r="M109" s="86">
        <f t="shared" ca="1" si="35"/>
        <v>1</v>
      </c>
      <c r="N109" s="138">
        <f t="shared" ca="1" si="36"/>
        <v>0.91313222895814072</v>
      </c>
      <c r="O109" s="86">
        <f t="shared" ca="1" si="29"/>
        <v>12</v>
      </c>
      <c r="P109" s="86">
        <f t="shared" ca="1" si="37"/>
        <v>529.5</v>
      </c>
      <c r="Q109" s="86">
        <f t="shared" ca="1" si="45"/>
        <v>541.5</v>
      </c>
      <c r="R109" s="86">
        <f t="shared" ca="1" si="46"/>
        <v>491.25</v>
      </c>
      <c r="S109" s="86">
        <f t="shared" ca="1" si="38"/>
        <v>30.75</v>
      </c>
      <c r="T109" s="86">
        <f t="shared" ca="1" si="39"/>
        <v>0</v>
      </c>
      <c r="U109" s="86">
        <f t="shared" ca="1" si="40"/>
        <v>0</v>
      </c>
      <c r="V109" s="139">
        <f t="shared" ca="1" si="30"/>
        <v>2744.0685000000003</v>
      </c>
      <c r="W109" s="139">
        <f t="shared" ca="1" si="31"/>
        <v>1600</v>
      </c>
      <c r="Z109" s="86">
        <f t="shared" ca="1" si="41"/>
        <v>1</v>
      </c>
      <c r="AA109" s="86">
        <f t="shared" ca="1" si="42"/>
        <v>0</v>
      </c>
      <c r="AB109" s="86">
        <f t="shared" ca="1" si="43"/>
        <v>0</v>
      </c>
    </row>
    <row r="110" spans="2:28" ht="14.35" x14ac:dyDescent="0.5">
      <c r="B110" s="86">
        <v>96</v>
      </c>
      <c r="C110" s="138">
        <f t="shared" ca="1" si="32"/>
        <v>0.32343962191559739</v>
      </c>
      <c r="D110" s="86">
        <f ca="1">VLOOKUP(C110,new_arrival2,3,TRUE)</f>
        <v>4.5</v>
      </c>
      <c r="E110" s="86">
        <f t="shared" ca="1" si="44"/>
        <v>503.25</v>
      </c>
      <c r="F110" s="138">
        <f t="shared" ca="1" si="33"/>
        <v>0.78966820375068225</v>
      </c>
      <c r="G110" s="86" t="str">
        <f ca="1">VLOOKUP(F110,new_type2,3,TRUE)</f>
        <v>Medium</v>
      </c>
      <c r="H110" s="86">
        <f t="shared" ca="1" si="27"/>
        <v>2</v>
      </c>
      <c r="I110" s="138">
        <f t="shared" ca="1" si="34"/>
        <v>0.76326484958944574</v>
      </c>
      <c r="J110" s="86" t="str">
        <f t="shared" ca="1" si="28"/>
        <v>Landing</v>
      </c>
      <c r="K110" s="86">
        <f t="shared" ca="1" si="47"/>
        <v>541.5</v>
      </c>
      <c r="L110" s="86">
        <f t="shared" ca="1" si="47"/>
        <v>491.25</v>
      </c>
      <c r="M110" s="86">
        <f t="shared" ca="1" si="35"/>
        <v>2</v>
      </c>
      <c r="N110" s="138">
        <f t="shared" ca="1" si="36"/>
        <v>0.19682467292366501</v>
      </c>
      <c r="O110" s="86">
        <f t="shared" ca="1" si="29"/>
        <v>6</v>
      </c>
      <c r="P110" s="86">
        <f t="shared" ca="1" si="37"/>
        <v>503.25</v>
      </c>
      <c r="Q110" s="86">
        <f t="shared" ca="1" si="45"/>
        <v>541.5</v>
      </c>
      <c r="R110" s="86">
        <f t="shared" ca="1" si="46"/>
        <v>509.25</v>
      </c>
      <c r="S110" s="86">
        <f t="shared" ca="1" si="38"/>
        <v>0</v>
      </c>
      <c r="T110" s="86">
        <f t="shared" ca="1" si="39"/>
        <v>0</v>
      </c>
      <c r="U110" s="86">
        <f t="shared" ca="1" si="40"/>
        <v>12</v>
      </c>
      <c r="V110" s="139">
        <f t="shared" ca="1" si="30"/>
        <v>0</v>
      </c>
      <c r="W110" s="139">
        <f t="shared" ca="1" si="31"/>
        <v>1200</v>
      </c>
      <c r="Z110" s="86">
        <f t="shared" ca="1" si="41"/>
        <v>0</v>
      </c>
      <c r="AA110" s="86">
        <f t="shared" ca="1" si="42"/>
        <v>1</v>
      </c>
      <c r="AB110" s="86">
        <f t="shared" ca="1" si="43"/>
        <v>0</v>
      </c>
    </row>
    <row r="111" spans="2:28" ht="14.35" x14ac:dyDescent="0.5">
      <c r="B111" s="86">
        <v>97</v>
      </c>
      <c r="C111" s="138">
        <f t="shared" ca="1" si="32"/>
        <v>0.2114190665505512</v>
      </c>
      <c r="D111" s="86">
        <f ca="1">VLOOKUP(C111,new_arrival2,3,TRUE)</f>
        <v>4.5</v>
      </c>
      <c r="E111" s="86">
        <f t="shared" ca="1" si="44"/>
        <v>507.75</v>
      </c>
      <c r="F111" s="138">
        <f t="shared" ca="1" si="33"/>
        <v>0.2530418243962419</v>
      </c>
      <c r="G111" s="86" t="str">
        <f ca="1">VLOOKUP(F111,new_type2,3,TRUE)</f>
        <v>Jumbo</v>
      </c>
      <c r="H111" s="86">
        <f t="shared" ca="1" si="27"/>
        <v>1</v>
      </c>
      <c r="I111" s="138">
        <f t="shared" ca="1" si="34"/>
        <v>0.39252430790448234</v>
      </c>
      <c r="J111" s="86" t="str">
        <f t="shared" ca="1" si="28"/>
        <v>Take-Off</v>
      </c>
      <c r="K111" s="86">
        <f t="shared" ca="1" si="47"/>
        <v>541.5</v>
      </c>
      <c r="L111" s="86">
        <f t="shared" ca="1" si="47"/>
        <v>509.25</v>
      </c>
      <c r="M111" s="86">
        <f t="shared" ca="1" si="35"/>
        <v>1</v>
      </c>
      <c r="N111" s="138">
        <f t="shared" ca="1" si="36"/>
        <v>0.74914771915823697</v>
      </c>
      <c r="O111" s="86">
        <f t="shared" ref="O111:O142" ca="1" si="48">IF(H111=1, VLOOKUP(N111, jumbo_comp,3,TRUE), IF(H111=2, VLOOKUP(N111, mid_comp,3,TRUE), IF(H111=3, VLOOKUP(N111, small_comp, 3, TRUE))))</f>
        <v>12</v>
      </c>
      <c r="P111" s="86">
        <f t="shared" ca="1" si="37"/>
        <v>541.5</v>
      </c>
      <c r="Q111" s="86">
        <f t="shared" ca="1" si="45"/>
        <v>553.5</v>
      </c>
      <c r="R111" s="86">
        <f t="shared" ca="1" si="46"/>
        <v>509.25</v>
      </c>
      <c r="S111" s="86">
        <f t="shared" ca="1" si="38"/>
        <v>33.75</v>
      </c>
      <c r="T111" s="86">
        <f t="shared" ca="1" si="39"/>
        <v>0</v>
      </c>
      <c r="U111" s="86">
        <f t="shared" ca="1" si="40"/>
        <v>0</v>
      </c>
      <c r="V111" s="139">
        <f t="shared" ref="V111:V142" ca="1" si="49">S111*VLOOKUP(G111,fuel_cost,IF(J111="Landing",3,2),FALSE)</f>
        <v>736.21350000000018</v>
      </c>
      <c r="W111" s="139">
        <f t="shared" ref="W111:W142" ca="1" si="50">VLOOKUP(G111,service_fee,IF(J111="Landing",3,2),FALSE)</f>
        <v>1600</v>
      </c>
      <c r="Z111" s="86">
        <f t="shared" ca="1" si="41"/>
        <v>1</v>
      </c>
      <c r="AA111" s="86">
        <f t="shared" ca="1" si="42"/>
        <v>0</v>
      </c>
      <c r="AB111" s="86">
        <f t="shared" ca="1" si="43"/>
        <v>0</v>
      </c>
    </row>
    <row r="112" spans="2:28" ht="14.35" x14ac:dyDescent="0.5">
      <c r="B112" s="86">
        <v>98</v>
      </c>
      <c r="C112" s="138">
        <f t="shared" ca="1" si="32"/>
        <v>0.11671503208239431</v>
      </c>
      <c r="D112" s="86">
        <f ca="1">VLOOKUP(C112,new_arrival2,3,TRUE)</f>
        <v>4.5</v>
      </c>
      <c r="E112" s="86">
        <f t="shared" ca="1" si="44"/>
        <v>512.25</v>
      </c>
      <c r="F112" s="138">
        <f t="shared" ca="1" si="33"/>
        <v>0.21612535887253981</v>
      </c>
      <c r="G112" s="86" t="str">
        <f ca="1">VLOOKUP(F112,new_type2,3,TRUE)</f>
        <v>Jumbo</v>
      </c>
      <c r="H112" s="86">
        <f t="shared" ca="1" si="27"/>
        <v>1</v>
      </c>
      <c r="I112" s="138">
        <f t="shared" ca="1" si="34"/>
        <v>0.99425599783366281</v>
      </c>
      <c r="J112" s="86" t="str">
        <f t="shared" ca="1" si="28"/>
        <v>Landing</v>
      </c>
      <c r="K112" s="86">
        <f t="shared" ca="1" si="47"/>
        <v>553.5</v>
      </c>
      <c r="L112" s="86">
        <f t="shared" ca="1" si="47"/>
        <v>509.25</v>
      </c>
      <c r="M112" s="86">
        <f t="shared" ca="1" si="35"/>
        <v>1</v>
      </c>
      <c r="N112" s="138">
        <f t="shared" ca="1" si="36"/>
        <v>0.2272203529141843</v>
      </c>
      <c r="O112" s="86">
        <f t="shared" ca="1" si="48"/>
        <v>9</v>
      </c>
      <c r="P112" s="86">
        <f t="shared" ca="1" si="37"/>
        <v>553.5</v>
      </c>
      <c r="Q112" s="86">
        <f t="shared" ca="1" si="45"/>
        <v>562.5</v>
      </c>
      <c r="R112" s="86">
        <f t="shared" ca="1" si="46"/>
        <v>509.25</v>
      </c>
      <c r="S112" s="86">
        <f t="shared" ca="1" si="38"/>
        <v>41.25</v>
      </c>
      <c r="T112" s="86">
        <f t="shared" ca="1" si="39"/>
        <v>0</v>
      </c>
      <c r="U112" s="86">
        <f t="shared" ca="1" si="40"/>
        <v>0</v>
      </c>
      <c r="V112" s="139">
        <f t="shared" ca="1" si="49"/>
        <v>3681.0675000000006</v>
      </c>
      <c r="W112" s="139">
        <f t="shared" ca="1" si="50"/>
        <v>1600</v>
      </c>
      <c r="Z112" s="86">
        <f t="shared" ca="1" si="41"/>
        <v>1</v>
      </c>
      <c r="AA112" s="86">
        <f t="shared" ca="1" si="42"/>
        <v>0</v>
      </c>
      <c r="AB112" s="86">
        <f t="shared" ca="1" si="43"/>
        <v>0</v>
      </c>
    </row>
    <row r="113" spans="2:28" ht="14.35" x14ac:dyDescent="0.5">
      <c r="B113" s="86">
        <v>99</v>
      </c>
      <c r="C113" s="138">
        <f t="shared" ca="1" si="32"/>
        <v>0.88260156984401439</v>
      </c>
      <c r="D113" s="86">
        <f ca="1">VLOOKUP(C113,new_arrival2,3,TRUE)</f>
        <v>9</v>
      </c>
      <c r="E113" s="86">
        <f t="shared" ca="1" si="44"/>
        <v>521.25</v>
      </c>
      <c r="F113" s="138">
        <f t="shared" ca="1" si="33"/>
        <v>0.83096075216433585</v>
      </c>
      <c r="G113" s="86" t="str">
        <f ca="1">VLOOKUP(F113,new_type2,3,TRUE)</f>
        <v>Small</v>
      </c>
      <c r="H113" s="86">
        <f t="shared" ca="1" si="27"/>
        <v>3</v>
      </c>
      <c r="I113" s="138">
        <f t="shared" ca="1" si="34"/>
        <v>0.84052756934105566</v>
      </c>
      <c r="J113" s="86" t="str">
        <f t="shared" ca="1" si="28"/>
        <v>Landing</v>
      </c>
      <c r="K113" s="86">
        <f t="shared" ca="1" si="47"/>
        <v>562.5</v>
      </c>
      <c r="L113" s="86">
        <f t="shared" ca="1" si="47"/>
        <v>509.25</v>
      </c>
      <c r="M113" s="86">
        <f t="shared" ca="1" si="35"/>
        <v>2</v>
      </c>
      <c r="N113" s="138">
        <f t="shared" ca="1" si="36"/>
        <v>0.55866968370296599</v>
      </c>
      <c r="O113" s="86">
        <f t="shared" ca="1" si="48"/>
        <v>6</v>
      </c>
      <c r="P113" s="86">
        <f t="shared" ca="1" si="37"/>
        <v>521.25</v>
      </c>
      <c r="Q113" s="86">
        <f t="shared" ca="1" si="45"/>
        <v>562.5</v>
      </c>
      <c r="R113" s="86">
        <f t="shared" ca="1" si="46"/>
        <v>527.25</v>
      </c>
      <c r="S113" s="86">
        <f t="shared" ca="1" si="38"/>
        <v>0</v>
      </c>
      <c r="T113" s="86">
        <f t="shared" ca="1" si="39"/>
        <v>0</v>
      </c>
      <c r="U113" s="86">
        <f t="shared" ca="1" si="40"/>
        <v>12</v>
      </c>
      <c r="V113" s="139">
        <f t="shared" ca="1" si="49"/>
        <v>0</v>
      </c>
      <c r="W113" s="139">
        <f t="shared" ca="1" si="50"/>
        <v>850</v>
      </c>
      <c r="Z113" s="86">
        <f t="shared" ca="1" si="41"/>
        <v>0</v>
      </c>
      <c r="AA113" s="86">
        <f t="shared" ca="1" si="42"/>
        <v>0</v>
      </c>
      <c r="AB113" s="86">
        <f t="shared" ca="1" si="43"/>
        <v>1</v>
      </c>
    </row>
    <row r="114" spans="2:28" ht="14.35" x14ac:dyDescent="0.5">
      <c r="B114" s="86">
        <v>100</v>
      </c>
      <c r="C114" s="138">
        <f t="shared" ca="1" si="32"/>
        <v>0.39985583598674435</v>
      </c>
      <c r="D114" s="86">
        <f ca="1">VLOOKUP(C114,new_arrival2,3,TRUE)</f>
        <v>4.5</v>
      </c>
      <c r="E114" s="86">
        <f t="shared" ca="1" si="44"/>
        <v>525.75</v>
      </c>
      <c r="F114" s="138">
        <f t="shared" ca="1" si="33"/>
        <v>0.94739655551147361</v>
      </c>
      <c r="G114" s="86" t="str">
        <f ca="1">VLOOKUP(F114,new_type2,3,TRUE)</f>
        <v>Small</v>
      </c>
      <c r="H114" s="86">
        <f t="shared" ca="1" si="27"/>
        <v>3</v>
      </c>
      <c r="I114" s="138">
        <f t="shared" ca="1" si="34"/>
        <v>7.0838972692084057E-2</v>
      </c>
      <c r="J114" s="86" t="str">
        <f t="shared" ca="1" si="28"/>
        <v>Take-Off</v>
      </c>
      <c r="K114" s="86">
        <f t="shared" ca="1" si="47"/>
        <v>562.5</v>
      </c>
      <c r="L114" s="86">
        <f t="shared" ca="1" si="47"/>
        <v>527.25</v>
      </c>
      <c r="M114" s="86">
        <f t="shared" ca="1" si="35"/>
        <v>2</v>
      </c>
      <c r="N114" s="138">
        <f t="shared" ca="1" si="36"/>
        <v>0.46157862645174752</v>
      </c>
      <c r="O114" s="86">
        <f t="shared" ca="1" si="48"/>
        <v>6</v>
      </c>
      <c r="P114" s="86">
        <f t="shared" ca="1" si="37"/>
        <v>527.25</v>
      </c>
      <c r="Q114" s="86">
        <f t="shared" ca="1" si="45"/>
        <v>562.5</v>
      </c>
      <c r="R114" s="86">
        <f t="shared" ca="1" si="46"/>
        <v>533.25</v>
      </c>
      <c r="S114" s="86">
        <f t="shared" ca="1" si="38"/>
        <v>1.5</v>
      </c>
      <c r="T114" s="86">
        <f t="shared" ca="1" si="39"/>
        <v>0</v>
      </c>
      <c r="U114" s="86">
        <f t="shared" ca="1" si="40"/>
        <v>0</v>
      </c>
      <c r="V114" s="139">
        <f t="shared" ca="1" si="49"/>
        <v>1.4873000000000003</v>
      </c>
      <c r="W114" s="139">
        <f t="shared" ca="1" si="50"/>
        <v>850</v>
      </c>
      <c r="Z114" s="86">
        <f t="shared" ca="1" si="41"/>
        <v>0</v>
      </c>
      <c r="AA114" s="86">
        <f t="shared" ca="1" si="42"/>
        <v>0</v>
      </c>
      <c r="AB114" s="86">
        <f t="shared" ca="1" si="43"/>
        <v>1</v>
      </c>
    </row>
    <row r="115" spans="2:28" ht="14.35" x14ac:dyDescent="0.5">
      <c r="B115" s="86">
        <v>101</v>
      </c>
      <c r="C115" s="138">
        <f t="shared" ca="1" si="32"/>
        <v>0.71585535734440253</v>
      </c>
      <c r="D115" s="86">
        <f ca="1">VLOOKUP(C115,new_arrival2,3,TRUE)</f>
        <v>6.75</v>
      </c>
      <c r="E115" s="86">
        <f t="shared" ca="1" si="44"/>
        <v>532.5</v>
      </c>
      <c r="F115" s="138">
        <f t="shared" ca="1" si="33"/>
        <v>5.9880007442568717E-3</v>
      </c>
      <c r="G115" s="86" t="str">
        <f ca="1">VLOOKUP(F115,new_type2,3,TRUE)</f>
        <v>Jumbo</v>
      </c>
      <c r="H115" s="86">
        <f t="shared" ca="1" si="27"/>
        <v>1</v>
      </c>
      <c r="I115" s="138">
        <f t="shared" ca="1" si="34"/>
        <v>2.0309079249681061E-2</v>
      </c>
      <c r="J115" s="86" t="str">
        <f t="shared" ca="1" si="28"/>
        <v>Take-Off</v>
      </c>
      <c r="K115" s="86">
        <f t="shared" ca="1" si="47"/>
        <v>562.5</v>
      </c>
      <c r="L115" s="86">
        <f t="shared" ca="1" si="47"/>
        <v>533.25</v>
      </c>
      <c r="M115" s="86">
        <f t="shared" ca="1" si="35"/>
        <v>1</v>
      </c>
      <c r="N115" s="138">
        <f t="shared" ca="1" si="36"/>
        <v>0.67451978153495862</v>
      </c>
      <c r="O115" s="86">
        <f t="shared" ca="1" si="48"/>
        <v>12</v>
      </c>
      <c r="P115" s="86">
        <f t="shared" ca="1" si="37"/>
        <v>562.5</v>
      </c>
      <c r="Q115" s="86">
        <f t="shared" ca="1" si="45"/>
        <v>574.5</v>
      </c>
      <c r="R115" s="86">
        <f t="shared" ca="1" si="46"/>
        <v>533.25</v>
      </c>
      <c r="S115" s="86">
        <f t="shared" ca="1" si="38"/>
        <v>30</v>
      </c>
      <c r="T115" s="86">
        <f t="shared" ca="1" si="39"/>
        <v>0</v>
      </c>
      <c r="U115" s="86">
        <f t="shared" ca="1" si="40"/>
        <v>0</v>
      </c>
      <c r="V115" s="139">
        <f t="shared" ca="1" si="49"/>
        <v>654.41200000000015</v>
      </c>
      <c r="W115" s="139">
        <f t="shared" ca="1" si="50"/>
        <v>1600</v>
      </c>
      <c r="Z115" s="86">
        <f t="shared" ca="1" si="41"/>
        <v>1</v>
      </c>
      <c r="AA115" s="86">
        <f t="shared" ca="1" si="42"/>
        <v>0</v>
      </c>
      <c r="AB115" s="86">
        <f t="shared" ca="1" si="43"/>
        <v>0</v>
      </c>
    </row>
    <row r="116" spans="2:28" ht="14.35" x14ac:dyDescent="0.5">
      <c r="B116" s="86">
        <v>102</v>
      </c>
      <c r="C116" s="138">
        <f t="shared" ca="1" si="32"/>
        <v>0.95986039111862842</v>
      </c>
      <c r="D116" s="86">
        <f ca="1">VLOOKUP(C116,new_arrival2,3,TRUE)</f>
        <v>9</v>
      </c>
      <c r="E116" s="86">
        <f t="shared" ca="1" si="44"/>
        <v>541.5</v>
      </c>
      <c r="F116" s="138">
        <f t="shared" ca="1" si="33"/>
        <v>0.51115224262908721</v>
      </c>
      <c r="G116" s="86" t="str">
        <f ca="1">VLOOKUP(F116,new_type2,3,TRUE)</f>
        <v>Medium</v>
      </c>
      <c r="H116" s="86">
        <f t="shared" ca="1" si="27"/>
        <v>2</v>
      </c>
      <c r="I116" s="138">
        <f t="shared" ca="1" si="34"/>
        <v>0.19335479140751599</v>
      </c>
      <c r="J116" s="86" t="str">
        <f t="shared" ca="1" si="28"/>
        <v>Take-Off</v>
      </c>
      <c r="K116" s="86">
        <f t="shared" ca="1" si="47"/>
        <v>574.5</v>
      </c>
      <c r="L116" s="86">
        <f t="shared" ca="1" si="47"/>
        <v>533.25</v>
      </c>
      <c r="M116" s="86">
        <f t="shared" ca="1" si="35"/>
        <v>2</v>
      </c>
      <c r="N116" s="138">
        <f t="shared" ca="1" si="36"/>
        <v>0.5582164450152225</v>
      </c>
      <c r="O116" s="86">
        <f t="shared" ca="1" si="48"/>
        <v>9</v>
      </c>
      <c r="P116" s="86">
        <f t="shared" ca="1" si="37"/>
        <v>541.5</v>
      </c>
      <c r="Q116" s="86">
        <f t="shared" ca="1" si="45"/>
        <v>574.5</v>
      </c>
      <c r="R116" s="86">
        <f t="shared" ca="1" si="46"/>
        <v>550.5</v>
      </c>
      <c r="S116" s="86">
        <f t="shared" ca="1" si="38"/>
        <v>0</v>
      </c>
      <c r="T116" s="86">
        <f t="shared" ca="1" si="39"/>
        <v>0</v>
      </c>
      <c r="U116" s="86">
        <f t="shared" ca="1" si="40"/>
        <v>8.25</v>
      </c>
      <c r="V116" s="139">
        <f t="shared" ca="1" si="49"/>
        <v>0</v>
      </c>
      <c r="W116" s="139">
        <f t="shared" ca="1" si="50"/>
        <v>1200</v>
      </c>
      <c r="Z116" s="86">
        <f t="shared" ca="1" si="41"/>
        <v>0</v>
      </c>
      <c r="AA116" s="86">
        <f t="shared" ca="1" si="42"/>
        <v>1</v>
      </c>
      <c r="AB116" s="86">
        <f t="shared" ca="1" si="43"/>
        <v>0</v>
      </c>
    </row>
    <row r="117" spans="2:28" ht="14.35" x14ac:dyDescent="0.5">
      <c r="B117" s="86">
        <v>103</v>
      </c>
      <c r="C117" s="138">
        <f t="shared" ca="1" si="32"/>
        <v>0.68542163728191885</v>
      </c>
      <c r="D117" s="86">
        <f ca="1">VLOOKUP(C117,new_arrival2,3,TRUE)</f>
        <v>6.75</v>
      </c>
      <c r="E117" s="86">
        <f t="shared" ca="1" si="44"/>
        <v>548.25</v>
      </c>
      <c r="F117" s="138">
        <f t="shared" ca="1" si="33"/>
        <v>0.986514707830625</v>
      </c>
      <c r="G117" s="86" t="str">
        <f ca="1">VLOOKUP(F117,new_type2,3,TRUE)</f>
        <v>Small</v>
      </c>
      <c r="H117" s="86">
        <f t="shared" ca="1" si="27"/>
        <v>3</v>
      </c>
      <c r="I117" s="138">
        <f t="shared" ca="1" si="34"/>
        <v>0.24710594462341018</v>
      </c>
      <c r="J117" s="86" t="str">
        <f t="shared" ca="1" si="28"/>
        <v>Take-Off</v>
      </c>
      <c r="K117" s="86">
        <f t="shared" ca="1" si="47"/>
        <v>574.5</v>
      </c>
      <c r="L117" s="86">
        <f t="shared" ca="1" si="47"/>
        <v>550.5</v>
      </c>
      <c r="M117" s="86">
        <f t="shared" ca="1" si="35"/>
        <v>2</v>
      </c>
      <c r="N117" s="138">
        <f t="shared" ca="1" si="36"/>
        <v>0.58496114492264295</v>
      </c>
      <c r="O117" s="86">
        <f t="shared" ca="1" si="48"/>
        <v>6</v>
      </c>
      <c r="P117" s="86">
        <f t="shared" ca="1" si="37"/>
        <v>550.5</v>
      </c>
      <c r="Q117" s="86">
        <f t="shared" ca="1" si="45"/>
        <v>574.5</v>
      </c>
      <c r="R117" s="86">
        <f t="shared" ca="1" si="46"/>
        <v>556.5</v>
      </c>
      <c r="S117" s="86">
        <f t="shared" ca="1" si="38"/>
        <v>2.25</v>
      </c>
      <c r="T117" s="86">
        <f t="shared" ca="1" si="39"/>
        <v>0</v>
      </c>
      <c r="U117" s="86">
        <f t="shared" ca="1" si="40"/>
        <v>0</v>
      </c>
      <c r="V117" s="139">
        <f t="shared" ca="1" si="49"/>
        <v>2.2309500000000004</v>
      </c>
      <c r="W117" s="139">
        <f t="shared" ca="1" si="50"/>
        <v>850</v>
      </c>
      <c r="Z117" s="86">
        <f t="shared" ca="1" si="41"/>
        <v>0</v>
      </c>
      <c r="AA117" s="86">
        <f t="shared" ca="1" si="42"/>
        <v>0</v>
      </c>
      <c r="AB117" s="86">
        <f t="shared" ca="1" si="43"/>
        <v>1</v>
      </c>
    </row>
    <row r="118" spans="2:28" ht="14.35" x14ac:dyDescent="0.5">
      <c r="B118" s="86">
        <v>104</v>
      </c>
      <c r="C118" s="138">
        <f t="shared" ca="1" si="32"/>
        <v>0.8035257769559947</v>
      </c>
      <c r="D118" s="86">
        <f ca="1">VLOOKUP(C118,new_arrival2,3,TRUE)</f>
        <v>9</v>
      </c>
      <c r="E118" s="86">
        <f t="shared" ca="1" si="44"/>
        <v>557.25</v>
      </c>
      <c r="F118" s="138">
        <f t="shared" ca="1" si="33"/>
        <v>0.44168944721072967</v>
      </c>
      <c r="G118" s="86" t="str">
        <f ca="1">VLOOKUP(F118,new_type2,3,TRUE)</f>
        <v>Medium</v>
      </c>
      <c r="H118" s="86">
        <f t="shared" ca="1" si="27"/>
        <v>2</v>
      </c>
      <c r="I118" s="138">
        <f t="shared" ca="1" si="34"/>
        <v>0.15964703958450355</v>
      </c>
      <c r="J118" s="86" t="str">
        <f t="shared" ca="1" si="28"/>
        <v>Take-Off</v>
      </c>
      <c r="K118" s="86">
        <f t="shared" ca="1" si="47"/>
        <v>574.5</v>
      </c>
      <c r="L118" s="86">
        <f t="shared" ca="1" si="47"/>
        <v>556.5</v>
      </c>
      <c r="M118" s="86">
        <f t="shared" ca="1" si="35"/>
        <v>2</v>
      </c>
      <c r="N118" s="138">
        <f t="shared" ca="1" si="36"/>
        <v>0.87119970395529323</v>
      </c>
      <c r="O118" s="86">
        <f t="shared" ca="1" si="48"/>
        <v>12</v>
      </c>
      <c r="P118" s="86">
        <f t="shared" ca="1" si="37"/>
        <v>557.25</v>
      </c>
      <c r="Q118" s="86">
        <f t="shared" ca="1" si="45"/>
        <v>574.5</v>
      </c>
      <c r="R118" s="86">
        <f t="shared" ca="1" si="46"/>
        <v>569.25</v>
      </c>
      <c r="S118" s="86">
        <f t="shared" ca="1" si="38"/>
        <v>0</v>
      </c>
      <c r="T118" s="86">
        <f t="shared" ca="1" si="39"/>
        <v>0</v>
      </c>
      <c r="U118" s="86">
        <f t="shared" ca="1" si="40"/>
        <v>0.75</v>
      </c>
      <c r="V118" s="139">
        <f t="shared" ca="1" si="49"/>
        <v>0</v>
      </c>
      <c r="W118" s="139">
        <f t="shared" ca="1" si="50"/>
        <v>1200</v>
      </c>
      <c r="Z118" s="86">
        <f t="shared" ca="1" si="41"/>
        <v>0</v>
      </c>
      <c r="AA118" s="86">
        <f t="shared" ca="1" si="42"/>
        <v>1</v>
      </c>
      <c r="AB118" s="86">
        <f t="shared" ca="1" si="43"/>
        <v>0</v>
      </c>
    </row>
    <row r="119" spans="2:28" ht="14.35" x14ac:dyDescent="0.5">
      <c r="B119" s="86">
        <v>105</v>
      </c>
      <c r="C119" s="138">
        <f t="shared" ca="1" si="32"/>
        <v>0.82374667916134747</v>
      </c>
      <c r="D119" s="86">
        <f ca="1">VLOOKUP(C119,new_arrival2,3,TRUE)</f>
        <v>9</v>
      </c>
      <c r="E119" s="86">
        <f t="shared" ca="1" si="44"/>
        <v>566.25</v>
      </c>
      <c r="F119" s="138">
        <f t="shared" ca="1" si="33"/>
        <v>0.48197721242154568</v>
      </c>
      <c r="G119" s="86" t="str">
        <f ca="1">VLOOKUP(F119,new_type2,3,TRUE)</f>
        <v>Medium</v>
      </c>
      <c r="H119" s="86">
        <f t="shared" ca="1" si="27"/>
        <v>2</v>
      </c>
      <c r="I119" s="138">
        <f t="shared" ca="1" si="34"/>
        <v>0.9919285424731743</v>
      </c>
      <c r="J119" s="86" t="str">
        <f t="shared" ca="1" si="28"/>
        <v>Landing</v>
      </c>
      <c r="K119" s="86">
        <f t="shared" ca="1" si="47"/>
        <v>574.5</v>
      </c>
      <c r="L119" s="86">
        <f t="shared" ca="1" si="47"/>
        <v>569.25</v>
      </c>
      <c r="M119" s="86">
        <f t="shared" ca="1" si="35"/>
        <v>2</v>
      </c>
      <c r="N119" s="138">
        <f t="shared" ca="1" si="36"/>
        <v>0.45850747723457574</v>
      </c>
      <c r="O119" s="86">
        <f t="shared" ca="1" si="48"/>
        <v>9</v>
      </c>
      <c r="P119" s="86">
        <f t="shared" ca="1" si="37"/>
        <v>569.25</v>
      </c>
      <c r="Q119" s="86">
        <f t="shared" ca="1" si="45"/>
        <v>574.5</v>
      </c>
      <c r="R119" s="86">
        <f t="shared" ca="1" si="46"/>
        <v>578.25</v>
      </c>
      <c r="S119" s="86">
        <f t="shared" ca="1" si="38"/>
        <v>3</v>
      </c>
      <c r="T119" s="86">
        <f t="shared" ca="1" si="39"/>
        <v>0</v>
      </c>
      <c r="U119" s="86">
        <f t="shared" ca="1" si="40"/>
        <v>0</v>
      </c>
      <c r="V119" s="139">
        <f t="shared" ca="1" si="49"/>
        <v>44.619000000000007</v>
      </c>
      <c r="W119" s="139">
        <f t="shared" ca="1" si="50"/>
        <v>1200</v>
      </c>
      <c r="Z119" s="86">
        <f t="shared" ca="1" si="41"/>
        <v>0</v>
      </c>
      <c r="AA119" s="86">
        <f t="shared" ca="1" si="42"/>
        <v>1</v>
      </c>
      <c r="AB119" s="86">
        <f t="shared" ca="1" si="43"/>
        <v>0</v>
      </c>
    </row>
    <row r="120" spans="2:28" ht="14.35" x14ac:dyDescent="0.5">
      <c r="B120" s="86">
        <v>106</v>
      </c>
      <c r="C120" s="138">
        <f t="shared" ca="1" si="32"/>
        <v>8.9849718267668299E-2</v>
      </c>
      <c r="D120" s="86">
        <f ca="1">VLOOKUP(C120,new_arrival2,3,TRUE)</f>
        <v>0</v>
      </c>
      <c r="E120" s="86">
        <f t="shared" ca="1" si="44"/>
        <v>566.25</v>
      </c>
      <c r="F120" s="138">
        <f t="shared" ca="1" si="33"/>
        <v>0.76929965087356356</v>
      </c>
      <c r="G120" s="86" t="str">
        <f ca="1">VLOOKUP(F120,new_type2,3,TRUE)</f>
        <v>Medium</v>
      </c>
      <c r="H120" s="86">
        <f t="shared" ca="1" si="27"/>
        <v>2</v>
      </c>
      <c r="I120" s="138">
        <f t="shared" ca="1" si="34"/>
        <v>0.14391360219079208</v>
      </c>
      <c r="J120" s="86" t="str">
        <f t="shared" ca="1" si="28"/>
        <v>Take-Off</v>
      </c>
      <c r="K120" s="86">
        <f t="shared" ca="1" si="47"/>
        <v>574.5</v>
      </c>
      <c r="L120" s="86">
        <f t="shared" ca="1" si="47"/>
        <v>578.25</v>
      </c>
      <c r="M120" s="86">
        <f t="shared" ca="1" si="35"/>
        <v>1</v>
      </c>
      <c r="N120" s="138">
        <f t="shared" ca="1" si="36"/>
        <v>7.992119781858098E-2</v>
      </c>
      <c r="O120" s="86">
        <f t="shared" ca="1" si="48"/>
        <v>6</v>
      </c>
      <c r="P120" s="86">
        <f t="shared" ca="1" si="37"/>
        <v>574.5</v>
      </c>
      <c r="Q120" s="86">
        <f t="shared" ca="1" si="45"/>
        <v>580.5</v>
      </c>
      <c r="R120" s="86">
        <f t="shared" ca="1" si="46"/>
        <v>578.25</v>
      </c>
      <c r="S120" s="86">
        <f t="shared" ca="1" si="38"/>
        <v>8.25</v>
      </c>
      <c r="T120" s="86">
        <f t="shared" ca="1" si="39"/>
        <v>0</v>
      </c>
      <c r="U120" s="86">
        <f t="shared" ca="1" si="40"/>
        <v>0</v>
      </c>
      <c r="V120" s="139">
        <f t="shared" ca="1" si="49"/>
        <v>65.441200000000009</v>
      </c>
      <c r="W120" s="139">
        <f t="shared" ca="1" si="50"/>
        <v>1200</v>
      </c>
      <c r="Z120" s="86">
        <f t="shared" ca="1" si="41"/>
        <v>0</v>
      </c>
      <c r="AA120" s="86">
        <f t="shared" ca="1" si="42"/>
        <v>1</v>
      </c>
      <c r="AB120" s="86">
        <f t="shared" ca="1" si="43"/>
        <v>0</v>
      </c>
    </row>
    <row r="121" spans="2:28" ht="14.35" x14ac:dyDescent="0.5">
      <c r="B121" s="86">
        <v>107</v>
      </c>
      <c r="C121" s="138">
        <f t="shared" ca="1" si="32"/>
        <v>0.32513451101465607</v>
      </c>
      <c r="D121" s="86">
        <f ca="1">VLOOKUP(C121,new_arrival2,3,TRUE)</f>
        <v>4.5</v>
      </c>
      <c r="E121" s="86">
        <f t="shared" ca="1" si="44"/>
        <v>570.75</v>
      </c>
      <c r="F121" s="138">
        <f t="shared" ca="1" si="33"/>
        <v>0.3854462404588449</v>
      </c>
      <c r="G121" s="86" t="str">
        <f ca="1">VLOOKUP(F121,new_type2,3,TRUE)</f>
        <v>Medium</v>
      </c>
      <c r="H121" s="86">
        <f t="shared" ca="1" si="27"/>
        <v>2</v>
      </c>
      <c r="I121" s="138">
        <f t="shared" ca="1" si="34"/>
        <v>0.76885649083321783</v>
      </c>
      <c r="J121" s="86" t="str">
        <f t="shared" ca="1" si="28"/>
        <v>Landing</v>
      </c>
      <c r="K121" s="86">
        <f t="shared" ca="1" si="47"/>
        <v>580.5</v>
      </c>
      <c r="L121" s="86">
        <f t="shared" ca="1" si="47"/>
        <v>578.25</v>
      </c>
      <c r="M121" s="86">
        <f t="shared" ca="1" si="35"/>
        <v>2</v>
      </c>
      <c r="N121" s="138">
        <f t="shared" ca="1" si="36"/>
        <v>0.70111761105938242</v>
      </c>
      <c r="O121" s="86">
        <f t="shared" ca="1" si="48"/>
        <v>9</v>
      </c>
      <c r="P121" s="86">
        <f t="shared" ca="1" si="37"/>
        <v>578.25</v>
      </c>
      <c r="Q121" s="86">
        <f t="shared" ca="1" si="45"/>
        <v>580.5</v>
      </c>
      <c r="R121" s="86">
        <f t="shared" ca="1" si="46"/>
        <v>587.25</v>
      </c>
      <c r="S121" s="86">
        <f t="shared" ca="1" si="38"/>
        <v>7.5</v>
      </c>
      <c r="T121" s="86">
        <f t="shared" ca="1" si="39"/>
        <v>0</v>
      </c>
      <c r="U121" s="86">
        <f t="shared" ca="1" si="40"/>
        <v>0</v>
      </c>
      <c r="V121" s="139">
        <f t="shared" ca="1" si="49"/>
        <v>111.54750000000003</v>
      </c>
      <c r="W121" s="139">
        <f t="shared" ca="1" si="50"/>
        <v>1200</v>
      </c>
      <c r="Z121" s="86">
        <f t="shared" ca="1" si="41"/>
        <v>0</v>
      </c>
      <c r="AA121" s="86">
        <f t="shared" ca="1" si="42"/>
        <v>1</v>
      </c>
      <c r="AB121" s="86">
        <f t="shared" ca="1" si="43"/>
        <v>0</v>
      </c>
    </row>
    <row r="122" spans="2:28" ht="14.35" x14ac:dyDescent="0.5">
      <c r="B122" s="86">
        <v>108</v>
      </c>
      <c r="C122" s="138">
        <f t="shared" ca="1" si="32"/>
        <v>0.5262694139179539</v>
      </c>
      <c r="D122" s="86">
        <f ca="1">VLOOKUP(C122,new_arrival2,3,TRUE)</f>
        <v>6.75</v>
      </c>
      <c r="E122" s="86">
        <f t="shared" ca="1" si="44"/>
        <v>577.5</v>
      </c>
      <c r="F122" s="138">
        <f t="shared" ca="1" si="33"/>
        <v>0.73420707111987027</v>
      </c>
      <c r="G122" s="86" t="str">
        <f ca="1">VLOOKUP(F122,new_type2,3,TRUE)</f>
        <v>Medium</v>
      </c>
      <c r="H122" s="86">
        <f t="shared" ca="1" si="27"/>
        <v>2</v>
      </c>
      <c r="I122" s="138">
        <f t="shared" ca="1" si="34"/>
        <v>0.36211193764447835</v>
      </c>
      <c r="J122" s="86" t="str">
        <f t="shared" ca="1" si="28"/>
        <v>Take-Off</v>
      </c>
      <c r="K122" s="86">
        <f t="shared" ca="1" si="47"/>
        <v>580.5</v>
      </c>
      <c r="L122" s="86">
        <f t="shared" ca="1" si="47"/>
        <v>587.25</v>
      </c>
      <c r="M122" s="86">
        <f t="shared" ca="1" si="35"/>
        <v>1</v>
      </c>
      <c r="N122" s="138">
        <f t="shared" ca="1" si="36"/>
        <v>0.64094624966521685</v>
      </c>
      <c r="O122" s="86">
        <f t="shared" ca="1" si="48"/>
        <v>9</v>
      </c>
      <c r="P122" s="86">
        <f t="shared" ca="1" si="37"/>
        <v>580.5</v>
      </c>
      <c r="Q122" s="86">
        <f t="shared" ca="1" si="45"/>
        <v>589.5</v>
      </c>
      <c r="R122" s="86">
        <f t="shared" ca="1" si="46"/>
        <v>587.25</v>
      </c>
      <c r="S122" s="86">
        <f t="shared" ca="1" si="38"/>
        <v>3</v>
      </c>
      <c r="T122" s="86">
        <f t="shared" ca="1" si="39"/>
        <v>0</v>
      </c>
      <c r="U122" s="86">
        <f t="shared" ca="1" si="40"/>
        <v>0</v>
      </c>
      <c r="V122" s="139">
        <f t="shared" ca="1" si="49"/>
        <v>23.796800000000005</v>
      </c>
      <c r="W122" s="139">
        <f t="shared" ca="1" si="50"/>
        <v>1200</v>
      </c>
      <c r="Z122" s="86">
        <f t="shared" ca="1" si="41"/>
        <v>0</v>
      </c>
      <c r="AA122" s="86">
        <f t="shared" ca="1" si="42"/>
        <v>1</v>
      </c>
      <c r="AB122" s="86">
        <f t="shared" ca="1" si="43"/>
        <v>0</v>
      </c>
    </row>
    <row r="123" spans="2:28" ht="14.35" x14ac:dyDescent="0.5">
      <c r="B123" s="86">
        <v>109</v>
      </c>
      <c r="C123" s="138">
        <f t="shared" ca="1" si="32"/>
        <v>0.3478298428140798</v>
      </c>
      <c r="D123" s="86">
        <f ca="1">VLOOKUP(C123,new_arrival2,3,TRUE)</f>
        <v>4.5</v>
      </c>
      <c r="E123" s="86">
        <f t="shared" ca="1" si="44"/>
        <v>582</v>
      </c>
      <c r="F123" s="138">
        <f t="shared" ca="1" si="33"/>
        <v>0.89495155120800973</v>
      </c>
      <c r="G123" s="86" t="str">
        <f ca="1">VLOOKUP(F123,new_type2,3,TRUE)</f>
        <v>Small</v>
      </c>
      <c r="H123" s="86">
        <f t="shared" ca="1" si="27"/>
        <v>3</v>
      </c>
      <c r="I123" s="138">
        <f t="shared" ca="1" si="34"/>
        <v>0.55624336764216442</v>
      </c>
      <c r="J123" s="86" t="str">
        <f t="shared" ca="1" si="28"/>
        <v>Landing</v>
      </c>
      <c r="K123" s="86">
        <f t="shared" ca="1" si="47"/>
        <v>589.5</v>
      </c>
      <c r="L123" s="86">
        <f t="shared" ca="1" si="47"/>
        <v>587.25</v>
      </c>
      <c r="M123" s="86">
        <f t="shared" ca="1" si="35"/>
        <v>2</v>
      </c>
      <c r="N123" s="138">
        <f t="shared" ca="1" si="36"/>
        <v>0.59373125553788275</v>
      </c>
      <c r="O123" s="86">
        <f t="shared" ca="1" si="48"/>
        <v>6</v>
      </c>
      <c r="P123" s="86">
        <f t="shared" ca="1" si="37"/>
        <v>587.25</v>
      </c>
      <c r="Q123" s="86">
        <f t="shared" ca="1" si="45"/>
        <v>589.5</v>
      </c>
      <c r="R123" s="86">
        <f t="shared" ca="1" si="46"/>
        <v>593.25</v>
      </c>
      <c r="S123" s="86">
        <f t="shared" ca="1" si="38"/>
        <v>5.25</v>
      </c>
      <c r="T123" s="86">
        <f t="shared" ca="1" si="39"/>
        <v>0</v>
      </c>
      <c r="U123" s="86">
        <f t="shared" ca="1" si="40"/>
        <v>0</v>
      </c>
      <c r="V123" s="139">
        <f t="shared" ca="1" si="49"/>
        <v>18.219425000000001</v>
      </c>
      <c r="W123" s="139">
        <f t="shared" ca="1" si="50"/>
        <v>850</v>
      </c>
      <c r="Z123" s="86">
        <f t="shared" ca="1" si="41"/>
        <v>0</v>
      </c>
      <c r="AA123" s="86">
        <f t="shared" ca="1" si="42"/>
        <v>0</v>
      </c>
      <c r="AB123" s="86">
        <f t="shared" ca="1" si="43"/>
        <v>1</v>
      </c>
    </row>
    <row r="124" spans="2:28" ht="14.35" x14ac:dyDescent="0.5">
      <c r="B124" s="86">
        <v>110</v>
      </c>
      <c r="C124" s="138">
        <f t="shared" ca="1" si="32"/>
        <v>0.93492915779001273</v>
      </c>
      <c r="D124" s="86">
        <f ca="1">VLOOKUP(C124,new_arrival2,3,TRUE)</f>
        <v>9</v>
      </c>
      <c r="E124" s="86">
        <f t="shared" ca="1" si="44"/>
        <v>591</v>
      </c>
      <c r="F124" s="138">
        <f t="shared" ca="1" si="33"/>
        <v>0.67039809324994404</v>
      </c>
      <c r="G124" s="86" t="str">
        <f ca="1">VLOOKUP(F124,new_type2,3,TRUE)</f>
        <v>Medium</v>
      </c>
      <c r="H124" s="86">
        <f t="shared" ca="1" si="27"/>
        <v>2</v>
      </c>
      <c r="I124" s="138">
        <f t="shared" ca="1" si="34"/>
        <v>0.72308324635329446</v>
      </c>
      <c r="J124" s="86" t="str">
        <f t="shared" ca="1" si="28"/>
        <v>Landing</v>
      </c>
      <c r="K124" s="86">
        <f t="shared" ca="1" si="47"/>
        <v>589.5</v>
      </c>
      <c r="L124" s="86">
        <f t="shared" ca="1" si="47"/>
        <v>593.25</v>
      </c>
      <c r="M124" s="86">
        <f t="shared" ca="1" si="35"/>
        <v>1</v>
      </c>
      <c r="N124" s="138">
        <f t="shared" ca="1" si="36"/>
        <v>0.32393096439344626</v>
      </c>
      <c r="O124" s="86">
        <f t="shared" ca="1" si="48"/>
        <v>6</v>
      </c>
      <c r="P124" s="86">
        <f t="shared" ca="1" si="37"/>
        <v>591</v>
      </c>
      <c r="Q124" s="86">
        <f t="shared" ca="1" si="45"/>
        <v>597</v>
      </c>
      <c r="R124" s="86">
        <f t="shared" ca="1" si="46"/>
        <v>593.25</v>
      </c>
      <c r="S124" s="86">
        <f t="shared" ca="1" si="38"/>
        <v>0</v>
      </c>
      <c r="T124" s="86">
        <f t="shared" ca="1" si="39"/>
        <v>1.5</v>
      </c>
      <c r="U124" s="86">
        <f t="shared" ca="1" si="40"/>
        <v>0</v>
      </c>
      <c r="V124" s="139">
        <f t="shared" ca="1" si="49"/>
        <v>0</v>
      </c>
      <c r="W124" s="139">
        <f t="shared" ca="1" si="50"/>
        <v>1200</v>
      </c>
      <c r="Z124" s="86">
        <f t="shared" ca="1" si="41"/>
        <v>0</v>
      </c>
      <c r="AA124" s="86">
        <f t="shared" ca="1" si="42"/>
        <v>1</v>
      </c>
      <c r="AB124" s="86">
        <f t="shared" ca="1" si="43"/>
        <v>0</v>
      </c>
    </row>
    <row r="125" spans="2:28" ht="14.35" x14ac:dyDescent="0.5">
      <c r="B125" s="86">
        <v>111</v>
      </c>
      <c r="C125" s="138">
        <f t="shared" ca="1" si="32"/>
        <v>0.16409444366294845</v>
      </c>
      <c r="D125" s="86">
        <f ca="1">VLOOKUP(C125,new_arrival2,3,TRUE)</f>
        <v>4.5</v>
      </c>
      <c r="E125" s="86">
        <f t="shared" ca="1" si="44"/>
        <v>595.5</v>
      </c>
      <c r="F125" s="138">
        <f t="shared" ca="1" si="33"/>
        <v>0.2527119453376333</v>
      </c>
      <c r="G125" s="86" t="str">
        <f ca="1">VLOOKUP(F125,new_type2,3,TRUE)</f>
        <v>Jumbo</v>
      </c>
      <c r="H125" s="86">
        <f t="shared" ca="1" si="27"/>
        <v>1</v>
      </c>
      <c r="I125" s="138">
        <f t="shared" ca="1" si="34"/>
        <v>0.96727647259014859</v>
      </c>
      <c r="J125" s="86" t="str">
        <f t="shared" ca="1" si="28"/>
        <v>Landing</v>
      </c>
      <c r="K125" s="86">
        <f t="shared" ca="1" si="47"/>
        <v>597</v>
      </c>
      <c r="L125" s="86">
        <f t="shared" ca="1" si="47"/>
        <v>593.25</v>
      </c>
      <c r="M125" s="86">
        <f t="shared" ca="1" si="35"/>
        <v>1</v>
      </c>
      <c r="N125" s="138">
        <f t="shared" ca="1" si="36"/>
        <v>0.579487696174251</v>
      </c>
      <c r="O125" s="86">
        <f t="shared" ca="1" si="48"/>
        <v>12</v>
      </c>
      <c r="P125" s="86">
        <f t="shared" ca="1" si="37"/>
        <v>597</v>
      </c>
      <c r="Q125" s="86">
        <f t="shared" ca="1" si="45"/>
        <v>609</v>
      </c>
      <c r="R125" s="86">
        <f t="shared" ca="1" si="46"/>
        <v>593.25</v>
      </c>
      <c r="S125" s="86">
        <f t="shared" ca="1" si="38"/>
        <v>1.5</v>
      </c>
      <c r="T125" s="86">
        <f t="shared" ca="1" si="39"/>
        <v>0</v>
      </c>
      <c r="U125" s="86">
        <f t="shared" ca="1" si="40"/>
        <v>0</v>
      </c>
      <c r="V125" s="139">
        <f t="shared" ca="1" si="49"/>
        <v>133.85700000000003</v>
      </c>
      <c r="W125" s="139">
        <f t="shared" ca="1" si="50"/>
        <v>1600</v>
      </c>
      <c r="Z125" s="86">
        <f t="shared" ca="1" si="41"/>
        <v>1</v>
      </c>
      <c r="AA125" s="86">
        <f t="shared" ca="1" si="42"/>
        <v>0</v>
      </c>
      <c r="AB125" s="86">
        <f t="shared" ca="1" si="43"/>
        <v>0</v>
      </c>
    </row>
    <row r="126" spans="2:28" ht="14.35" x14ac:dyDescent="0.5">
      <c r="B126" s="86">
        <v>112</v>
      </c>
      <c r="C126" s="138">
        <f t="shared" ca="1" si="32"/>
        <v>0.55225184176005204</v>
      </c>
      <c r="D126" s="86">
        <f ca="1">VLOOKUP(C126,new_arrival2,3,TRUE)</f>
        <v>6.75</v>
      </c>
      <c r="E126" s="86">
        <f t="shared" ca="1" si="44"/>
        <v>602.25</v>
      </c>
      <c r="F126" s="138">
        <f t="shared" ca="1" si="33"/>
        <v>3.3252112946098422E-2</v>
      </c>
      <c r="G126" s="86" t="str">
        <f ca="1">VLOOKUP(F126,new_type2,3,TRUE)</f>
        <v>Jumbo</v>
      </c>
      <c r="H126" s="86">
        <f t="shared" ca="1" si="27"/>
        <v>1</v>
      </c>
      <c r="I126" s="138">
        <f t="shared" ca="1" si="34"/>
        <v>0.79547272429954041</v>
      </c>
      <c r="J126" s="86" t="str">
        <f t="shared" ca="1" si="28"/>
        <v>Landing</v>
      </c>
      <c r="K126" s="86">
        <f t="shared" ca="1" si="47"/>
        <v>609</v>
      </c>
      <c r="L126" s="86">
        <f t="shared" ca="1" si="47"/>
        <v>593.25</v>
      </c>
      <c r="M126" s="86">
        <f t="shared" ca="1" si="35"/>
        <v>1</v>
      </c>
      <c r="N126" s="138">
        <f t="shared" ca="1" si="36"/>
        <v>8.4173175535219413E-2</v>
      </c>
      <c r="O126" s="86">
        <f t="shared" ca="1" si="48"/>
        <v>6</v>
      </c>
      <c r="P126" s="86">
        <f t="shared" ca="1" si="37"/>
        <v>609</v>
      </c>
      <c r="Q126" s="86">
        <f t="shared" ca="1" si="45"/>
        <v>615</v>
      </c>
      <c r="R126" s="86">
        <f t="shared" ca="1" si="46"/>
        <v>593.25</v>
      </c>
      <c r="S126" s="86">
        <f t="shared" ca="1" si="38"/>
        <v>6.75</v>
      </c>
      <c r="T126" s="86">
        <f t="shared" ca="1" si="39"/>
        <v>0</v>
      </c>
      <c r="U126" s="86">
        <f t="shared" ca="1" si="40"/>
        <v>0</v>
      </c>
      <c r="V126" s="139">
        <f t="shared" ca="1" si="49"/>
        <v>602.3565000000001</v>
      </c>
      <c r="W126" s="139">
        <f t="shared" ca="1" si="50"/>
        <v>1600</v>
      </c>
      <c r="Z126" s="86">
        <f t="shared" ca="1" si="41"/>
        <v>1</v>
      </c>
      <c r="AA126" s="86">
        <f t="shared" ca="1" si="42"/>
        <v>0</v>
      </c>
      <c r="AB126" s="86">
        <f t="shared" ca="1" si="43"/>
        <v>0</v>
      </c>
    </row>
    <row r="127" spans="2:28" ht="14.35" x14ac:dyDescent="0.5">
      <c r="B127" s="86">
        <v>113</v>
      </c>
      <c r="C127" s="138">
        <f t="shared" ca="1" si="32"/>
        <v>0.98006074338038895</v>
      </c>
      <c r="D127" s="86">
        <f ca="1">VLOOKUP(C127,new_arrival2,3,TRUE)</f>
        <v>9</v>
      </c>
      <c r="E127" s="86">
        <f t="shared" ca="1" si="44"/>
        <v>611.25</v>
      </c>
      <c r="F127" s="138">
        <f t="shared" ca="1" si="33"/>
        <v>0.68596676634302411</v>
      </c>
      <c r="G127" s="86" t="str">
        <f ca="1">VLOOKUP(F127,new_type2,3,TRUE)</f>
        <v>Medium</v>
      </c>
      <c r="H127" s="86">
        <f t="shared" ca="1" si="27"/>
        <v>2</v>
      </c>
      <c r="I127" s="138">
        <f t="shared" ca="1" si="34"/>
        <v>0.52072044348524282</v>
      </c>
      <c r="J127" s="86" t="str">
        <f t="shared" ca="1" si="28"/>
        <v>Landing</v>
      </c>
      <c r="K127" s="86">
        <f t="shared" ca="1" si="47"/>
        <v>615</v>
      </c>
      <c r="L127" s="86">
        <f t="shared" ca="1" si="47"/>
        <v>593.25</v>
      </c>
      <c r="M127" s="86">
        <f t="shared" ca="1" si="35"/>
        <v>2</v>
      </c>
      <c r="N127" s="138">
        <f t="shared" ca="1" si="36"/>
        <v>0.91755928319082247</v>
      </c>
      <c r="O127" s="86">
        <f t="shared" ca="1" si="48"/>
        <v>12</v>
      </c>
      <c r="P127" s="86">
        <f t="shared" ca="1" si="37"/>
        <v>611.25</v>
      </c>
      <c r="Q127" s="86">
        <f t="shared" ca="1" si="45"/>
        <v>615</v>
      </c>
      <c r="R127" s="86">
        <f t="shared" ca="1" si="46"/>
        <v>623.25</v>
      </c>
      <c r="S127" s="86">
        <f t="shared" ca="1" si="38"/>
        <v>0</v>
      </c>
      <c r="T127" s="86">
        <f t="shared" ca="1" si="39"/>
        <v>0</v>
      </c>
      <c r="U127" s="86">
        <f t="shared" ca="1" si="40"/>
        <v>18</v>
      </c>
      <c r="V127" s="139">
        <f t="shared" ca="1" si="49"/>
        <v>0</v>
      </c>
      <c r="W127" s="139">
        <f t="shared" ca="1" si="50"/>
        <v>1200</v>
      </c>
      <c r="Z127" s="86">
        <f t="shared" ca="1" si="41"/>
        <v>0</v>
      </c>
      <c r="AA127" s="86">
        <f t="shared" ca="1" si="42"/>
        <v>1</v>
      </c>
      <c r="AB127" s="86">
        <f t="shared" ca="1" si="43"/>
        <v>0</v>
      </c>
    </row>
    <row r="128" spans="2:28" ht="14.35" x14ac:dyDescent="0.5">
      <c r="B128" s="86">
        <v>114</v>
      </c>
      <c r="C128" s="138">
        <f t="shared" ca="1" si="32"/>
        <v>0.46117191285027204</v>
      </c>
      <c r="D128" s="86">
        <f ca="1">VLOOKUP(C128,new_arrival2,3,TRUE)</f>
        <v>4.5</v>
      </c>
      <c r="E128" s="86">
        <f t="shared" ca="1" si="44"/>
        <v>615.75</v>
      </c>
      <c r="F128" s="138">
        <f t="shared" ca="1" si="33"/>
        <v>0.70166436638176899</v>
      </c>
      <c r="G128" s="86" t="str">
        <f ca="1">VLOOKUP(F128,new_type2,3,TRUE)</f>
        <v>Medium</v>
      </c>
      <c r="H128" s="86">
        <f t="shared" ca="1" si="27"/>
        <v>2</v>
      </c>
      <c r="I128" s="138">
        <f t="shared" ca="1" si="34"/>
        <v>0.85904456010343089</v>
      </c>
      <c r="J128" s="86" t="str">
        <f t="shared" ca="1" si="28"/>
        <v>Landing</v>
      </c>
      <c r="K128" s="86">
        <f t="shared" ca="1" si="47"/>
        <v>615</v>
      </c>
      <c r="L128" s="86">
        <f t="shared" ca="1" si="47"/>
        <v>623.25</v>
      </c>
      <c r="M128" s="86">
        <f t="shared" ca="1" si="35"/>
        <v>1</v>
      </c>
      <c r="N128" s="138">
        <f t="shared" ca="1" si="36"/>
        <v>0.72280361390061432</v>
      </c>
      <c r="O128" s="86">
        <f t="shared" ca="1" si="48"/>
        <v>9</v>
      </c>
      <c r="P128" s="86">
        <f t="shared" ca="1" si="37"/>
        <v>615.75</v>
      </c>
      <c r="Q128" s="86">
        <f t="shared" ca="1" si="45"/>
        <v>624.75</v>
      </c>
      <c r="R128" s="86">
        <f t="shared" ca="1" si="46"/>
        <v>623.25</v>
      </c>
      <c r="S128" s="86">
        <f t="shared" ca="1" si="38"/>
        <v>0</v>
      </c>
      <c r="T128" s="86">
        <f t="shared" ca="1" si="39"/>
        <v>0.75</v>
      </c>
      <c r="U128" s="86">
        <f t="shared" ca="1" si="40"/>
        <v>0</v>
      </c>
      <c r="V128" s="139">
        <f t="shared" ca="1" si="49"/>
        <v>0</v>
      </c>
      <c r="W128" s="139">
        <f t="shared" ca="1" si="50"/>
        <v>1200</v>
      </c>
      <c r="Z128" s="86">
        <f t="shared" ca="1" si="41"/>
        <v>0</v>
      </c>
      <c r="AA128" s="86">
        <f t="shared" ca="1" si="42"/>
        <v>1</v>
      </c>
      <c r="AB128" s="86">
        <f t="shared" ca="1" si="43"/>
        <v>0</v>
      </c>
    </row>
    <row r="129" spans="2:28" ht="14.35" x14ac:dyDescent="0.5">
      <c r="B129" s="86">
        <v>115</v>
      </c>
      <c r="C129" s="138">
        <f t="shared" ca="1" si="32"/>
        <v>0.84432711457239951</v>
      </c>
      <c r="D129" s="86">
        <f ca="1">VLOOKUP(C129,new_arrival2,3,TRUE)</f>
        <v>9</v>
      </c>
      <c r="E129" s="86">
        <f t="shared" ca="1" si="44"/>
        <v>624.75</v>
      </c>
      <c r="F129" s="138">
        <f t="shared" ca="1" si="33"/>
        <v>0.31365055087878724</v>
      </c>
      <c r="G129" s="86" t="str">
        <f ca="1">VLOOKUP(F129,new_type2,3,TRUE)</f>
        <v>Jumbo</v>
      </c>
      <c r="H129" s="86">
        <f t="shared" ca="1" si="27"/>
        <v>1</v>
      </c>
      <c r="I129" s="138">
        <f t="shared" ca="1" si="34"/>
        <v>0.72113749165089225</v>
      </c>
      <c r="J129" s="86" t="str">
        <f t="shared" ca="1" si="28"/>
        <v>Landing</v>
      </c>
      <c r="K129" s="86">
        <f t="shared" ca="1" si="47"/>
        <v>624.75</v>
      </c>
      <c r="L129" s="86">
        <f t="shared" ca="1" si="47"/>
        <v>623.25</v>
      </c>
      <c r="M129" s="86">
        <f t="shared" ca="1" si="35"/>
        <v>1</v>
      </c>
      <c r="N129" s="138">
        <f t="shared" ca="1" si="36"/>
        <v>0.3207299773196669</v>
      </c>
      <c r="O129" s="86">
        <f t="shared" ca="1" si="48"/>
        <v>9</v>
      </c>
      <c r="P129" s="86">
        <f t="shared" ca="1" si="37"/>
        <v>624.75</v>
      </c>
      <c r="Q129" s="86">
        <f t="shared" ca="1" si="45"/>
        <v>633.75</v>
      </c>
      <c r="R129" s="86">
        <f t="shared" ca="1" si="46"/>
        <v>623.25</v>
      </c>
      <c r="S129" s="86">
        <f t="shared" ca="1" si="38"/>
        <v>0</v>
      </c>
      <c r="T129" s="86">
        <f t="shared" ca="1" si="39"/>
        <v>0</v>
      </c>
      <c r="U129" s="86">
        <f t="shared" ca="1" si="40"/>
        <v>0</v>
      </c>
      <c r="V129" s="139">
        <f t="shared" ca="1" si="49"/>
        <v>0</v>
      </c>
      <c r="W129" s="139">
        <f t="shared" ca="1" si="50"/>
        <v>1600</v>
      </c>
      <c r="Z129" s="86">
        <f t="shared" ca="1" si="41"/>
        <v>1</v>
      </c>
      <c r="AA129" s="86">
        <f t="shared" ca="1" si="42"/>
        <v>0</v>
      </c>
      <c r="AB129" s="86">
        <f t="shared" ca="1" si="43"/>
        <v>0</v>
      </c>
    </row>
    <row r="130" spans="2:28" ht="14.35" x14ac:dyDescent="0.5">
      <c r="B130" s="86">
        <v>116</v>
      </c>
      <c r="C130" s="138">
        <f t="shared" ca="1" si="32"/>
        <v>0.92854756882195422</v>
      </c>
      <c r="D130" s="86">
        <f ca="1">VLOOKUP(C130,new_arrival2,3,TRUE)</f>
        <v>9</v>
      </c>
      <c r="E130" s="86">
        <f t="shared" ca="1" si="44"/>
        <v>633.75</v>
      </c>
      <c r="F130" s="138">
        <f t="shared" ca="1" si="33"/>
        <v>0.96891405499794359</v>
      </c>
      <c r="G130" s="86" t="str">
        <f ca="1">VLOOKUP(F130,new_type2,3,TRUE)</f>
        <v>Small</v>
      </c>
      <c r="H130" s="86">
        <f t="shared" ca="1" si="27"/>
        <v>3</v>
      </c>
      <c r="I130" s="138">
        <f t="shared" ca="1" si="34"/>
        <v>0.14334200210084125</v>
      </c>
      <c r="J130" s="86" t="str">
        <f t="shared" ca="1" si="28"/>
        <v>Take-Off</v>
      </c>
      <c r="K130" s="86">
        <f t="shared" ca="1" si="47"/>
        <v>633.75</v>
      </c>
      <c r="L130" s="86">
        <f t="shared" ca="1" si="47"/>
        <v>623.25</v>
      </c>
      <c r="M130" s="86">
        <f t="shared" ca="1" si="35"/>
        <v>2</v>
      </c>
      <c r="N130" s="138">
        <f t="shared" ca="1" si="36"/>
        <v>0.13624673686396171</v>
      </c>
      <c r="O130" s="86">
        <f t="shared" ca="1" si="48"/>
        <v>6</v>
      </c>
      <c r="P130" s="86">
        <f t="shared" ca="1" si="37"/>
        <v>633.75</v>
      </c>
      <c r="Q130" s="86">
        <f t="shared" ca="1" si="45"/>
        <v>633.75</v>
      </c>
      <c r="R130" s="86">
        <f t="shared" ca="1" si="46"/>
        <v>639.75</v>
      </c>
      <c r="S130" s="86">
        <f t="shared" ca="1" si="38"/>
        <v>0</v>
      </c>
      <c r="T130" s="86">
        <f t="shared" ca="1" si="39"/>
        <v>0</v>
      </c>
      <c r="U130" s="86">
        <f t="shared" ca="1" si="40"/>
        <v>10.5</v>
      </c>
      <c r="V130" s="139">
        <f t="shared" ca="1" si="49"/>
        <v>0</v>
      </c>
      <c r="W130" s="139">
        <f t="shared" ca="1" si="50"/>
        <v>850</v>
      </c>
      <c r="Z130" s="86">
        <f t="shared" ca="1" si="41"/>
        <v>0</v>
      </c>
      <c r="AA130" s="86">
        <f t="shared" ca="1" si="42"/>
        <v>0</v>
      </c>
      <c r="AB130" s="86">
        <f t="shared" ca="1" si="43"/>
        <v>1</v>
      </c>
    </row>
    <row r="131" spans="2:28" ht="14.35" x14ac:dyDescent="0.5">
      <c r="B131" s="86">
        <v>117</v>
      </c>
      <c r="C131" s="138">
        <f t="shared" ca="1" si="32"/>
        <v>0.7082533950953811</v>
      </c>
      <c r="D131" s="86">
        <f ca="1">VLOOKUP(C131,new_arrival2,3,TRUE)</f>
        <v>6.75</v>
      </c>
      <c r="E131" s="86">
        <f t="shared" ca="1" si="44"/>
        <v>640.5</v>
      </c>
      <c r="F131" s="138">
        <f t="shared" ca="1" si="33"/>
        <v>0.84990633911082114</v>
      </c>
      <c r="G131" s="86" t="str">
        <f ca="1">VLOOKUP(F131,new_type2,3,TRUE)</f>
        <v>Small</v>
      </c>
      <c r="H131" s="86">
        <f t="shared" ca="1" si="27"/>
        <v>3</v>
      </c>
      <c r="I131" s="138">
        <f t="shared" ca="1" si="34"/>
        <v>0.11240052451195626</v>
      </c>
      <c r="J131" s="86" t="str">
        <f t="shared" ca="1" si="28"/>
        <v>Take-Off</v>
      </c>
      <c r="K131" s="86">
        <f t="shared" ca="1" si="47"/>
        <v>633.75</v>
      </c>
      <c r="L131" s="86">
        <f t="shared" ca="1" si="47"/>
        <v>639.75</v>
      </c>
      <c r="M131" s="86">
        <f t="shared" ca="1" si="35"/>
        <v>1</v>
      </c>
      <c r="N131" s="138">
        <f t="shared" ca="1" si="36"/>
        <v>0.57765613850221786</v>
      </c>
      <c r="O131" s="86">
        <f t="shared" ca="1" si="48"/>
        <v>6</v>
      </c>
      <c r="P131" s="86">
        <f t="shared" ca="1" si="37"/>
        <v>640.5</v>
      </c>
      <c r="Q131" s="86">
        <f t="shared" ca="1" si="45"/>
        <v>646.5</v>
      </c>
      <c r="R131" s="86">
        <f t="shared" ca="1" si="46"/>
        <v>639.75</v>
      </c>
      <c r="S131" s="86">
        <f t="shared" ca="1" si="38"/>
        <v>0</v>
      </c>
      <c r="T131" s="86">
        <f t="shared" ca="1" si="39"/>
        <v>6.75</v>
      </c>
      <c r="U131" s="86">
        <f t="shared" ca="1" si="40"/>
        <v>0</v>
      </c>
      <c r="V131" s="139">
        <f t="shared" ca="1" si="49"/>
        <v>0</v>
      </c>
      <c r="W131" s="139">
        <f t="shared" ca="1" si="50"/>
        <v>850</v>
      </c>
      <c r="Z131" s="86">
        <f t="shared" ca="1" si="41"/>
        <v>0</v>
      </c>
      <c r="AA131" s="86">
        <f t="shared" ca="1" si="42"/>
        <v>0</v>
      </c>
      <c r="AB131" s="86">
        <f t="shared" ca="1" si="43"/>
        <v>1</v>
      </c>
    </row>
    <row r="132" spans="2:28" ht="14.35" x14ac:dyDescent="0.5">
      <c r="B132" s="86">
        <v>118</v>
      </c>
      <c r="C132" s="138">
        <f t="shared" ca="1" si="32"/>
        <v>0.88299516427803504</v>
      </c>
      <c r="D132" s="86">
        <f ca="1">VLOOKUP(C132,new_arrival2,3,TRUE)</f>
        <v>9</v>
      </c>
      <c r="E132" s="86">
        <f t="shared" ca="1" si="44"/>
        <v>649.5</v>
      </c>
      <c r="F132" s="138">
        <f t="shared" ca="1" si="33"/>
        <v>0.72797776891898291</v>
      </c>
      <c r="G132" s="86" t="str">
        <f ca="1">VLOOKUP(F132,new_type2,3,TRUE)</f>
        <v>Medium</v>
      </c>
      <c r="H132" s="86">
        <f t="shared" ca="1" si="27"/>
        <v>2</v>
      </c>
      <c r="I132" s="138">
        <f t="shared" ca="1" si="34"/>
        <v>0.17945536849235399</v>
      </c>
      <c r="J132" s="86" t="str">
        <f t="shared" ca="1" si="28"/>
        <v>Take-Off</v>
      </c>
      <c r="K132" s="86">
        <f t="shared" ca="1" si="47"/>
        <v>646.5</v>
      </c>
      <c r="L132" s="86">
        <f t="shared" ca="1" si="47"/>
        <v>639.75</v>
      </c>
      <c r="M132" s="86">
        <f t="shared" ca="1" si="35"/>
        <v>2</v>
      </c>
      <c r="N132" s="138">
        <f t="shared" ca="1" si="36"/>
        <v>0.73719572108814502</v>
      </c>
      <c r="O132" s="86">
        <f t="shared" ca="1" si="48"/>
        <v>9</v>
      </c>
      <c r="P132" s="86">
        <f t="shared" ca="1" si="37"/>
        <v>649.5</v>
      </c>
      <c r="Q132" s="86">
        <f t="shared" ca="1" si="45"/>
        <v>646.5</v>
      </c>
      <c r="R132" s="86">
        <f t="shared" ca="1" si="46"/>
        <v>658.5</v>
      </c>
      <c r="S132" s="86">
        <f t="shared" ca="1" si="38"/>
        <v>0</v>
      </c>
      <c r="T132" s="86">
        <f t="shared" ca="1" si="39"/>
        <v>0</v>
      </c>
      <c r="U132" s="86">
        <f t="shared" ca="1" si="40"/>
        <v>9.75</v>
      </c>
      <c r="V132" s="139">
        <f t="shared" ca="1" si="49"/>
        <v>0</v>
      </c>
      <c r="W132" s="139">
        <f t="shared" ca="1" si="50"/>
        <v>1200</v>
      </c>
      <c r="Z132" s="86">
        <f t="shared" ca="1" si="41"/>
        <v>0</v>
      </c>
      <c r="AA132" s="86">
        <f t="shared" ca="1" si="42"/>
        <v>1</v>
      </c>
      <c r="AB132" s="86">
        <f t="shared" ca="1" si="43"/>
        <v>0</v>
      </c>
    </row>
    <row r="133" spans="2:28" ht="14.35" x14ac:dyDescent="0.5">
      <c r="B133" s="86">
        <v>119</v>
      </c>
      <c r="C133" s="138">
        <f t="shared" ca="1" si="32"/>
        <v>0.27691127932181403</v>
      </c>
      <c r="D133" s="86">
        <f ca="1">VLOOKUP(C133,new_arrival2,3,TRUE)</f>
        <v>4.5</v>
      </c>
      <c r="E133" s="86">
        <f t="shared" ca="1" si="44"/>
        <v>654</v>
      </c>
      <c r="F133" s="138">
        <f t="shared" ca="1" si="33"/>
        <v>0.71577763632053848</v>
      </c>
      <c r="G133" s="86" t="str">
        <f ca="1">VLOOKUP(F133,new_type2,3,TRUE)</f>
        <v>Medium</v>
      </c>
      <c r="H133" s="86">
        <f t="shared" ca="1" si="27"/>
        <v>2</v>
      </c>
      <c r="I133" s="138">
        <f t="shared" ca="1" si="34"/>
        <v>0.60064235164959934</v>
      </c>
      <c r="J133" s="86" t="str">
        <f t="shared" ca="1" si="28"/>
        <v>Landing</v>
      </c>
      <c r="K133" s="86">
        <f t="shared" ca="1" si="47"/>
        <v>646.5</v>
      </c>
      <c r="L133" s="86">
        <f t="shared" ca="1" si="47"/>
        <v>658.5</v>
      </c>
      <c r="M133" s="86">
        <f t="shared" ca="1" si="35"/>
        <v>1</v>
      </c>
      <c r="N133" s="138">
        <f t="shared" ca="1" si="36"/>
        <v>0.53506110646965477</v>
      </c>
      <c r="O133" s="86">
        <f t="shared" ca="1" si="48"/>
        <v>9</v>
      </c>
      <c r="P133" s="86">
        <f t="shared" ca="1" si="37"/>
        <v>654</v>
      </c>
      <c r="Q133" s="86">
        <f t="shared" ca="1" si="45"/>
        <v>663</v>
      </c>
      <c r="R133" s="86">
        <f t="shared" ca="1" si="46"/>
        <v>658.5</v>
      </c>
      <c r="S133" s="86">
        <f t="shared" ca="1" si="38"/>
        <v>0</v>
      </c>
      <c r="T133" s="86">
        <f t="shared" ca="1" si="39"/>
        <v>7.5</v>
      </c>
      <c r="U133" s="86">
        <f t="shared" ca="1" si="40"/>
        <v>0</v>
      </c>
      <c r="V133" s="139">
        <f t="shared" ca="1" si="49"/>
        <v>0</v>
      </c>
      <c r="W133" s="139">
        <f t="shared" ca="1" si="50"/>
        <v>1200</v>
      </c>
      <c r="Z133" s="86">
        <f t="shared" ca="1" si="41"/>
        <v>0</v>
      </c>
      <c r="AA133" s="86">
        <f t="shared" ca="1" si="42"/>
        <v>1</v>
      </c>
      <c r="AB133" s="86">
        <f t="shared" ca="1" si="43"/>
        <v>0</v>
      </c>
    </row>
    <row r="134" spans="2:28" ht="14.35" x14ac:dyDescent="0.5">
      <c r="B134" s="86">
        <v>120</v>
      </c>
      <c r="C134" s="138">
        <f t="shared" ca="1" si="32"/>
        <v>0.61284967982152472</v>
      </c>
      <c r="D134" s="86">
        <f ca="1">VLOOKUP(C134,new_arrival2,3,TRUE)</f>
        <v>6.75</v>
      </c>
      <c r="E134" s="86">
        <f t="shared" ca="1" si="44"/>
        <v>660.75</v>
      </c>
      <c r="F134" s="138">
        <f t="shared" ca="1" si="33"/>
        <v>0.34934151520807344</v>
      </c>
      <c r="G134" s="86" t="str">
        <f ca="1">VLOOKUP(F134,new_type2,3,TRUE)</f>
        <v>Jumbo</v>
      </c>
      <c r="H134" s="86">
        <f t="shared" ca="1" si="27"/>
        <v>1</v>
      </c>
      <c r="I134" s="138">
        <f t="shared" ca="1" si="34"/>
        <v>0.35844752605571018</v>
      </c>
      <c r="J134" s="86" t="str">
        <f t="shared" ca="1" si="28"/>
        <v>Take-Off</v>
      </c>
      <c r="K134" s="86">
        <f t="shared" ca="1" si="47"/>
        <v>663</v>
      </c>
      <c r="L134" s="86">
        <f t="shared" ca="1" si="47"/>
        <v>658.5</v>
      </c>
      <c r="M134" s="86">
        <f t="shared" ca="1" si="35"/>
        <v>1</v>
      </c>
      <c r="N134" s="138">
        <f t="shared" ca="1" si="36"/>
        <v>0.82252811786023994</v>
      </c>
      <c r="O134" s="86">
        <f t="shared" ca="1" si="48"/>
        <v>12</v>
      </c>
      <c r="P134" s="86">
        <f t="shared" ca="1" si="37"/>
        <v>663</v>
      </c>
      <c r="Q134" s="86">
        <f t="shared" ca="1" si="45"/>
        <v>675</v>
      </c>
      <c r="R134" s="86">
        <f t="shared" ca="1" si="46"/>
        <v>658.5</v>
      </c>
      <c r="S134" s="86">
        <f t="shared" ca="1" si="38"/>
        <v>2.25</v>
      </c>
      <c r="T134" s="86">
        <f t="shared" ca="1" si="39"/>
        <v>0</v>
      </c>
      <c r="U134" s="86">
        <f t="shared" ca="1" si="40"/>
        <v>0</v>
      </c>
      <c r="V134" s="139">
        <f t="shared" ca="1" si="49"/>
        <v>49.080900000000014</v>
      </c>
      <c r="W134" s="139">
        <f t="shared" ca="1" si="50"/>
        <v>1600</v>
      </c>
      <c r="Z134" s="86">
        <f t="shared" ca="1" si="41"/>
        <v>1</v>
      </c>
      <c r="AA134" s="86">
        <f t="shared" ca="1" si="42"/>
        <v>0</v>
      </c>
      <c r="AB134" s="86">
        <f t="shared" ca="1" si="43"/>
        <v>0</v>
      </c>
    </row>
    <row r="135" spans="2:28" ht="14.35" x14ac:dyDescent="0.5">
      <c r="B135" s="86">
        <v>121</v>
      </c>
      <c r="C135" s="138">
        <f t="shared" ca="1" si="32"/>
        <v>0.38443621472244938</v>
      </c>
      <c r="D135" s="86">
        <f ca="1">VLOOKUP(C135,new_arrival2,3,TRUE)</f>
        <v>4.5</v>
      </c>
      <c r="E135" s="86">
        <f t="shared" ca="1" si="44"/>
        <v>665.25</v>
      </c>
      <c r="F135" s="138">
        <f t="shared" ca="1" si="33"/>
        <v>0.43397416662646238</v>
      </c>
      <c r="G135" s="86" t="str">
        <f ca="1">VLOOKUP(F135,new_type2,3,TRUE)</f>
        <v>Medium</v>
      </c>
      <c r="H135" s="86">
        <f t="shared" ca="1" si="27"/>
        <v>2</v>
      </c>
      <c r="I135" s="138">
        <f t="shared" ca="1" si="34"/>
        <v>0.29170300836527685</v>
      </c>
      <c r="J135" s="86" t="str">
        <f t="shared" ca="1" si="28"/>
        <v>Take-Off</v>
      </c>
      <c r="K135" s="86">
        <f t="shared" ca="1" si="47"/>
        <v>675</v>
      </c>
      <c r="L135" s="86">
        <f t="shared" ca="1" si="47"/>
        <v>658.5</v>
      </c>
      <c r="M135" s="86">
        <f t="shared" ca="1" si="35"/>
        <v>2</v>
      </c>
      <c r="N135" s="138">
        <f t="shared" ca="1" si="36"/>
        <v>0.45529312946362177</v>
      </c>
      <c r="O135" s="86">
        <f t="shared" ca="1" si="48"/>
        <v>9</v>
      </c>
      <c r="P135" s="86">
        <f t="shared" ca="1" si="37"/>
        <v>665.25</v>
      </c>
      <c r="Q135" s="86">
        <f t="shared" ca="1" si="45"/>
        <v>675</v>
      </c>
      <c r="R135" s="86">
        <f t="shared" ca="1" si="46"/>
        <v>674.25</v>
      </c>
      <c r="S135" s="86">
        <f t="shared" ca="1" si="38"/>
        <v>0</v>
      </c>
      <c r="T135" s="86">
        <f t="shared" ca="1" si="39"/>
        <v>0</v>
      </c>
      <c r="U135" s="86">
        <f t="shared" ca="1" si="40"/>
        <v>6.75</v>
      </c>
      <c r="V135" s="139">
        <f t="shared" ca="1" si="49"/>
        <v>0</v>
      </c>
      <c r="W135" s="139">
        <f t="shared" ca="1" si="50"/>
        <v>1200</v>
      </c>
      <c r="Z135" s="86">
        <f t="shared" ca="1" si="41"/>
        <v>0</v>
      </c>
      <c r="AA135" s="86">
        <f t="shared" ca="1" si="42"/>
        <v>1</v>
      </c>
      <c r="AB135" s="86">
        <f t="shared" ca="1" si="43"/>
        <v>0</v>
      </c>
    </row>
    <row r="136" spans="2:28" ht="14.35" x14ac:dyDescent="0.5">
      <c r="B136" s="86">
        <v>122</v>
      </c>
      <c r="C136" s="138">
        <f t="shared" ca="1" si="32"/>
        <v>7.5742281437560788E-3</v>
      </c>
      <c r="D136" s="86">
        <f ca="1">VLOOKUP(C136,new_arrival2,3,TRUE)</f>
        <v>0</v>
      </c>
      <c r="E136" s="86">
        <f t="shared" ca="1" si="44"/>
        <v>665.25</v>
      </c>
      <c r="F136" s="138">
        <f t="shared" ca="1" si="33"/>
        <v>0.69686628215091251</v>
      </c>
      <c r="G136" s="86" t="str">
        <f ca="1">VLOOKUP(F136,new_type2,3,TRUE)</f>
        <v>Medium</v>
      </c>
      <c r="H136" s="86">
        <f t="shared" ca="1" si="27"/>
        <v>2</v>
      </c>
      <c r="I136" s="138">
        <f t="shared" ca="1" si="34"/>
        <v>0.52910004249608511</v>
      </c>
      <c r="J136" s="86" t="str">
        <f t="shared" ca="1" si="28"/>
        <v>Landing</v>
      </c>
      <c r="K136" s="86">
        <f t="shared" ca="1" si="47"/>
        <v>675</v>
      </c>
      <c r="L136" s="86">
        <f t="shared" ca="1" si="47"/>
        <v>674.25</v>
      </c>
      <c r="M136" s="86">
        <f t="shared" ca="1" si="35"/>
        <v>2</v>
      </c>
      <c r="N136" s="138">
        <f t="shared" ca="1" si="36"/>
        <v>0.40212904828813301</v>
      </c>
      <c r="O136" s="86">
        <f t="shared" ca="1" si="48"/>
        <v>9</v>
      </c>
      <c r="P136" s="86">
        <f t="shared" ca="1" si="37"/>
        <v>674.25</v>
      </c>
      <c r="Q136" s="86">
        <f t="shared" ca="1" si="45"/>
        <v>675</v>
      </c>
      <c r="R136" s="86">
        <f t="shared" ca="1" si="46"/>
        <v>683.25</v>
      </c>
      <c r="S136" s="86">
        <f t="shared" ca="1" si="38"/>
        <v>9</v>
      </c>
      <c r="T136" s="86">
        <f t="shared" ca="1" si="39"/>
        <v>0</v>
      </c>
      <c r="U136" s="86">
        <f t="shared" ca="1" si="40"/>
        <v>0</v>
      </c>
      <c r="V136" s="139">
        <f t="shared" ca="1" si="49"/>
        <v>133.85700000000003</v>
      </c>
      <c r="W136" s="139">
        <f t="shared" ca="1" si="50"/>
        <v>1200</v>
      </c>
      <c r="Z136" s="86">
        <f t="shared" ca="1" si="41"/>
        <v>0</v>
      </c>
      <c r="AA136" s="86">
        <f t="shared" ca="1" si="42"/>
        <v>1</v>
      </c>
      <c r="AB136" s="86">
        <f t="shared" ca="1" si="43"/>
        <v>0</v>
      </c>
    </row>
    <row r="137" spans="2:28" ht="14.35" x14ac:dyDescent="0.5">
      <c r="B137" s="86">
        <v>123</v>
      </c>
      <c r="C137" s="138">
        <f t="shared" ca="1" si="32"/>
        <v>0.67710007183639509</v>
      </c>
      <c r="D137" s="86">
        <f ca="1">VLOOKUP(C137,new_arrival2,3,TRUE)</f>
        <v>6.75</v>
      </c>
      <c r="E137" s="86">
        <f t="shared" ca="1" si="44"/>
        <v>672</v>
      </c>
      <c r="F137" s="138">
        <f t="shared" ca="1" si="33"/>
        <v>0.70590423952328418</v>
      </c>
      <c r="G137" s="86" t="str">
        <f ca="1">VLOOKUP(F137,new_type2,3,TRUE)</f>
        <v>Medium</v>
      </c>
      <c r="H137" s="86">
        <f t="shared" ca="1" si="27"/>
        <v>2</v>
      </c>
      <c r="I137" s="138">
        <f t="shared" ca="1" si="34"/>
        <v>0.68433474013878115</v>
      </c>
      <c r="J137" s="86" t="str">
        <f t="shared" ca="1" si="28"/>
        <v>Landing</v>
      </c>
      <c r="K137" s="86">
        <f t="shared" ca="1" si="47"/>
        <v>675</v>
      </c>
      <c r="L137" s="86">
        <f t="shared" ca="1" si="47"/>
        <v>683.25</v>
      </c>
      <c r="M137" s="86">
        <f t="shared" ca="1" si="35"/>
        <v>1</v>
      </c>
      <c r="N137" s="138">
        <f t="shared" ca="1" si="36"/>
        <v>5.6030354258448378E-3</v>
      </c>
      <c r="O137" s="86">
        <f t="shared" ca="1" si="48"/>
        <v>6</v>
      </c>
      <c r="P137" s="86">
        <f t="shared" ca="1" si="37"/>
        <v>675</v>
      </c>
      <c r="Q137" s="86">
        <f t="shared" ca="1" si="45"/>
        <v>681</v>
      </c>
      <c r="R137" s="86">
        <f t="shared" ca="1" si="46"/>
        <v>683.25</v>
      </c>
      <c r="S137" s="86">
        <f t="shared" ca="1" si="38"/>
        <v>3</v>
      </c>
      <c r="T137" s="86">
        <f t="shared" ca="1" si="39"/>
        <v>0</v>
      </c>
      <c r="U137" s="86">
        <f t="shared" ca="1" si="40"/>
        <v>0</v>
      </c>
      <c r="V137" s="139">
        <f t="shared" ca="1" si="49"/>
        <v>44.619000000000007</v>
      </c>
      <c r="W137" s="139">
        <f t="shared" ca="1" si="50"/>
        <v>1200</v>
      </c>
      <c r="Z137" s="86">
        <f t="shared" ca="1" si="41"/>
        <v>0</v>
      </c>
      <c r="AA137" s="86">
        <f t="shared" ca="1" si="42"/>
        <v>1</v>
      </c>
      <c r="AB137" s="86">
        <f t="shared" ca="1" si="43"/>
        <v>0</v>
      </c>
    </row>
    <row r="138" spans="2:28" ht="14.35" x14ac:dyDescent="0.5">
      <c r="B138" s="86">
        <v>124</v>
      </c>
      <c r="C138" s="138">
        <f t="shared" ca="1" si="32"/>
        <v>7.0577632077598373E-2</v>
      </c>
      <c r="D138" s="86">
        <f ca="1">VLOOKUP(C138,new_arrival2,3,TRUE)</f>
        <v>0</v>
      </c>
      <c r="E138" s="86">
        <f t="shared" ca="1" si="44"/>
        <v>672</v>
      </c>
      <c r="F138" s="138">
        <f t="shared" ca="1" si="33"/>
        <v>0.79677098322198558</v>
      </c>
      <c r="G138" s="86" t="str">
        <f ca="1">VLOOKUP(F138,new_type2,3,TRUE)</f>
        <v>Medium</v>
      </c>
      <c r="H138" s="86">
        <f t="shared" ca="1" si="27"/>
        <v>2</v>
      </c>
      <c r="I138" s="138">
        <f t="shared" ca="1" si="34"/>
        <v>0.46061913673215482</v>
      </c>
      <c r="J138" s="86" t="str">
        <f t="shared" ca="1" si="28"/>
        <v>Take-Off</v>
      </c>
      <c r="K138" s="86">
        <f t="shared" ca="1" si="47"/>
        <v>681</v>
      </c>
      <c r="L138" s="86">
        <f t="shared" ca="1" si="47"/>
        <v>683.25</v>
      </c>
      <c r="M138" s="86">
        <f t="shared" ca="1" si="35"/>
        <v>1</v>
      </c>
      <c r="N138" s="138">
        <f t="shared" ca="1" si="36"/>
        <v>0.5561515322187992</v>
      </c>
      <c r="O138" s="86">
        <f t="shared" ca="1" si="48"/>
        <v>9</v>
      </c>
      <c r="P138" s="86">
        <f t="shared" ca="1" si="37"/>
        <v>681</v>
      </c>
      <c r="Q138" s="86">
        <f t="shared" ca="1" si="45"/>
        <v>690</v>
      </c>
      <c r="R138" s="86">
        <f t="shared" ca="1" si="46"/>
        <v>683.25</v>
      </c>
      <c r="S138" s="86">
        <f t="shared" ca="1" si="38"/>
        <v>9</v>
      </c>
      <c r="T138" s="86">
        <f t="shared" ca="1" si="39"/>
        <v>0</v>
      </c>
      <c r="U138" s="86">
        <f t="shared" ca="1" si="40"/>
        <v>0</v>
      </c>
      <c r="V138" s="139">
        <f t="shared" ca="1" si="49"/>
        <v>71.390400000000014</v>
      </c>
      <c r="W138" s="139">
        <f t="shared" ca="1" si="50"/>
        <v>1200</v>
      </c>
      <c r="Z138" s="86">
        <f t="shared" ca="1" si="41"/>
        <v>0</v>
      </c>
      <c r="AA138" s="86">
        <f t="shared" ca="1" si="42"/>
        <v>1</v>
      </c>
      <c r="AB138" s="86">
        <f t="shared" ca="1" si="43"/>
        <v>0</v>
      </c>
    </row>
    <row r="139" spans="2:28" ht="14.35" x14ac:dyDescent="0.5">
      <c r="B139" s="86">
        <v>125</v>
      </c>
      <c r="C139" s="138">
        <f t="shared" ca="1" si="32"/>
        <v>0.57479348232178995</v>
      </c>
      <c r="D139" s="86">
        <f ca="1">VLOOKUP(C139,new_arrival2,3,TRUE)</f>
        <v>6.75</v>
      </c>
      <c r="E139" s="86">
        <f t="shared" ca="1" si="44"/>
        <v>678.75</v>
      </c>
      <c r="F139" s="138">
        <f t="shared" ca="1" si="33"/>
        <v>0.19633818344438825</v>
      </c>
      <c r="G139" s="86" t="str">
        <f ca="1">VLOOKUP(F139,new_type2,3,TRUE)</f>
        <v>Jumbo</v>
      </c>
      <c r="H139" s="86">
        <f t="shared" ca="1" si="27"/>
        <v>1</v>
      </c>
      <c r="I139" s="138">
        <f t="shared" ca="1" si="34"/>
        <v>0.68093412004985931</v>
      </c>
      <c r="J139" s="86" t="str">
        <f t="shared" ca="1" si="28"/>
        <v>Landing</v>
      </c>
      <c r="K139" s="86">
        <f t="shared" ca="1" si="47"/>
        <v>690</v>
      </c>
      <c r="L139" s="86">
        <f t="shared" ca="1" si="47"/>
        <v>683.25</v>
      </c>
      <c r="M139" s="86">
        <f t="shared" ca="1" si="35"/>
        <v>1</v>
      </c>
      <c r="N139" s="138">
        <f t="shared" ca="1" si="36"/>
        <v>0.23273273716802467</v>
      </c>
      <c r="O139" s="86">
        <f t="shared" ca="1" si="48"/>
        <v>9</v>
      </c>
      <c r="P139" s="86">
        <f t="shared" ca="1" si="37"/>
        <v>690</v>
      </c>
      <c r="Q139" s="86">
        <f t="shared" ca="1" si="45"/>
        <v>699</v>
      </c>
      <c r="R139" s="86">
        <f t="shared" ca="1" si="46"/>
        <v>683.25</v>
      </c>
      <c r="S139" s="86">
        <f t="shared" ca="1" si="38"/>
        <v>11.25</v>
      </c>
      <c r="T139" s="86">
        <f t="shared" ca="1" si="39"/>
        <v>0</v>
      </c>
      <c r="U139" s="86">
        <f t="shared" ca="1" si="40"/>
        <v>0</v>
      </c>
      <c r="V139" s="139">
        <f t="shared" ca="1" si="49"/>
        <v>1003.9275000000001</v>
      </c>
      <c r="W139" s="139">
        <f t="shared" ca="1" si="50"/>
        <v>1600</v>
      </c>
      <c r="Z139" s="86">
        <f t="shared" ca="1" si="41"/>
        <v>1</v>
      </c>
      <c r="AA139" s="86">
        <f t="shared" ca="1" si="42"/>
        <v>0</v>
      </c>
      <c r="AB139" s="86">
        <f t="shared" ca="1" si="43"/>
        <v>0</v>
      </c>
    </row>
    <row r="140" spans="2:28" ht="14.35" x14ac:dyDescent="0.5">
      <c r="B140" s="86">
        <v>126</v>
      </c>
      <c r="C140" s="138">
        <f t="shared" ca="1" si="32"/>
        <v>0.54712421219206175</v>
      </c>
      <c r="D140" s="86">
        <f ca="1">VLOOKUP(C140,new_arrival2,3,TRUE)</f>
        <v>6.75</v>
      </c>
      <c r="E140" s="86">
        <f t="shared" ca="1" si="44"/>
        <v>685.5</v>
      </c>
      <c r="F140" s="138">
        <f t="shared" ca="1" si="33"/>
        <v>0.75189801434257231</v>
      </c>
      <c r="G140" s="86" t="str">
        <f ca="1">VLOOKUP(F140,new_type2,3,TRUE)</f>
        <v>Medium</v>
      </c>
      <c r="H140" s="86">
        <f t="shared" ca="1" si="27"/>
        <v>2</v>
      </c>
      <c r="I140" s="138">
        <f t="shared" ca="1" si="34"/>
        <v>0.34583407268644772</v>
      </c>
      <c r="J140" s="86" t="str">
        <f t="shared" ca="1" si="28"/>
        <v>Take-Off</v>
      </c>
      <c r="K140" s="86">
        <f t="shared" ca="1" si="47"/>
        <v>699</v>
      </c>
      <c r="L140" s="86">
        <f t="shared" ca="1" si="47"/>
        <v>683.25</v>
      </c>
      <c r="M140" s="86">
        <f t="shared" ca="1" si="35"/>
        <v>2</v>
      </c>
      <c r="N140" s="138">
        <f t="shared" ca="1" si="36"/>
        <v>0.8859812123411035</v>
      </c>
      <c r="O140" s="86">
        <f t="shared" ca="1" si="48"/>
        <v>12</v>
      </c>
      <c r="P140" s="86">
        <f t="shared" ca="1" si="37"/>
        <v>685.5</v>
      </c>
      <c r="Q140" s="86">
        <f t="shared" ca="1" si="45"/>
        <v>699</v>
      </c>
      <c r="R140" s="86">
        <f t="shared" ca="1" si="46"/>
        <v>697.5</v>
      </c>
      <c r="S140" s="86">
        <f t="shared" ca="1" si="38"/>
        <v>0</v>
      </c>
      <c r="T140" s="86">
        <f t="shared" ca="1" si="39"/>
        <v>0</v>
      </c>
      <c r="U140" s="86">
        <f t="shared" ca="1" si="40"/>
        <v>2.25</v>
      </c>
      <c r="V140" s="139">
        <f t="shared" ca="1" si="49"/>
        <v>0</v>
      </c>
      <c r="W140" s="139">
        <f t="shared" ca="1" si="50"/>
        <v>1200</v>
      </c>
      <c r="Z140" s="86">
        <f t="shared" ca="1" si="41"/>
        <v>0</v>
      </c>
      <c r="AA140" s="86">
        <f t="shared" ca="1" si="42"/>
        <v>1</v>
      </c>
      <c r="AB140" s="86">
        <f t="shared" ca="1" si="43"/>
        <v>0</v>
      </c>
    </row>
    <row r="141" spans="2:28" ht="14.35" x14ac:dyDescent="0.5">
      <c r="B141" s="86">
        <v>127</v>
      </c>
      <c r="C141" s="138">
        <f t="shared" ca="1" si="32"/>
        <v>0.38209519297815309</v>
      </c>
      <c r="D141" s="86">
        <f ca="1">VLOOKUP(C141,new_arrival2,3,TRUE)</f>
        <v>4.5</v>
      </c>
      <c r="E141" s="86">
        <f t="shared" ca="1" si="44"/>
        <v>690</v>
      </c>
      <c r="F141" s="138">
        <f t="shared" ca="1" si="33"/>
        <v>0.51173832381489404</v>
      </c>
      <c r="G141" s="86" t="str">
        <f ca="1">VLOOKUP(F141,new_type2,3,TRUE)</f>
        <v>Medium</v>
      </c>
      <c r="H141" s="86">
        <f t="shared" ca="1" si="27"/>
        <v>2</v>
      </c>
      <c r="I141" s="138">
        <f t="shared" ca="1" si="34"/>
        <v>0.61258145935792085</v>
      </c>
      <c r="J141" s="86" t="str">
        <f t="shared" ca="1" si="28"/>
        <v>Landing</v>
      </c>
      <c r="K141" s="86">
        <f t="shared" ca="1" si="47"/>
        <v>699</v>
      </c>
      <c r="L141" s="86">
        <f t="shared" ca="1" si="47"/>
        <v>697.5</v>
      </c>
      <c r="M141" s="86">
        <f t="shared" ca="1" si="35"/>
        <v>2</v>
      </c>
      <c r="N141" s="138">
        <f t="shared" ca="1" si="36"/>
        <v>0.56356907675360024</v>
      </c>
      <c r="O141" s="86">
        <f t="shared" ca="1" si="48"/>
        <v>9</v>
      </c>
      <c r="P141" s="86">
        <f t="shared" ca="1" si="37"/>
        <v>697.5</v>
      </c>
      <c r="Q141" s="86">
        <f t="shared" ca="1" si="45"/>
        <v>699</v>
      </c>
      <c r="R141" s="86">
        <f t="shared" ca="1" si="46"/>
        <v>706.5</v>
      </c>
      <c r="S141" s="86">
        <f t="shared" ca="1" si="38"/>
        <v>7.5</v>
      </c>
      <c r="T141" s="86">
        <f t="shared" ca="1" si="39"/>
        <v>0</v>
      </c>
      <c r="U141" s="86">
        <f t="shared" ca="1" si="40"/>
        <v>0</v>
      </c>
      <c r="V141" s="139">
        <f t="shared" ca="1" si="49"/>
        <v>111.54750000000003</v>
      </c>
      <c r="W141" s="139">
        <f t="shared" ca="1" si="50"/>
        <v>1200</v>
      </c>
      <c r="Z141" s="86">
        <f t="shared" ca="1" si="41"/>
        <v>0</v>
      </c>
      <c r="AA141" s="86">
        <f t="shared" ca="1" si="42"/>
        <v>1</v>
      </c>
      <c r="AB141" s="86">
        <f t="shared" ca="1" si="43"/>
        <v>0</v>
      </c>
    </row>
    <row r="142" spans="2:28" ht="14.35" x14ac:dyDescent="0.5">
      <c r="B142" s="86">
        <v>128</v>
      </c>
      <c r="C142" s="138">
        <f t="shared" ca="1" si="32"/>
        <v>0.98445828608224129</v>
      </c>
      <c r="D142" s="86">
        <f ca="1">VLOOKUP(C142,new_arrival2,3,TRUE)</f>
        <v>9</v>
      </c>
      <c r="E142" s="86">
        <f t="shared" ca="1" si="44"/>
        <v>699</v>
      </c>
      <c r="F142" s="138">
        <f t="shared" ca="1" si="33"/>
        <v>0.95595221944570297</v>
      </c>
      <c r="G142" s="86" t="str">
        <f ca="1">VLOOKUP(F142,new_type2,3,TRUE)</f>
        <v>Small</v>
      </c>
      <c r="H142" s="86">
        <f t="shared" ca="1" si="27"/>
        <v>3</v>
      </c>
      <c r="I142" s="138">
        <f t="shared" ca="1" si="34"/>
        <v>0.69102060271233057</v>
      </c>
      <c r="J142" s="86" t="str">
        <f t="shared" ca="1" si="28"/>
        <v>Landing</v>
      </c>
      <c r="K142" s="86">
        <f t="shared" ca="1" si="47"/>
        <v>699</v>
      </c>
      <c r="L142" s="86">
        <f t="shared" ca="1" si="47"/>
        <v>706.5</v>
      </c>
      <c r="M142" s="86">
        <f t="shared" ca="1" si="35"/>
        <v>1</v>
      </c>
      <c r="N142" s="138">
        <f t="shared" ca="1" si="36"/>
        <v>0.67334593516107433</v>
      </c>
      <c r="O142" s="86">
        <f t="shared" ca="1" si="48"/>
        <v>6</v>
      </c>
      <c r="P142" s="86">
        <f t="shared" ca="1" si="37"/>
        <v>699</v>
      </c>
      <c r="Q142" s="86">
        <f t="shared" ca="1" si="45"/>
        <v>705</v>
      </c>
      <c r="R142" s="86">
        <f t="shared" ca="1" si="46"/>
        <v>706.5</v>
      </c>
      <c r="S142" s="86">
        <f t="shared" ca="1" si="38"/>
        <v>0</v>
      </c>
      <c r="T142" s="86">
        <f t="shared" ca="1" si="39"/>
        <v>0</v>
      </c>
      <c r="U142" s="86">
        <f t="shared" ca="1" si="40"/>
        <v>0</v>
      </c>
      <c r="V142" s="139">
        <f t="shared" ca="1" si="49"/>
        <v>0</v>
      </c>
      <c r="W142" s="139">
        <f t="shared" ca="1" si="50"/>
        <v>850</v>
      </c>
      <c r="Z142" s="86">
        <f t="shared" ca="1" si="41"/>
        <v>0</v>
      </c>
      <c r="AA142" s="86">
        <f t="shared" ca="1" si="42"/>
        <v>0</v>
      </c>
      <c r="AB142" s="86">
        <f t="shared" ca="1" si="43"/>
        <v>1</v>
      </c>
    </row>
    <row r="143" spans="2:28" ht="14.35" x14ac:dyDescent="0.5">
      <c r="B143" s="86">
        <v>129</v>
      </c>
      <c r="C143" s="138">
        <f t="shared" ca="1" si="32"/>
        <v>0.81979584466334376</v>
      </c>
      <c r="D143" s="86">
        <f ca="1">VLOOKUP(C143,new_arrival2,3,TRUE)</f>
        <v>9</v>
      </c>
      <c r="E143" s="86">
        <f t="shared" ca="1" si="44"/>
        <v>708</v>
      </c>
      <c r="F143" s="138">
        <f t="shared" ca="1" si="33"/>
        <v>0.30934753568324536</v>
      </c>
      <c r="G143" s="86" t="str">
        <f ca="1">VLOOKUP(F143,new_type2,3,TRUE)</f>
        <v>Jumbo</v>
      </c>
      <c r="H143" s="86">
        <f t="shared" ref="H143:H174" ca="1" si="51">VLOOKUP(G143,jet_indicator,2,)</f>
        <v>1</v>
      </c>
      <c r="I143" s="138">
        <f t="shared" ca="1" si="34"/>
        <v>0.93379246040807506</v>
      </c>
      <c r="J143" s="86" t="str">
        <f t="shared" ref="J143:J174" ca="1" si="52">VLOOKUP(I143,action_type,3,TRUE)</f>
        <v>Landing</v>
      </c>
      <c r="K143" s="86">
        <f t="shared" ca="1" si="47"/>
        <v>705</v>
      </c>
      <c r="L143" s="86">
        <f t="shared" ca="1" si="47"/>
        <v>706.5</v>
      </c>
      <c r="M143" s="86">
        <f t="shared" ca="1" si="35"/>
        <v>1</v>
      </c>
      <c r="N143" s="138">
        <f t="shared" ca="1" si="36"/>
        <v>0.58687879937428133</v>
      </c>
      <c r="O143" s="86">
        <f t="shared" ref="O143:O174" ca="1" si="53">IF(H143=1, VLOOKUP(N143, jumbo_comp,3,TRUE), IF(H143=2, VLOOKUP(N143, mid_comp,3,TRUE), IF(H143=3, VLOOKUP(N143, small_comp, 3, TRUE))))</f>
        <v>12</v>
      </c>
      <c r="P143" s="86">
        <f t="shared" ca="1" si="37"/>
        <v>705</v>
      </c>
      <c r="Q143" s="86">
        <f t="shared" ca="1" si="45"/>
        <v>717</v>
      </c>
      <c r="R143" s="86">
        <f t="shared" ca="1" si="46"/>
        <v>706.5</v>
      </c>
      <c r="S143" s="86">
        <f t="shared" ca="1" si="38"/>
        <v>0</v>
      </c>
      <c r="T143" s="86">
        <f t="shared" ca="1" si="39"/>
        <v>3</v>
      </c>
      <c r="U143" s="86">
        <f t="shared" ca="1" si="40"/>
        <v>0</v>
      </c>
      <c r="V143" s="139">
        <f t="shared" ref="V143:V174" ca="1" si="54">S143*VLOOKUP(G143,fuel_cost,IF(J143="Landing",3,2),FALSE)</f>
        <v>0</v>
      </c>
      <c r="W143" s="139">
        <f t="shared" ref="W143:W174" ca="1" si="55">VLOOKUP(G143,service_fee,IF(J143="Landing",3,2),FALSE)</f>
        <v>1600</v>
      </c>
      <c r="Z143" s="86">
        <f t="shared" ca="1" si="41"/>
        <v>1</v>
      </c>
      <c r="AA143" s="86">
        <f t="shared" ca="1" si="42"/>
        <v>0</v>
      </c>
      <c r="AB143" s="86">
        <f t="shared" ca="1" si="43"/>
        <v>0</v>
      </c>
    </row>
    <row r="144" spans="2:28" ht="14.35" x14ac:dyDescent="0.5">
      <c r="B144" s="86">
        <v>130</v>
      </c>
      <c r="C144" s="138">
        <f t="shared" ref="C144:C207" ca="1" si="56">RAND()</f>
        <v>9.0962597499020359E-2</v>
      </c>
      <c r="D144" s="86">
        <f ca="1">VLOOKUP(C144,new_arrival2,3,TRUE)</f>
        <v>0</v>
      </c>
      <c r="E144" s="86">
        <f t="shared" ca="1" si="44"/>
        <v>708</v>
      </c>
      <c r="F144" s="138">
        <f t="shared" ref="F144:F207" ca="1" si="57">RAND()</f>
        <v>2.7268322019915692E-2</v>
      </c>
      <c r="G144" s="86" t="str">
        <f ca="1">VLOOKUP(F144,new_type2,3,TRUE)</f>
        <v>Jumbo</v>
      </c>
      <c r="H144" s="86">
        <f t="shared" ca="1" si="51"/>
        <v>1</v>
      </c>
      <c r="I144" s="138">
        <f t="shared" ref="I144:I207" ca="1" si="58">RAND()</f>
        <v>0.23235686868812089</v>
      </c>
      <c r="J144" s="86" t="str">
        <f t="shared" ca="1" si="52"/>
        <v>Take-Off</v>
      </c>
      <c r="K144" s="86">
        <f t="shared" ca="1" si="47"/>
        <v>717</v>
      </c>
      <c r="L144" s="86">
        <f t="shared" ca="1" si="47"/>
        <v>706.5</v>
      </c>
      <c r="M144" s="86">
        <f t="shared" ref="M144:M174" ca="1" si="59">IF(H144&lt;&gt;1,IF(K144&lt;=L144,1,2),1)</f>
        <v>1</v>
      </c>
      <c r="N144" s="138">
        <f t="shared" ref="N144:N207" ca="1" si="60">RAND()</f>
        <v>9.4376725686628693E-2</v>
      </c>
      <c r="O144" s="86">
        <f t="shared" ca="1" si="53"/>
        <v>6</v>
      </c>
      <c r="P144" s="86">
        <f t="shared" ref="P144:P174" ca="1" si="61">IF(H144&lt;&gt;1,IF(E144&gt;MIN(K144:L144),E144,MIN(Q143:R143)),Q143)</f>
        <v>717</v>
      </c>
      <c r="Q144" s="86">
        <f t="shared" ca="1" si="45"/>
        <v>723</v>
      </c>
      <c r="R144" s="86">
        <f t="shared" ca="1" si="46"/>
        <v>706.5</v>
      </c>
      <c r="S144" s="86">
        <f t="shared" ca="1" si="38"/>
        <v>9</v>
      </c>
      <c r="T144" s="86">
        <f t="shared" ca="1" si="39"/>
        <v>0</v>
      </c>
      <c r="U144" s="86">
        <f t="shared" ca="1" si="40"/>
        <v>0</v>
      </c>
      <c r="V144" s="139">
        <f t="shared" ca="1" si="54"/>
        <v>196.32360000000006</v>
      </c>
      <c r="W144" s="139">
        <f t="shared" ca="1" si="55"/>
        <v>1600</v>
      </c>
      <c r="Z144" s="86">
        <f t="shared" ca="1" si="41"/>
        <v>1</v>
      </c>
      <c r="AA144" s="86">
        <f t="shared" ca="1" si="42"/>
        <v>0</v>
      </c>
      <c r="AB144" s="86">
        <f t="shared" ca="1" si="43"/>
        <v>0</v>
      </c>
    </row>
    <row r="145" spans="2:28" ht="14.35" x14ac:dyDescent="0.5">
      <c r="B145" s="86">
        <v>131</v>
      </c>
      <c r="C145" s="138">
        <f t="shared" ca="1" si="56"/>
        <v>5.702552928943172E-3</v>
      </c>
      <c r="D145" s="86">
        <f ca="1">VLOOKUP(C145,new_arrival2,3,TRUE)</f>
        <v>0</v>
      </c>
      <c r="E145" s="86">
        <f t="shared" ca="1" si="44"/>
        <v>708</v>
      </c>
      <c r="F145" s="138">
        <f t="shared" ca="1" si="57"/>
        <v>0.51611139904314263</v>
      </c>
      <c r="G145" s="86" t="str">
        <f ca="1">VLOOKUP(F145,new_type2,3,TRUE)</f>
        <v>Medium</v>
      </c>
      <c r="H145" s="86">
        <f t="shared" ca="1" si="51"/>
        <v>2</v>
      </c>
      <c r="I145" s="138">
        <f t="shared" ca="1" si="58"/>
        <v>0.41814562634107455</v>
      </c>
      <c r="J145" s="86" t="str">
        <f t="shared" ca="1" si="52"/>
        <v>Take-Off</v>
      </c>
      <c r="K145" s="86">
        <f t="shared" ca="1" si="47"/>
        <v>723</v>
      </c>
      <c r="L145" s="86">
        <f t="shared" ca="1" si="47"/>
        <v>706.5</v>
      </c>
      <c r="M145" s="86">
        <f t="shared" ca="1" si="59"/>
        <v>2</v>
      </c>
      <c r="N145" s="138">
        <f t="shared" ca="1" si="60"/>
        <v>0.88051580325999801</v>
      </c>
      <c r="O145" s="86">
        <f t="shared" ca="1" si="53"/>
        <v>12</v>
      </c>
      <c r="P145" s="86">
        <f t="shared" ca="1" si="61"/>
        <v>708</v>
      </c>
      <c r="Q145" s="86">
        <f t="shared" ca="1" si="45"/>
        <v>723</v>
      </c>
      <c r="R145" s="86">
        <f t="shared" ca="1" si="46"/>
        <v>720</v>
      </c>
      <c r="S145" s="86">
        <f t="shared" ref="S145:S174" ca="1" si="62">IF(P145&gt;E145,P145-E145,0)</f>
        <v>0</v>
      </c>
      <c r="T145" s="86">
        <f t="shared" ref="T145:T174" ca="1" si="63">IF(M145=1,IF(Q144&lt;E145,E145-Q144,0),0)</f>
        <v>0</v>
      </c>
      <c r="U145" s="86">
        <f t="shared" ref="U145:U174" ca="1" si="64">IF(M145=2,IF(R144&lt;E145,E145-R144,0),0)</f>
        <v>1.5</v>
      </c>
      <c r="V145" s="139">
        <f t="shared" ca="1" si="54"/>
        <v>0</v>
      </c>
      <c r="W145" s="139">
        <f t="shared" ca="1" si="55"/>
        <v>1200</v>
      </c>
      <c r="Z145" s="86">
        <f t="shared" ref="Z145:Z174" ca="1" si="65">IF(H145=1,1,0)</f>
        <v>0</v>
      </c>
      <c r="AA145" s="86">
        <f t="shared" ref="AA145:AA174" ca="1" si="66">IF(H145=2,1,0)</f>
        <v>1</v>
      </c>
      <c r="AB145" s="86">
        <f t="shared" ref="AB145:AB174" ca="1" si="67">IF(H145=3,1,0)</f>
        <v>0</v>
      </c>
    </row>
    <row r="146" spans="2:28" ht="14.35" x14ac:dyDescent="0.5">
      <c r="B146" s="86">
        <v>132</v>
      </c>
      <c r="C146" s="138">
        <f t="shared" ca="1" si="56"/>
        <v>0.25589453621064939</v>
      </c>
      <c r="D146" s="86">
        <f ca="1">VLOOKUP(C146,new_arrival2,3,TRUE)</f>
        <v>4.5</v>
      </c>
      <c r="E146" s="86">
        <f t="shared" ref="E146:E174" ca="1" si="68">E145+D146</f>
        <v>712.5</v>
      </c>
      <c r="F146" s="138">
        <f t="shared" ca="1" si="57"/>
        <v>0.70887283710895921</v>
      </c>
      <c r="G146" s="86" t="str">
        <f ca="1">VLOOKUP(F146,new_type2,3,TRUE)</f>
        <v>Medium</v>
      </c>
      <c r="H146" s="86">
        <f t="shared" ca="1" si="51"/>
        <v>2</v>
      </c>
      <c r="I146" s="138">
        <f t="shared" ca="1" si="58"/>
        <v>0.64910247651876252</v>
      </c>
      <c r="J146" s="86" t="str">
        <f t="shared" ca="1" si="52"/>
        <v>Landing</v>
      </c>
      <c r="K146" s="86">
        <f t="shared" ca="1" si="47"/>
        <v>723</v>
      </c>
      <c r="L146" s="86">
        <f t="shared" ca="1" si="47"/>
        <v>720</v>
      </c>
      <c r="M146" s="86">
        <f t="shared" ca="1" si="59"/>
        <v>2</v>
      </c>
      <c r="N146" s="138">
        <f t="shared" ca="1" si="60"/>
        <v>0.71960872614777827</v>
      </c>
      <c r="O146" s="86">
        <f t="shared" ca="1" si="53"/>
        <v>9</v>
      </c>
      <c r="P146" s="86">
        <f t="shared" ca="1" si="61"/>
        <v>720</v>
      </c>
      <c r="Q146" s="86">
        <f t="shared" ref="Q146:Q174" ca="1" si="69">IF(M146=1,P146+O146,Q145)</f>
        <v>723</v>
      </c>
      <c r="R146" s="86">
        <f t="shared" ref="R146:R174" ca="1" si="70">IF(M146=2,P146+O146,R145)</f>
        <v>729</v>
      </c>
      <c r="S146" s="86">
        <f t="shared" ca="1" si="62"/>
        <v>7.5</v>
      </c>
      <c r="T146" s="86">
        <f t="shared" ca="1" si="63"/>
        <v>0</v>
      </c>
      <c r="U146" s="86">
        <f t="shared" ca="1" si="64"/>
        <v>0</v>
      </c>
      <c r="V146" s="139">
        <f t="shared" ca="1" si="54"/>
        <v>111.54750000000003</v>
      </c>
      <c r="W146" s="139">
        <f t="shared" ca="1" si="55"/>
        <v>1200</v>
      </c>
      <c r="Z146" s="86">
        <f t="shared" ca="1" si="65"/>
        <v>0</v>
      </c>
      <c r="AA146" s="86">
        <f t="shared" ca="1" si="66"/>
        <v>1</v>
      </c>
      <c r="AB146" s="86">
        <f t="shared" ca="1" si="67"/>
        <v>0</v>
      </c>
    </row>
    <row r="147" spans="2:28" ht="14.35" x14ac:dyDescent="0.5">
      <c r="B147" s="86">
        <v>133</v>
      </c>
      <c r="C147" s="138">
        <f t="shared" ca="1" si="56"/>
        <v>0.30281190730914842</v>
      </c>
      <c r="D147" s="86">
        <f ca="1">VLOOKUP(C147,new_arrival2,3,TRUE)</f>
        <v>4.5</v>
      </c>
      <c r="E147" s="86">
        <f t="shared" ca="1" si="68"/>
        <v>717</v>
      </c>
      <c r="F147" s="138">
        <f t="shared" ca="1" si="57"/>
        <v>9.0864850349452908E-2</v>
      </c>
      <c r="G147" s="86" t="str">
        <f ca="1">VLOOKUP(F147,new_type2,3,TRUE)</f>
        <v>Jumbo</v>
      </c>
      <c r="H147" s="86">
        <f t="shared" ca="1" si="51"/>
        <v>1</v>
      </c>
      <c r="I147" s="138">
        <f t="shared" ca="1" si="58"/>
        <v>0.52523687349214543</v>
      </c>
      <c r="J147" s="86" t="str">
        <f t="shared" ca="1" si="52"/>
        <v>Landing</v>
      </c>
      <c r="K147" s="86">
        <f t="shared" ca="1" si="47"/>
        <v>723</v>
      </c>
      <c r="L147" s="86">
        <f t="shared" ca="1" si="47"/>
        <v>729</v>
      </c>
      <c r="M147" s="86">
        <f t="shared" ca="1" si="59"/>
        <v>1</v>
      </c>
      <c r="N147" s="138">
        <f t="shared" ca="1" si="60"/>
        <v>0.80014828558540541</v>
      </c>
      <c r="O147" s="86">
        <f t="shared" ca="1" si="53"/>
        <v>12</v>
      </c>
      <c r="P147" s="86">
        <f t="shared" ca="1" si="61"/>
        <v>723</v>
      </c>
      <c r="Q147" s="86">
        <f t="shared" ca="1" si="69"/>
        <v>735</v>
      </c>
      <c r="R147" s="86">
        <f t="shared" ca="1" si="70"/>
        <v>729</v>
      </c>
      <c r="S147" s="86">
        <f t="shared" ca="1" si="62"/>
        <v>6</v>
      </c>
      <c r="T147" s="86">
        <f t="shared" ca="1" si="63"/>
        <v>0</v>
      </c>
      <c r="U147" s="86">
        <f t="shared" ca="1" si="64"/>
        <v>0</v>
      </c>
      <c r="V147" s="139">
        <f t="shared" ca="1" si="54"/>
        <v>535.42800000000011</v>
      </c>
      <c r="W147" s="139">
        <f t="shared" ca="1" si="55"/>
        <v>1600</v>
      </c>
      <c r="Z147" s="86">
        <f t="shared" ca="1" si="65"/>
        <v>1</v>
      </c>
      <c r="AA147" s="86">
        <f t="shared" ca="1" si="66"/>
        <v>0</v>
      </c>
      <c r="AB147" s="86">
        <f t="shared" ca="1" si="67"/>
        <v>0</v>
      </c>
    </row>
    <row r="148" spans="2:28" ht="14.35" x14ac:dyDescent="0.5">
      <c r="B148" s="86">
        <v>134</v>
      </c>
      <c r="C148" s="138">
        <f t="shared" ca="1" si="56"/>
        <v>0.99134314612375696</v>
      </c>
      <c r="D148" s="86">
        <f ca="1">VLOOKUP(C148,new_arrival2,3,TRUE)</f>
        <v>9</v>
      </c>
      <c r="E148" s="86">
        <f t="shared" ca="1" si="68"/>
        <v>726</v>
      </c>
      <c r="F148" s="138">
        <f t="shared" ca="1" si="57"/>
        <v>0.52828234947393693</v>
      </c>
      <c r="G148" s="86" t="str">
        <f ca="1">VLOOKUP(F148,new_type2,3,TRUE)</f>
        <v>Medium</v>
      </c>
      <c r="H148" s="86">
        <f t="shared" ca="1" si="51"/>
        <v>2</v>
      </c>
      <c r="I148" s="138">
        <f t="shared" ca="1" si="58"/>
        <v>2.1019274883062877E-3</v>
      </c>
      <c r="J148" s="86" t="str">
        <f t="shared" ca="1" si="52"/>
        <v>Take-Off</v>
      </c>
      <c r="K148" s="86">
        <f t="shared" ca="1" si="47"/>
        <v>735</v>
      </c>
      <c r="L148" s="86">
        <f t="shared" ca="1" si="47"/>
        <v>729</v>
      </c>
      <c r="M148" s="86">
        <f t="shared" ca="1" si="59"/>
        <v>2</v>
      </c>
      <c r="N148" s="138">
        <f t="shared" ca="1" si="60"/>
        <v>0.76328828592787101</v>
      </c>
      <c r="O148" s="86">
        <f t="shared" ca="1" si="53"/>
        <v>9</v>
      </c>
      <c r="P148" s="86">
        <f t="shared" ca="1" si="61"/>
        <v>729</v>
      </c>
      <c r="Q148" s="86">
        <f t="shared" ca="1" si="69"/>
        <v>735</v>
      </c>
      <c r="R148" s="86">
        <f t="shared" ca="1" si="70"/>
        <v>738</v>
      </c>
      <c r="S148" s="86">
        <f t="shared" ca="1" si="62"/>
        <v>3</v>
      </c>
      <c r="T148" s="86">
        <f t="shared" ca="1" si="63"/>
        <v>0</v>
      </c>
      <c r="U148" s="86">
        <f t="shared" ca="1" si="64"/>
        <v>0</v>
      </c>
      <c r="V148" s="139">
        <f t="shared" ca="1" si="54"/>
        <v>23.796800000000005</v>
      </c>
      <c r="W148" s="139">
        <f t="shared" ca="1" si="55"/>
        <v>1200</v>
      </c>
      <c r="Z148" s="86">
        <f t="shared" ca="1" si="65"/>
        <v>0</v>
      </c>
      <c r="AA148" s="86">
        <f t="shared" ca="1" si="66"/>
        <v>1</v>
      </c>
      <c r="AB148" s="86">
        <f t="shared" ca="1" si="67"/>
        <v>0</v>
      </c>
    </row>
    <row r="149" spans="2:28" ht="14.35" x14ac:dyDescent="0.5">
      <c r="B149" s="86">
        <v>135</v>
      </c>
      <c r="C149" s="138">
        <f t="shared" ca="1" si="56"/>
        <v>0.53430746059937018</v>
      </c>
      <c r="D149" s="86">
        <f ca="1">VLOOKUP(C149,new_arrival2,3,TRUE)</f>
        <v>6.75</v>
      </c>
      <c r="E149" s="86">
        <f t="shared" ca="1" si="68"/>
        <v>732.75</v>
      </c>
      <c r="F149" s="138">
        <f t="shared" ca="1" si="57"/>
        <v>0.45608750984444857</v>
      </c>
      <c r="G149" s="86" t="str">
        <f ca="1">VLOOKUP(F149,new_type2,3,TRUE)</f>
        <v>Medium</v>
      </c>
      <c r="H149" s="86">
        <f t="shared" ca="1" si="51"/>
        <v>2</v>
      </c>
      <c r="I149" s="138">
        <f t="shared" ca="1" si="58"/>
        <v>2.3371658832023634E-2</v>
      </c>
      <c r="J149" s="86" t="str">
        <f t="shared" ca="1" si="52"/>
        <v>Take-Off</v>
      </c>
      <c r="K149" s="86">
        <f t="shared" ca="1" si="47"/>
        <v>735</v>
      </c>
      <c r="L149" s="86">
        <f t="shared" ca="1" si="47"/>
        <v>738</v>
      </c>
      <c r="M149" s="86">
        <f t="shared" ca="1" si="59"/>
        <v>1</v>
      </c>
      <c r="N149" s="138">
        <f t="shared" ca="1" si="60"/>
        <v>0.76925386692124942</v>
      </c>
      <c r="O149" s="86">
        <f t="shared" ca="1" si="53"/>
        <v>9</v>
      </c>
      <c r="P149" s="86">
        <f t="shared" ca="1" si="61"/>
        <v>735</v>
      </c>
      <c r="Q149" s="86">
        <f t="shared" ca="1" si="69"/>
        <v>744</v>
      </c>
      <c r="R149" s="86">
        <f t="shared" ca="1" si="70"/>
        <v>738</v>
      </c>
      <c r="S149" s="86">
        <f t="shared" ca="1" si="62"/>
        <v>2.25</v>
      </c>
      <c r="T149" s="86">
        <f t="shared" ca="1" si="63"/>
        <v>0</v>
      </c>
      <c r="U149" s="86">
        <f t="shared" ca="1" si="64"/>
        <v>0</v>
      </c>
      <c r="V149" s="139">
        <f t="shared" ca="1" si="54"/>
        <v>17.847600000000003</v>
      </c>
      <c r="W149" s="139">
        <f t="shared" ca="1" si="55"/>
        <v>1200</v>
      </c>
      <c r="Z149" s="86">
        <f t="shared" ca="1" si="65"/>
        <v>0</v>
      </c>
      <c r="AA149" s="86">
        <f t="shared" ca="1" si="66"/>
        <v>1</v>
      </c>
      <c r="AB149" s="86">
        <f t="shared" ca="1" si="67"/>
        <v>0</v>
      </c>
    </row>
    <row r="150" spans="2:28" ht="14.35" x14ac:dyDescent="0.5">
      <c r="B150" s="86">
        <v>136</v>
      </c>
      <c r="C150" s="138">
        <f t="shared" ca="1" si="56"/>
        <v>0.75541741830160136</v>
      </c>
      <c r="D150" s="86">
        <f ca="1">VLOOKUP(C150,new_arrival2,3,TRUE)</f>
        <v>6.75</v>
      </c>
      <c r="E150" s="86">
        <f t="shared" ca="1" si="68"/>
        <v>739.5</v>
      </c>
      <c r="F150" s="138">
        <f t="shared" ca="1" si="57"/>
        <v>0.75557852790727675</v>
      </c>
      <c r="G150" s="86" t="str">
        <f ca="1">VLOOKUP(F150,new_type2,3,TRUE)</f>
        <v>Medium</v>
      </c>
      <c r="H150" s="86">
        <f t="shared" ca="1" si="51"/>
        <v>2</v>
      </c>
      <c r="I150" s="138">
        <f t="shared" ca="1" si="58"/>
        <v>0.58285938500860468</v>
      </c>
      <c r="J150" s="86" t="str">
        <f t="shared" ca="1" si="52"/>
        <v>Landing</v>
      </c>
      <c r="K150" s="86">
        <f t="shared" ca="1" si="47"/>
        <v>744</v>
      </c>
      <c r="L150" s="86">
        <f t="shared" ca="1" si="47"/>
        <v>738</v>
      </c>
      <c r="M150" s="86">
        <f t="shared" ca="1" si="59"/>
        <v>2</v>
      </c>
      <c r="N150" s="138">
        <f t="shared" ca="1" si="60"/>
        <v>0.82234673390574908</v>
      </c>
      <c r="O150" s="86">
        <f t="shared" ca="1" si="53"/>
        <v>9</v>
      </c>
      <c r="P150" s="86">
        <f t="shared" ca="1" si="61"/>
        <v>739.5</v>
      </c>
      <c r="Q150" s="86">
        <f t="shared" ca="1" si="69"/>
        <v>744</v>
      </c>
      <c r="R150" s="86">
        <f t="shared" ca="1" si="70"/>
        <v>748.5</v>
      </c>
      <c r="S150" s="86">
        <f t="shared" ca="1" si="62"/>
        <v>0</v>
      </c>
      <c r="T150" s="86">
        <f t="shared" ca="1" si="63"/>
        <v>0</v>
      </c>
      <c r="U150" s="86">
        <f t="shared" ca="1" si="64"/>
        <v>1.5</v>
      </c>
      <c r="V150" s="139">
        <f t="shared" ca="1" si="54"/>
        <v>0</v>
      </c>
      <c r="W150" s="139">
        <f t="shared" ca="1" si="55"/>
        <v>1200</v>
      </c>
      <c r="Z150" s="86">
        <f t="shared" ca="1" si="65"/>
        <v>0</v>
      </c>
      <c r="AA150" s="86">
        <f t="shared" ca="1" si="66"/>
        <v>1</v>
      </c>
      <c r="AB150" s="86">
        <f t="shared" ca="1" si="67"/>
        <v>0</v>
      </c>
    </row>
    <row r="151" spans="2:28" ht="14.35" x14ac:dyDescent="0.5">
      <c r="B151" s="86">
        <v>137</v>
      </c>
      <c r="C151" s="138">
        <f t="shared" ca="1" si="56"/>
        <v>0.38181079991554778</v>
      </c>
      <c r="D151" s="86">
        <f ca="1">VLOOKUP(C151,new_arrival2,3,TRUE)</f>
        <v>4.5</v>
      </c>
      <c r="E151" s="86">
        <f t="shared" ca="1" si="68"/>
        <v>744</v>
      </c>
      <c r="F151" s="138">
        <f t="shared" ca="1" si="57"/>
        <v>0.85993170154577903</v>
      </c>
      <c r="G151" s="86" t="str">
        <f ca="1">VLOOKUP(F151,new_type2,3,TRUE)</f>
        <v>Small</v>
      </c>
      <c r="H151" s="86">
        <f t="shared" ca="1" si="51"/>
        <v>3</v>
      </c>
      <c r="I151" s="138">
        <f t="shared" ca="1" si="58"/>
        <v>0.71775369681013812</v>
      </c>
      <c r="J151" s="86" t="str">
        <f t="shared" ca="1" si="52"/>
        <v>Landing</v>
      </c>
      <c r="K151" s="86">
        <f t="shared" ca="1" si="47"/>
        <v>744</v>
      </c>
      <c r="L151" s="86">
        <f t="shared" ca="1" si="47"/>
        <v>748.5</v>
      </c>
      <c r="M151" s="86">
        <f t="shared" ca="1" si="59"/>
        <v>1</v>
      </c>
      <c r="N151" s="138">
        <f t="shared" ca="1" si="60"/>
        <v>0.41208485462272704</v>
      </c>
      <c r="O151" s="86">
        <f t="shared" ca="1" si="53"/>
        <v>6</v>
      </c>
      <c r="P151" s="86">
        <f t="shared" ca="1" si="61"/>
        <v>744</v>
      </c>
      <c r="Q151" s="86">
        <f t="shared" ca="1" si="69"/>
        <v>750</v>
      </c>
      <c r="R151" s="86">
        <f t="shared" ca="1" si="70"/>
        <v>748.5</v>
      </c>
      <c r="S151" s="86">
        <f t="shared" ca="1" si="62"/>
        <v>0</v>
      </c>
      <c r="T151" s="86">
        <f t="shared" ca="1" si="63"/>
        <v>0</v>
      </c>
      <c r="U151" s="86">
        <f t="shared" ca="1" si="64"/>
        <v>0</v>
      </c>
      <c r="V151" s="139">
        <f t="shared" ca="1" si="54"/>
        <v>0</v>
      </c>
      <c r="W151" s="139">
        <f t="shared" ca="1" si="55"/>
        <v>850</v>
      </c>
      <c r="Z151" s="86">
        <f t="shared" ca="1" si="65"/>
        <v>0</v>
      </c>
      <c r="AA151" s="86">
        <f t="shared" ca="1" si="66"/>
        <v>0</v>
      </c>
      <c r="AB151" s="86">
        <f t="shared" ca="1" si="67"/>
        <v>1</v>
      </c>
    </row>
    <row r="152" spans="2:28" ht="14.35" x14ac:dyDescent="0.5">
      <c r="B152" s="86">
        <v>138</v>
      </c>
      <c r="C152" s="138">
        <f t="shared" ca="1" si="56"/>
        <v>0.40867241186814218</v>
      </c>
      <c r="D152" s="86">
        <f ca="1">VLOOKUP(C152,new_arrival2,3,TRUE)</f>
        <v>4.5</v>
      </c>
      <c r="E152" s="86">
        <f t="shared" ca="1" si="68"/>
        <v>748.5</v>
      </c>
      <c r="F152" s="138">
        <f t="shared" ca="1" si="57"/>
        <v>0.55501684821264385</v>
      </c>
      <c r="G152" s="86" t="str">
        <f ca="1">VLOOKUP(F152,new_type2,3,TRUE)</f>
        <v>Medium</v>
      </c>
      <c r="H152" s="86">
        <f t="shared" ca="1" si="51"/>
        <v>2</v>
      </c>
      <c r="I152" s="138">
        <f t="shared" ca="1" si="58"/>
        <v>0.34482517636231869</v>
      </c>
      <c r="J152" s="86" t="str">
        <f t="shared" ca="1" si="52"/>
        <v>Take-Off</v>
      </c>
      <c r="K152" s="86">
        <f t="shared" ca="1" si="47"/>
        <v>750</v>
      </c>
      <c r="L152" s="86">
        <f t="shared" ca="1" si="47"/>
        <v>748.5</v>
      </c>
      <c r="M152" s="86">
        <f t="shared" ca="1" si="59"/>
        <v>2</v>
      </c>
      <c r="N152" s="138">
        <f t="shared" ca="1" si="60"/>
        <v>8.8289849428646372E-2</v>
      </c>
      <c r="O152" s="86">
        <f t="shared" ca="1" si="53"/>
        <v>6</v>
      </c>
      <c r="P152" s="86">
        <f t="shared" ca="1" si="61"/>
        <v>748.5</v>
      </c>
      <c r="Q152" s="86">
        <f t="shared" ca="1" si="69"/>
        <v>750</v>
      </c>
      <c r="R152" s="86">
        <f t="shared" ca="1" si="70"/>
        <v>754.5</v>
      </c>
      <c r="S152" s="86">
        <f t="shared" ca="1" si="62"/>
        <v>0</v>
      </c>
      <c r="T152" s="86">
        <f t="shared" ca="1" si="63"/>
        <v>0</v>
      </c>
      <c r="U152" s="86">
        <f t="shared" ca="1" si="64"/>
        <v>0</v>
      </c>
      <c r="V152" s="139">
        <f t="shared" ca="1" si="54"/>
        <v>0</v>
      </c>
      <c r="W152" s="139">
        <f t="shared" ca="1" si="55"/>
        <v>1200</v>
      </c>
      <c r="Z152" s="86">
        <f t="shared" ca="1" si="65"/>
        <v>0</v>
      </c>
      <c r="AA152" s="86">
        <f t="shared" ca="1" si="66"/>
        <v>1</v>
      </c>
      <c r="AB152" s="86">
        <f t="shared" ca="1" si="67"/>
        <v>0</v>
      </c>
    </row>
    <row r="153" spans="2:28" ht="14.35" x14ac:dyDescent="0.5">
      <c r="B153" s="86">
        <v>139</v>
      </c>
      <c r="C153" s="138">
        <f t="shared" ca="1" si="56"/>
        <v>0.17996475851746974</v>
      </c>
      <c r="D153" s="86">
        <f ca="1">VLOOKUP(C153,new_arrival2,3,TRUE)</f>
        <v>4.5</v>
      </c>
      <c r="E153" s="86">
        <f t="shared" ca="1" si="68"/>
        <v>753</v>
      </c>
      <c r="F153" s="138">
        <f t="shared" ca="1" si="57"/>
        <v>0.53890767954372865</v>
      </c>
      <c r="G153" s="86" t="str">
        <f ca="1">VLOOKUP(F153,new_type2,3,TRUE)</f>
        <v>Medium</v>
      </c>
      <c r="H153" s="86">
        <f t="shared" ca="1" si="51"/>
        <v>2</v>
      </c>
      <c r="I153" s="138">
        <f t="shared" ca="1" si="58"/>
        <v>0.20002774466076878</v>
      </c>
      <c r="J153" s="86" t="str">
        <f t="shared" ca="1" si="52"/>
        <v>Take-Off</v>
      </c>
      <c r="K153" s="86">
        <f t="shared" ca="1" si="47"/>
        <v>750</v>
      </c>
      <c r="L153" s="86">
        <f t="shared" ca="1" si="47"/>
        <v>754.5</v>
      </c>
      <c r="M153" s="86">
        <f t="shared" ca="1" si="59"/>
        <v>1</v>
      </c>
      <c r="N153" s="138">
        <f t="shared" ca="1" si="60"/>
        <v>0.83023517806443103</v>
      </c>
      <c r="O153" s="86">
        <f t="shared" ca="1" si="53"/>
        <v>9</v>
      </c>
      <c r="P153" s="86">
        <f t="shared" ca="1" si="61"/>
        <v>753</v>
      </c>
      <c r="Q153" s="86">
        <f t="shared" ca="1" si="69"/>
        <v>762</v>
      </c>
      <c r="R153" s="86">
        <f t="shared" ca="1" si="70"/>
        <v>754.5</v>
      </c>
      <c r="S153" s="86">
        <f t="shared" ca="1" si="62"/>
        <v>0</v>
      </c>
      <c r="T153" s="86">
        <f t="shared" ca="1" si="63"/>
        <v>3</v>
      </c>
      <c r="U153" s="86">
        <f t="shared" ca="1" si="64"/>
        <v>0</v>
      </c>
      <c r="V153" s="139">
        <f t="shared" ca="1" si="54"/>
        <v>0</v>
      </c>
      <c r="W153" s="139">
        <f t="shared" ca="1" si="55"/>
        <v>1200</v>
      </c>
      <c r="Z153" s="86">
        <f t="shared" ca="1" si="65"/>
        <v>0</v>
      </c>
      <c r="AA153" s="86">
        <f t="shared" ca="1" si="66"/>
        <v>1</v>
      </c>
      <c r="AB153" s="86">
        <f t="shared" ca="1" si="67"/>
        <v>0</v>
      </c>
    </row>
    <row r="154" spans="2:28" ht="14.35" x14ac:dyDescent="0.5">
      <c r="B154" s="86">
        <v>140</v>
      </c>
      <c r="C154" s="138">
        <f t="shared" ca="1" si="56"/>
        <v>0.56558308458226514</v>
      </c>
      <c r="D154" s="86">
        <f ca="1">VLOOKUP(C154,new_arrival2,3,TRUE)</f>
        <v>6.75</v>
      </c>
      <c r="E154" s="86">
        <f t="shared" ca="1" si="68"/>
        <v>759.75</v>
      </c>
      <c r="F154" s="138">
        <f t="shared" ca="1" si="57"/>
        <v>0.92796790603067336</v>
      </c>
      <c r="G154" s="86" t="str">
        <f ca="1">VLOOKUP(F154,new_type2,3,TRUE)</f>
        <v>Small</v>
      </c>
      <c r="H154" s="86">
        <f t="shared" ca="1" si="51"/>
        <v>3</v>
      </c>
      <c r="I154" s="138">
        <f t="shared" ca="1" si="58"/>
        <v>9.9412105086085223E-2</v>
      </c>
      <c r="J154" s="86" t="str">
        <f t="shared" ca="1" si="52"/>
        <v>Take-Off</v>
      </c>
      <c r="K154" s="86">
        <f t="shared" ca="1" si="47"/>
        <v>762</v>
      </c>
      <c r="L154" s="86">
        <f t="shared" ca="1" si="47"/>
        <v>754.5</v>
      </c>
      <c r="M154" s="86">
        <f t="shared" ca="1" si="59"/>
        <v>2</v>
      </c>
      <c r="N154" s="138">
        <f t="shared" ca="1" si="60"/>
        <v>8.3498176005358915E-2</v>
      </c>
      <c r="O154" s="86">
        <f t="shared" ca="1" si="53"/>
        <v>6</v>
      </c>
      <c r="P154" s="86">
        <f t="shared" ca="1" si="61"/>
        <v>759.75</v>
      </c>
      <c r="Q154" s="86">
        <f t="shared" ca="1" si="69"/>
        <v>762</v>
      </c>
      <c r="R154" s="86">
        <f t="shared" ca="1" si="70"/>
        <v>765.75</v>
      </c>
      <c r="S154" s="86">
        <f t="shared" ca="1" si="62"/>
        <v>0</v>
      </c>
      <c r="T154" s="86">
        <f t="shared" ca="1" si="63"/>
        <v>0</v>
      </c>
      <c r="U154" s="86">
        <f t="shared" ca="1" si="64"/>
        <v>5.25</v>
      </c>
      <c r="V154" s="139">
        <f t="shared" ca="1" si="54"/>
        <v>0</v>
      </c>
      <c r="W154" s="139">
        <f t="shared" ca="1" si="55"/>
        <v>850</v>
      </c>
      <c r="Z154" s="86">
        <f t="shared" ca="1" si="65"/>
        <v>0</v>
      </c>
      <c r="AA154" s="86">
        <f t="shared" ca="1" si="66"/>
        <v>0</v>
      </c>
      <c r="AB154" s="86">
        <f t="shared" ca="1" si="67"/>
        <v>1</v>
      </c>
    </row>
    <row r="155" spans="2:28" ht="14.35" x14ac:dyDescent="0.5">
      <c r="B155" s="86">
        <v>141</v>
      </c>
      <c r="C155" s="138">
        <f t="shared" ca="1" si="56"/>
        <v>0.42226404431479503</v>
      </c>
      <c r="D155" s="86">
        <f ca="1">VLOOKUP(C155,new_arrival2,3,TRUE)</f>
        <v>4.5</v>
      </c>
      <c r="E155" s="86">
        <f t="shared" ca="1" si="68"/>
        <v>764.25</v>
      </c>
      <c r="F155" s="138">
        <f t="shared" ca="1" si="57"/>
        <v>0.16072130025090037</v>
      </c>
      <c r="G155" s="86" t="str">
        <f ca="1">VLOOKUP(F155,new_type2,3,TRUE)</f>
        <v>Jumbo</v>
      </c>
      <c r="H155" s="86">
        <f t="shared" ca="1" si="51"/>
        <v>1</v>
      </c>
      <c r="I155" s="138">
        <f t="shared" ca="1" si="58"/>
        <v>0.18350091416497682</v>
      </c>
      <c r="J155" s="86" t="str">
        <f t="shared" ca="1" si="52"/>
        <v>Take-Off</v>
      </c>
      <c r="K155" s="86">
        <f t="shared" ca="1" si="47"/>
        <v>762</v>
      </c>
      <c r="L155" s="86">
        <f t="shared" ca="1" si="47"/>
        <v>765.75</v>
      </c>
      <c r="M155" s="86">
        <f t="shared" ca="1" si="59"/>
        <v>1</v>
      </c>
      <c r="N155" s="138">
        <f t="shared" ca="1" si="60"/>
        <v>0.25926976253850109</v>
      </c>
      <c r="O155" s="86">
        <f t="shared" ca="1" si="53"/>
        <v>9</v>
      </c>
      <c r="P155" s="86">
        <f t="shared" ca="1" si="61"/>
        <v>762</v>
      </c>
      <c r="Q155" s="86">
        <f t="shared" ca="1" si="69"/>
        <v>771</v>
      </c>
      <c r="R155" s="86">
        <f t="shared" ca="1" si="70"/>
        <v>765.75</v>
      </c>
      <c r="S155" s="86">
        <f t="shared" ca="1" si="62"/>
        <v>0</v>
      </c>
      <c r="T155" s="86">
        <f t="shared" ca="1" si="63"/>
        <v>2.25</v>
      </c>
      <c r="U155" s="86">
        <f t="shared" ca="1" si="64"/>
        <v>0</v>
      </c>
      <c r="V155" s="139">
        <f t="shared" ca="1" si="54"/>
        <v>0</v>
      </c>
      <c r="W155" s="139">
        <f t="shared" ca="1" si="55"/>
        <v>1600</v>
      </c>
      <c r="Z155" s="86">
        <f t="shared" ca="1" si="65"/>
        <v>1</v>
      </c>
      <c r="AA155" s="86">
        <f t="shared" ca="1" si="66"/>
        <v>0</v>
      </c>
      <c r="AB155" s="86">
        <f t="shared" ca="1" si="67"/>
        <v>0</v>
      </c>
    </row>
    <row r="156" spans="2:28" ht="14.35" x14ac:dyDescent="0.5">
      <c r="B156" s="86">
        <v>142</v>
      </c>
      <c r="C156" s="138">
        <f t="shared" ca="1" si="56"/>
        <v>0.73434872255117667</v>
      </c>
      <c r="D156" s="86">
        <f ca="1">VLOOKUP(C156,new_arrival2,3,TRUE)</f>
        <v>6.75</v>
      </c>
      <c r="E156" s="86">
        <f t="shared" ca="1" si="68"/>
        <v>771</v>
      </c>
      <c r="F156" s="138">
        <f t="shared" ca="1" si="57"/>
        <v>0.7738002887472607</v>
      </c>
      <c r="G156" s="86" t="str">
        <f ca="1">VLOOKUP(F156,new_type2,3,TRUE)</f>
        <v>Medium</v>
      </c>
      <c r="H156" s="86">
        <f t="shared" ca="1" si="51"/>
        <v>2</v>
      </c>
      <c r="I156" s="138">
        <f t="shared" ca="1" si="58"/>
        <v>0.93832317849993019</v>
      </c>
      <c r="J156" s="86" t="str">
        <f t="shared" ca="1" si="52"/>
        <v>Landing</v>
      </c>
      <c r="K156" s="86">
        <f t="shared" ca="1" si="47"/>
        <v>771</v>
      </c>
      <c r="L156" s="86">
        <f t="shared" ca="1" si="47"/>
        <v>765.75</v>
      </c>
      <c r="M156" s="86">
        <f t="shared" ca="1" si="59"/>
        <v>2</v>
      </c>
      <c r="N156" s="138">
        <f t="shared" ca="1" si="60"/>
        <v>0.98074158911606424</v>
      </c>
      <c r="O156" s="86">
        <f t="shared" ca="1" si="53"/>
        <v>12</v>
      </c>
      <c r="P156" s="86">
        <f t="shared" ca="1" si="61"/>
        <v>771</v>
      </c>
      <c r="Q156" s="86">
        <f t="shared" ca="1" si="69"/>
        <v>771</v>
      </c>
      <c r="R156" s="86">
        <f t="shared" ca="1" si="70"/>
        <v>783</v>
      </c>
      <c r="S156" s="86">
        <f t="shared" ca="1" si="62"/>
        <v>0</v>
      </c>
      <c r="T156" s="86">
        <f t="shared" ca="1" si="63"/>
        <v>0</v>
      </c>
      <c r="U156" s="86">
        <f t="shared" ca="1" si="64"/>
        <v>5.25</v>
      </c>
      <c r="V156" s="139">
        <f t="shared" ca="1" si="54"/>
        <v>0</v>
      </c>
      <c r="W156" s="139">
        <f t="shared" ca="1" si="55"/>
        <v>1200</v>
      </c>
      <c r="Z156" s="86">
        <f t="shared" ca="1" si="65"/>
        <v>0</v>
      </c>
      <c r="AA156" s="86">
        <f t="shared" ca="1" si="66"/>
        <v>1</v>
      </c>
      <c r="AB156" s="86">
        <f t="shared" ca="1" si="67"/>
        <v>0</v>
      </c>
    </row>
    <row r="157" spans="2:28" ht="14.35" x14ac:dyDescent="0.5">
      <c r="B157" s="86">
        <v>143</v>
      </c>
      <c r="C157" s="138">
        <f t="shared" ca="1" si="56"/>
        <v>0.34988616336527589</v>
      </c>
      <c r="D157" s="86">
        <f ca="1">VLOOKUP(C157,new_arrival2,3,TRUE)</f>
        <v>4.5</v>
      </c>
      <c r="E157" s="86">
        <f t="shared" ca="1" si="68"/>
        <v>775.5</v>
      </c>
      <c r="F157" s="138">
        <f t="shared" ca="1" si="57"/>
        <v>3.2795728759467124E-3</v>
      </c>
      <c r="G157" s="86" t="str">
        <f ca="1">VLOOKUP(F157,new_type2,3,TRUE)</f>
        <v>Jumbo</v>
      </c>
      <c r="H157" s="86">
        <f t="shared" ca="1" si="51"/>
        <v>1</v>
      </c>
      <c r="I157" s="138">
        <f t="shared" ca="1" si="58"/>
        <v>0.47594597561576035</v>
      </c>
      <c r="J157" s="86" t="str">
        <f t="shared" ca="1" si="52"/>
        <v>Take-Off</v>
      </c>
      <c r="K157" s="86">
        <f t="shared" ca="1" si="47"/>
        <v>771</v>
      </c>
      <c r="L157" s="86">
        <f t="shared" ca="1" si="47"/>
        <v>783</v>
      </c>
      <c r="M157" s="86">
        <f t="shared" ca="1" si="59"/>
        <v>1</v>
      </c>
      <c r="N157" s="138">
        <f t="shared" ca="1" si="60"/>
        <v>0.3971294422966356</v>
      </c>
      <c r="O157" s="86">
        <f t="shared" ca="1" si="53"/>
        <v>9</v>
      </c>
      <c r="P157" s="86">
        <f t="shared" ca="1" si="61"/>
        <v>771</v>
      </c>
      <c r="Q157" s="86">
        <f t="shared" ca="1" si="69"/>
        <v>780</v>
      </c>
      <c r="R157" s="86">
        <f t="shared" ca="1" si="70"/>
        <v>783</v>
      </c>
      <c r="S157" s="86">
        <f t="shared" ca="1" si="62"/>
        <v>0</v>
      </c>
      <c r="T157" s="86">
        <f t="shared" ca="1" si="63"/>
        <v>4.5</v>
      </c>
      <c r="U157" s="86">
        <f t="shared" ca="1" si="64"/>
        <v>0</v>
      </c>
      <c r="V157" s="139">
        <f t="shared" ca="1" si="54"/>
        <v>0</v>
      </c>
      <c r="W157" s="139">
        <f t="shared" ca="1" si="55"/>
        <v>1600</v>
      </c>
      <c r="Z157" s="86">
        <f t="shared" ca="1" si="65"/>
        <v>1</v>
      </c>
      <c r="AA157" s="86">
        <f t="shared" ca="1" si="66"/>
        <v>0</v>
      </c>
      <c r="AB157" s="86">
        <f t="shared" ca="1" si="67"/>
        <v>0</v>
      </c>
    </row>
    <row r="158" spans="2:28" ht="14.35" x14ac:dyDescent="0.5">
      <c r="B158" s="86">
        <v>144</v>
      </c>
      <c r="C158" s="138">
        <f t="shared" ca="1" si="56"/>
        <v>0.21220663465590561</v>
      </c>
      <c r="D158" s="86">
        <f ca="1">VLOOKUP(C158,new_arrival2,3,TRUE)</f>
        <v>4.5</v>
      </c>
      <c r="E158" s="86">
        <f t="shared" ca="1" si="68"/>
        <v>780</v>
      </c>
      <c r="F158" s="138">
        <f t="shared" ca="1" si="57"/>
        <v>0.18223600056070588</v>
      </c>
      <c r="G158" s="86" t="str">
        <f ca="1">VLOOKUP(F158,new_type2,3,TRUE)</f>
        <v>Jumbo</v>
      </c>
      <c r="H158" s="86">
        <f t="shared" ca="1" si="51"/>
        <v>1</v>
      </c>
      <c r="I158" s="138">
        <f t="shared" ca="1" si="58"/>
        <v>0.9020507406690097</v>
      </c>
      <c r="J158" s="86" t="str">
        <f t="shared" ca="1" si="52"/>
        <v>Landing</v>
      </c>
      <c r="K158" s="86">
        <f t="shared" ca="1" si="47"/>
        <v>780</v>
      </c>
      <c r="L158" s="86">
        <f t="shared" ca="1" si="47"/>
        <v>783</v>
      </c>
      <c r="M158" s="86">
        <f t="shared" ca="1" si="59"/>
        <v>1</v>
      </c>
      <c r="N158" s="138">
        <f t="shared" ca="1" si="60"/>
        <v>8.1644342049294827E-2</v>
      </c>
      <c r="O158" s="86">
        <f t="shared" ca="1" si="53"/>
        <v>6</v>
      </c>
      <c r="P158" s="86">
        <f t="shared" ca="1" si="61"/>
        <v>780</v>
      </c>
      <c r="Q158" s="86">
        <f t="shared" ca="1" si="69"/>
        <v>786</v>
      </c>
      <c r="R158" s="86">
        <f t="shared" ca="1" si="70"/>
        <v>783</v>
      </c>
      <c r="S158" s="86">
        <f t="shared" ca="1" si="62"/>
        <v>0</v>
      </c>
      <c r="T158" s="86">
        <f t="shared" ca="1" si="63"/>
        <v>0</v>
      </c>
      <c r="U158" s="86">
        <f t="shared" ca="1" si="64"/>
        <v>0</v>
      </c>
      <c r="V158" s="139">
        <f t="shared" ca="1" si="54"/>
        <v>0</v>
      </c>
      <c r="W158" s="139">
        <f t="shared" ca="1" si="55"/>
        <v>1600</v>
      </c>
      <c r="Z158" s="86">
        <f t="shared" ca="1" si="65"/>
        <v>1</v>
      </c>
      <c r="AA158" s="86">
        <f t="shared" ca="1" si="66"/>
        <v>0</v>
      </c>
      <c r="AB158" s="86">
        <f t="shared" ca="1" si="67"/>
        <v>0</v>
      </c>
    </row>
    <row r="159" spans="2:28" ht="14.35" x14ac:dyDescent="0.5">
      <c r="B159" s="86">
        <v>145</v>
      </c>
      <c r="C159" s="138">
        <f t="shared" ca="1" si="56"/>
        <v>0.39499612460117561</v>
      </c>
      <c r="D159" s="86">
        <f ca="1">VLOOKUP(C159,new_arrival2,3,TRUE)</f>
        <v>4.5</v>
      </c>
      <c r="E159" s="86">
        <f t="shared" ca="1" si="68"/>
        <v>784.5</v>
      </c>
      <c r="F159" s="138">
        <f t="shared" ca="1" si="57"/>
        <v>0.62071895727892601</v>
      </c>
      <c r="G159" s="86" t="str">
        <f ca="1">VLOOKUP(F159,new_type2,3,TRUE)</f>
        <v>Medium</v>
      </c>
      <c r="H159" s="86">
        <f t="shared" ca="1" si="51"/>
        <v>2</v>
      </c>
      <c r="I159" s="138">
        <f t="shared" ca="1" si="58"/>
        <v>0.40148435691454754</v>
      </c>
      <c r="J159" s="86" t="str">
        <f t="shared" ca="1" si="52"/>
        <v>Take-Off</v>
      </c>
      <c r="K159" s="86">
        <f t="shared" ref="K159:L187" ca="1" si="71">Q158</f>
        <v>786</v>
      </c>
      <c r="L159" s="86">
        <f t="shared" ca="1" si="71"/>
        <v>783</v>
      </c>
      <c r="M159" s="86">
        <f t="shared" ca="1" si="59"/>
        <v>2</v>
      </c>
      <c r="N159" s="138">
        <f t="shared" ca="1" si="60"/>
        <v>0.84887704846853984</v>
      </c>
      <c r="O159" s="86">
        <f t="shared" ca="1" si="53"/>
        <v>9</v>
      </c>
      <c r="P159" s="86">
        <f t="shared" ca="1" si="61"/>
        <v>784.5</v>
      </c>
      <c r="Q159" s="86">
        <f t="shared" ca="1" si="69"/>
        <v>786</v>
      </c>
      <c r="R159" s="86">
        <f t="shared" ca="1" si="70"/>
        <v>793.5</v>
      </c>
      <c r="S159" s="86">
        <f t="shared" ca="1" si="62"/>
        <v>0</v>
      </c>
      <c r="T159" s="86">
        <f t="shared" ca="1" si="63"/>
        <v>0</v>
      </c>
      <c r="U159" s="86">
        <f t="shared" ca="1" si="64"/>
        <v>1.5</v>
      </c>
      <c r="V159" s="139">
        <f t="shared" ca="1" si="54"/>
        <v>0</v>
      </c>
      <c r="W159" s="139">
        <f t="shared" ca="1" si="55"/>
        <v>1200</v>
      </c>
      <c r="Z159" s="86">
        <f t="shared" ca="1" si="65"/>
        <v>0</v>
      </c>
      <c r="AA159" s="86">
        <f t="shared" ca="1" si="66"/>
        <v>1</v>
      </c>
      <c r="AB159" s="86">
        <f t="shared" ca="1" si="67"/>
        <v>0</v>
      </c>
    </row>
    <row r="160" spans="2:28" ht="14.35" x14ac:dyDescent="0.5">
      <c r="B160" s="86">
        <v>146</v>
      </c>
      <c r="C160" s="138">
        <f t="shared" ca="1" si="56"/>
        <v>0.50402688576699239</v>
      </c>
      <c r="D160" s="86">
        <f ca="1">VLOOKUP(C160,new_arrival2,3,TRUE)</f>
        <v>6.75</v>
      </c>
      <c r="E160" s="86">
        <f t="shared" ca="1" si="68"/>
        <v>791.25</v>
      </c>
      <c r="F160" s="138">
        <f t="shared" ca="1" si="57"/>
        <v>0.61221063621457694</v>
      </c>
      <c r="G160" s="86" t="str">
        <f ca="1">VLOOKUP(F160,new_type2,3,TRUE)</f>
        <v>Medium</v>
      </c>
      <c r="H160" s="86">
        <f t="shared" ca="1" si="51"/>
        <v>2</v>
      </c>
      <c r="I160" s="138">
        <f t="shared" ca="1" si="58"/>
        <v>0.4109279005997265</v>
      </c>
      <c r="J160" s="86" t="str">
        <f t="shared" ca="1" si="52"/>
        <v>Take-Off</v>
      </c>
      <c r="K160" s="86">
        <f t="shared" ca="1" si="71"/>
        <v>786</v>
      </c>
      <c r="L160" s="86">
        <f t="shared" ca="1" si="71"/>
        <v>793.5</v>
      </c>
      <c r="M160" s="86">
        <f t="shared" ca="1" si="59"/>
        <v>1</v>
      </c>
      <c r="N160" s="138">
        <f t="shared" ca="1" si="60"/>
        <v>0.40331803824390755</v>
      </c>
      <c r="O160" s="86">
        <f t="shared" ca="1" si="53"/>
        <v>9</v>
      </c>
      <c r="P160" s="86">
        <f t="shared" ca="1" si="61"/>
        <v>791.25</v>
      </c>
      <c r="Q160" s="86">
        <f t="shared" ca="1" si="69"/>
        <v>800.25</v>
      </c>
      <c r="R160" s="86">
        <f t="shared" ca="1" si="70"/>
        <v>793.5</v>
      </c>
      <c r="S160" s="86">
        <f t="shared" ca="1" si="62"/>
        <v>0</v>
      </c>
      <c r="T160" s="86">
        <f t="shared" ca="1" si="63"/>
        <v>5.25</v>
      </c>
      <c r="U160" s="86">
        <f t="shared" ca="1" si="64"/>
        <v>0</v>
      </c>
      <c r="V160" s="139">
        <f t="shared" ca="1" si="54"/>
        <v>0</v>
      </c>
      <c r="W160" s="139">
        <f t="shared" ca="1" si="55"/>
        <v>1200</v>
      </c>
      <c r="Z160" s="86">
        <f t="shared" ca="1" si="65"/>
        <v>0</v>
      </c>
      <c r="AA160" s="86">
        <f t="shared" ca="1" si="66"/>
        <v>1</v>
      </c>
      <c r="AB160" s="86">
        <f t="shared" ca="1" si="67"/>
        <v>0</v>
      </c>
    </row>
    <row r="161" spans="2:28" ht="14.35" x14ac:dyDescent="0.5">
      <c r="B161" s="86">
        <v>147</v>
      </c>
      <c r="C161" s="138">
        <f t="shared" ca="1" si="56"/>
        <v>0.95011870166764523</v>
      </c>
      <c r="D161" s="86">
        <f ca="1">VLOOKUP(C161,new_arrival2,3,TRUE)</f>
        <v>9</v>
      </c>
      <c r="E161" s="86">
        <f t="shared" ca="1" si="68"/>
        <v>800.25</v>
      </c>
      <c r="F161" s="138">
        <f t="shared" ca="1" si="57"/>
        <v>0.99233333387543987</v>
      </c>
      <c r="G161" s="86" t="str">
        <f ca="1">VLOOKUP(F161,new_type2,3,TRUE)</f>
        <v>Small</v>
      </c>
      <c r="H161" s="86">
        <f t="shared" ca="1" si="51"/>
        <v>3</v>
      </c>
      <c r="I161" s="138">
        <f t="shared" ca="1" si="58"/>
        <v>0.44428710727453458</v>
      </c>
      <c r="J161" s="86" t="str">
        <f t="shared" ca="1" si="52"/>
        <v>Take-Off</v>
      </c>
      <c r="K161" s="86">
        <f t="shared" ca="1" si="71"/>
        <v>800.25</v>
      </c>
      <c r="L161" s="86">
        <f t="shared" ca="1" si="71"/>
        <v>793.5</v>
      </c>
      <c r="M161" s="86">
        <f t="shared" ca="1" si="59"/>
        <v>2</v>
      </c>
      <c r="N161" s="138">
        <f t="shared" ca="1" si="60"/>
        <v>0.72718000186383658</v>
      </c>
      <c r="O161" s="86">
        <f t="shared" ca="1" si="53"/>
        <v>6</v>
      </c>
      <c r="P161" s="86">
        <f t="shared" ca="1" si="61"/>
        <v>800.25</v>
      </c>
      <c r="Q161" s="86">
        <f t="shared" ca="1" si="69"/>
        <v>800.25</v>
      </c>
      <c r="R161" s="86">
        <f t="shared" ca="1" si="70"/>
        <v>806.25</v>
      </c>
      <c r="S161" s="86">
        <f t="shared" ca="1" si="62"/>
        <v>0</v>
      </c>
      <c r="T161" s="86">
        <f t="shared" ca="1" si="63"/>
        <v>0</v>
      </c>
      <c r="U161" s="86">
        <f t="shared" ca="1" si="64"/>
        <v>6.75</v>
      </c>
      <c r="V161" s="139">
        <f t="shared" ca="1" si="54"/>
        <v>0</v>
      </c>
      <c r="W161" s="139">
        <f t="shared" ca="1" si="55"/>
        <v>850</v>
      </c>
      <c r="Z161" s="86">
        <f t="shared" ca="1" si="65"/>
        <v>0</v>
      </c>
      <c r="AA161" s="86">
        <f t="shared" ca="1" si="66"/>
        <v>0</v>
      </c>
      <c r="AB161" s="86">
        <f t="shared" ca="1" si="67"/>
        <v>1</v>
      </c>
    </row>
    <row r="162" spans="2:28" ht="14.35" x14ac:dyDescent="0.5">
      <c r="B162" s="86">
        <v>148</v>
      </c>
      <c r="C162" s="138">
        <f t="shared" ca="1" si="56"/>
        <v>0.65848697785452348</v>
      </c>
      <c r="D162" s="86">
        <f ca="1">VLOOKUP(C162,new_arrival2,3,TRUE)</f>
        <v>6.75</v>
      </c>
      <c r="E162" s="86">
        <f t="shared" ca="1" si="68"/>
        <v>807</v>
      </c>
      <c r="F162" s="138">
        <f t="shared" ca="1" si="57"/>
        <v>0.58150069692096695</v>
      </c>
      <c r="G162" s="86" t="str">
        <f ca="1">VLOOKUP(F162,new_type2,3,TRUE)</f>
        <v>Medium</v>
      </c>
      <c r="H162" s="86">
        <f t="shared" ca="1" si="51"/>
        <v>2</v>
      </c>
      <c r="I162" s="138">
        <f t="shared" ca="1" si="58"/>
        <v>0.31558397919494019</v>
      </c>
      <c r="J162" s="86" t="str">
        <f t="shared" ca="1" si="52"/>
        <v>Take-Off</v>
      </c>
      <c r="K162" s="86">
        <f t="shared" ca="1" si="71"/>
        <v>800.25</v>
      </c>
      <c r="L162" s="86">
        <f t="shared" ca="1" si="71"/>
        <v>806.25</v>
      </c>
      <c r="M162" s="86">
        <f t="shared" ca="1" si="59"/>
        <v>1</v>
      </c>
      <c r="N162" s="138">
        <f t="shared" ca="1" si="60"/>
        <v>0.27184329856934919</v>
      </c>
      <c r="O162" s="86">
        <f t="shared" ca="1" si="53"/>
        <v>6</v>
      </c>
      <c r="P162" s="86">
        <f t="shared" ca="1" si="61"/>
        <v>807</v>
      </c>
      <c r="Q162" s="86">
        <f t="shared" ca="1" si="69"/>
        <v>813</v>
      </c>
      <c r="R162" s="86">
        <f t="shared" ca="1" si="70"/>
        <v>806.25</v>
      </c>
      <c r="S162" s="86">
        <f t="shared" ca="1" si="62"/>
        <v>0</v>
      </c>
      <c r="T162" s="86">
        <f t="shared" ca="1" si="63"/>
        <v>6.75</v>
      </c>
      <c r="U162" s="86">
        <f t="shared" ca="1" si="64"/>
        <v>0</v>
      </c>
      <c r="V162" s="139">
        <f t="shared" ca="1" si="54"/>
        <v>0</v>
      </c>
      <c r="W162" s="139">
        <f t="shared" ca="1" si="55"/>
        <v>1200</v>
      </c>
      <c r="Z162" s="86">
        <f t="shared" ca="1" si="65"/>
        <v>0</v>
      </c>
      <c r="AA162" s="86">
        <f t="shared" ca="1" si="66"/>
        <v>1</v>
      </c>
      <c r="AB162" s="86">
        <f t="shared" ca="1" si="67"/>
        <v>0</v>
      </c>
    </row>
    <row r="163" spans="2:28" ht="14.35" x14ac:dyDescent="0.5">
      <c r="B163" s="86">
        <v>149</v>
      </c>
      <c r="C163" s="138">
        <f t="shared" ca="1" si="56"/>
        <v>0.59053560471992006</v>
      </c>
      <c r="D163" s="86">
        <f ca="1">VLOOKUP(C163,new_arrival2,3,TRUE)</f>
        <v>6.75</v>
      </c>
      <c r="E163" s="86">
        <f t="shared" ca="1" si="68"/>
        <v>813.75</v>
      </c>
      <c r="F163" s="138">
        <f t="shared" ca="1" si="57"/>
        <v>0.30709225040805432</v>
      </c>
      <c r="G163" s="86" t="str">
        <f ca="1">VLOOKUP(F163,new_type2,3,TRUE)</f>
        <v>Jumbo</v>
      </c>
      <c r="H163" s="86">
        <f t="shared" ca="1" si="51"/>
        <v>1</v>
      </c>
      <c r="I163" s="138">
        <f t="shared" ca="1" si="58"/>
        <v>0.10088697751514597</v>
      </c>
      <c r="J163" s="86" t="str">
        <f t="shared" ca="1" si="52"/>
        <v>Take-Off</v>
      </c>
      <c r="K163" s="86">
        <f t="shared" ca="1" si="71"/>
        <v>813</v>
      </c>
      <c r="L163" s="86">
        <f t="shared" ca="1" si="71"/>
        <v>806.25</v>
      </c>
      <c r="M163" s="86">
        <f t="shared" ca="1" si="59"/>
        <v>1</v>
      </c>
      <c r="N163" s="138">
        <f t="shared" ca="1" si="60"/>
        <v>0.54958365661396791</v>
      </c>
      <c r="O163" s="86">
        <f t="shared" ca="1" si="53"/>
        <v>12</v>
      </c>
      <c r="P163" s="86">
        <f t="shared" ca="1" si="61"/>
        <v>813</v>
      </c>
      <c r="Q163" s="86">
        <f t="shared" ca="1" si="69"/>
        <v>825</v>
      </c>
      <c r="R163" s="86">
        <f t="shared" ca="1" si="70"/>
        <v>806.25</v>
      </c>
      <c r="S163" s="86">
        <f t="shared" ca="1" si="62"/>
        <v>0</v>
      </c>
      <c r="T163" s="86">
        <f t="shared" ca="1" si="63"/>
        <v>0.75</v>
      </c>
      <c r="U163" s="86">
        <f t="shared" ca="1" si="64"/>
        <v>0</v>
      </c>
      <c r="V163" s="139">
        <f t="shared" ca="1" si="54"/>
        <v>0</v>
      </c>
      <c r="W163" s="139">
        <f t="shared" ca="1" si="55"/>
        <v>1600</v>
      </c>
      <c r="Z163" s="86">
        <f t="shared" ca="1" si="65"/>
        <v>1</v>
      </c>
      <c r="AA163" s="86">
        <f t="shared" ca="1" si="66"/>
        <v>0</v>
      </c>
      <c r="AB163" s="86">
        <f t="shared" ca="1" si="67"/>
        <v>0</v>
      </c>
    </row>
    <row r="164" spans="2:28" ht="14.35" x14ac:dyDescent="0.5">
      <c r="B164" s="86">
        <v>150</v>
      </c>
      <c r="C164" s="138">
        <f t="shared" ca="1" si="56"/>
        <v>0.45045945741394433</v>
      </c>
      <c r="D164" s="86">
        <f ca="1">VLOOKUP(C164,new_arrival2,3,TRUE)</f>
        <v>4.5</v>
      </c>
      <c r="E164" s="86">
        <f t="shared" ca="1" si="68"/>
        <v>818.25</v>
      </c>
      <c r="F164" s="138">
        <f t="shared" ca="1" si="57"/>
        <v>0.43029890285613215</v>
      </c>
      <c r="G164" s="86" t="str">
        <f ca="1">VLOOKUP(F164,new_type2,3,TRUE)</f>
        <v>Medium</v>
      </c>
      <c r="H164" s="86">
        <f t="shared" ca="1" si="51"/>
        <v>2</v>
      </c>
      <c r="I164" s="138">
        <f t="shared" ca="1" si="58"/>
        <v>0.95565184182946072</v>
      </c>
      <c r="J164" s="86" t="str">
        <f t="shared" ca="1" si="52"/>
        <v>Landing</v>
      </c>
      <c r="K164" s="86">
        <f t="shared" ca="1" si="71"/>
        <v>825</v>
      </c>
      <c r="L164" s="86">
        <f t="shared" ca="1" si="71"/>
        <v>806.25</v>
      </c>
      <c r="M164" s="86">
        <f t="shared" ca="1" si="59"/>
        <v>2</v>
      </c>
      <c r="N164" s="138">
        <f t="shared" ca="1" si="60"/>
        <v>0.40596727520448528</v>
      </c>
      <c r="O164" s="86">
        <f t="shared" ca="1" si="53"/>
        <v>9</v>
      </c>
      <c r="P164" s="86">
        <f t="shared" ca="1" si="61"/>
        <v>818.25</v>
      </c>
      <c r="Q164" s="86">
        <f t="shared" ca="1" si="69"/>
        <v>825</v>
      </c>
      <c r="R164" s="86">
        <f t="shared" ca="1" si="70"/>
        <v>827.25</v>
      </c>
      <c r="S164" s="86">
        <f t="shared" ca="1" si="62"/>
        <v>0</v>
      </c>
      <c r="T164" s="86">
        <f t="shared" ca="1" si="63"/>
        <v>0</v>
      </c>
      <c r="U164" s="86">
        <f t="shared" ca="1" si="64"/>
        <v>12</v>
      </c>
      <c r="V164" s="139">
        <f t="shared" ca="1" si="54"/>
        <v>0</v>
      </c>
      <c r="W164" s="139">
        <f t="shared" ca="1" si="55"/>
        <v>1200</v>
      </c>
      <c r="Z164" s="86">
        <f t="shared" ca="1" si="65"/>
        <v>0</v>
      </c>
      <c r="AA164" s="86">
        <f t="shared" ca="1" si="66"/>
        <v>1</v>
      </c>
      <c r="AB164" s="86">
        <f t="shared" ca="1" si="67"/>
        <v>0</v>
      </c>
    </row>
    <row r="165" spans="2:28" ht="14.35" x14ac:dyDescent="0.5">
      <c r="B165" s="86">
        <v>151</v>
      </c>
      <c r="C165" s="138">
        <f t="shared" ca="1" si="56"/>
        <v>0.66800121932143552</v>
      </c>
      <c r="D165" s="86">
        <f ca="1">VLOOKUP(C165,new_arrival2,3,TRUE)</f>
        <v>6.75</v>
      </c>
      <c r="E165" s="86">
        <f t="shared" ca="1" si="68"/>
        <v>825</v>
      </c>
      <c r="F165" s="138">
        <f t="shared" ca="1" si="57"/>
        <v>0.38596417584186737</v>
      </c>
      <c r="G165" s="86" t="str">
        <f ca="1">VLOOKUP(F165,new_type2,3,TRUE)</f>
        <v>Medium</v>
      </c>
      <c r="H165" s="86">
        <f t="shared" ca="1" si="51"/>
        <v>2</v>
      </c>
      <c r="I165" s="138">
        <f t="shared" ca="1" si="58"/>
        <v>0.74180302103317175</v>
      </c>
      <c r="J165" s="86" t="str">
        <f t="shared" ca="1" si="52"/>
        <v>Landing</v>
      </c>
      <c r="K165" s="86">
        <f t="shared" ca="1" si="71"/>
        <v>825</v>
      </c>
      <c r="L165" s="86">
        <f t="shared" ca="1" si="71"/>
        <v>827.25</v>
      </c>
      <c r="M165" s="86">
        <f t="shared" ca="1" si="59"/>
        <v>1</v>
      </c>
      <c r="N165" s="138">
        <f t="shared" ca="1" si="60"/>
        <v>0.79351454989729442</v>
      </c>
      <c r="O165" s="86">
        <f t="shared" ca="1" si="53"/>
        <v>9</v>
      </c>
      <c r="P165" s="86">
        <f t="shared" ca="1" si="61"/>
        <v>825</v>
      </c>
      <c r="Q165" s="86">
        <f t="shared" ca="1" si="69"/>
        <v>834</v>
      </c>
      <c r="R165" s="86">
        <f t="shared" ca="1" si="70"/>
        <v>827.25</v>
      </c>
      <c r="S165" s="86">
        <f t="shared" ca="1" si="62"/>
        <v>0</v>
      </c>
      <c r="T165" s="86">
        <f t="shared" ca="1" si="63"/>
        <v>0</v>
      </c>
      <c r="U165" s="86">
        <f t="shared" ca="1" si="64"/>
        <v>0</v>
      </c>
      <c r="V165" s="139">
        <f t="shared" ca="1" si="54"/>
        <v>0</v>
      </c>
      <c r="W165" s="139">
        <f t="shared" ca="1" si="55"/>
        <v>1200</v>
      </c>
      <c r="Z165" s="86">
        <f t="shared" ca="1" si="65"/>
        <v>0</v>
      </c>
      <c r="AA165" s="86">
        <f t="shared" ca="1" si="66"/>
        <v>1</v>
      </c>
      <c r="AB165" s="86">
        <f t="shared" ca="1" si="67"/>
        <v>0</v>
      </c>
    </row>
    <row r="166" spans="2:28" ht="14.35" x14ac:dyDescent="0.5">
      <c r="B166" s="86">
        <v>152</v>
      </c>
      <c r="C166" s="138">
        <f t="shared" ca="1" si="56"/>
        <v>0.50393680052591139</v>
      </c>
      <c r="D166" s="86">
        <f ca="1">VLOOKUP(C166,new_arrival2,3,TRUE)</f>
        <v>6.75</v>
      </c>
      <c r="E166" s="86">
        <f t="shared" ca="1" si="68"/>
        <v>831.75</v>
      </c>
      <c r="F166" s="138">
        <f t="shared" ca="1" si="57"/>
        <v>0.85731628771794455</v>
      </c>
      <c r="G166" s="86" t="str">
        <f ca="1">VLOOKUP(F166,new_type2,3,TRUE)</f>
        <v>Small</v>
      </c>
      <c r="H166" s="86">
        <f t="shared" ca="1" si="51"/>
        <v>3</v>
      </c>
      <c r="I166" s="138">
        <f t="shared" ca="1" si="58"/>
        <v>0.22130725037230381</v>
      </c>
      <c r="J166" s="86" t="str">
        <f t="shared" ca="1" si="52"/>
        <v>Take-Off</v>
      </c>
      <c r="K166" s="86">
        <f t="shared" ca="1" si="71"/>
        <v>834</v>
      </c>
      <c r="L166" s="86">
        <f t="shared" ca="1" si="71"/>
        <v>827.25</v>
      </c>
      <c r="M166" s="86">
        <f t="shared" ca="1" si="59"/>
        <v>2</v>
      </c>
      <c r="N166" s="138">
        <f t="shared" ca="1" si="60"/>
        <v>0.4647165532705233</v>
      </c>
      <c r="O166" s="86">
        <f t="shared" ca="1" si="53"/>
        <v>6</v>
      </c>
      <c r="P166" s="86">
        <f t="shared" ca="1" si="61"/>
        <v>831.75</v>
      </c>
      <c r="Q166" s="86">
        <f t="shared" ca="1" si="69"/>
        <v>834</v>
      </c>
      <c r="R166" s="86">
        <f t="shared" ca="1" si="70"/>
        <v>837.75</v>
      </c>
      <c r="S166" s="86">
        <f t="shared" ca="1" si="62"/>
        <v>0</v>
      </c>
      <c r="T166" s="86">
        <f t="shared" ca="1" si="63"/>
        <v>0</v>
      </c>
      <c r="U166" s="86">
        <f t="shared" ca="1" si="64"/>
        <v>4.5</v>
      </c>
      <c r="V166" s="139">
        <f t="shared" ca="1" si="54"/>
        <v>0</v>
      </c>
      <c r="W166" s="139">
        <f t="shared" ca="1" si="55"/>
        <v>850</v>
      </c>
      <c r="Z166" s="86">
        <f t="shared" ca="1" si="65"/>
        <v>0</v>
      </c>
      <c r="AA166" s="86">
        <f t="shared" ca="1" si="66"/>
        <v>0</v>
      </c>
      <c r="AB166" s="86">
        <f t="shared" ca="1" si="67"/>
        <v>1</v>
      </c>
    </row>
    <row r="167" spans="2:28" ht="14.35" x14ac:dyDescent="0.5">
      <c r="B167" s="86">
        <v>153</v>
      </c>
      <c r="C167" s="138">
        <f t="shared" ca="1" si="56"/>
        <v>0.22222273364833367</v>
      </c>
      <c r="D167" s="86">
        <f ca="1">VLOOKUP(C167,new_arrival2,3,TRUE)</f>
        <v>4.5</v>
      </c>
      <c r="E167" s="86">
        <f t="shared" ca="1" si="68"/>
        <v>836.25</v>
      </c>
      <c r="F167" s="138">
        <f t="shared" ca="1" si="57"/>
        <v>0.16566631384836394</v>
      </c>
      <c r="G167" s="86" t="str">
        <f ca="1">VLOOKUP(F167,new_type2,3,TRUE)</f>
        <v>Jumbo</v>
      </c>
      <c r="H167" s="86">
        <f t="shared" ca="1" si="51"/>
        <v>1</v>
      </c>
      <c r="I167" s="138">
        <f t="shared" ca="1" si="58"/>
        <v>3.85022274187512E-2</v>
      </c>
      <c r="J167" s="86" t="str">
        <f t="shared" ca="1" si="52"/>
        <v>Take-Off</v>
      </c>
      <c r="K167" s="86">
        <f t="shared" ca="1" si="71"/>
        <v>834</v>
      </c>
      <c r="L167" s="86">
        <f t="shared" ca="1" si="71"/>
        <v>837.75</v>
      </c>
      <c r="M167" s="86">
        <f t="shared" ca="1" si="59"/>
        <v>1</v>
      </c>
      <c r="N167" s="138">
        <f t="shared" ca="1" si="60"/>
        <v>0.69935173194562028</v>
      </c>
      <c r="O167" s="86">
        <f t="shared" ca="1" si="53"/>
        <v>12</v>
      </c>
      <c r="P167" s="86">
        <f t="shared" ca="1" si="61"/>
        <v>834</v>
      </c>
      <c r="Q167" s="86">
        <f t="shared" ca="1" si="69"/>
        <v>846</v>
      </c>
      <c r="R167" s="86">
        <f t="shared" ca="1" si="70"/>
        <v>837.75</v>
      </c>
      <c r="S167" s="86">
        <f t="shared" ca="1" si="62"/>
        <v>0</v>
      </c>
      <c r="T167" s="86">
        <f t="shared" ca="1" si="63"/>
        <v>2.25</v>
      </c>
      <c r="U167" s="86">
        <f t="shared" ca="1" si="64"/>
        <v>0</v>
      </c>
      <c r="V167" s="139">
        <f t="shared" ca="1" si="54"/>
        <v>0</v>
      </c>
      <c r="W167" s="139">
        <f t="shared" ca="1" si="55"/>
        <v>1600</v>
      </c>
      <c r="Z167" s="86">
        <f t="shared" ca="1" si="65"/>
        <v>1</v>
      </c>
      <c r="AA167" s="86">
        <f t="shared" ca="1" si="66"/>
        <v>0</v>
      </c>
      <c r="AB167" s="86">
        <f t="shared" ca="1" si="67"/>
        <v>0</v>
      </c>
    </row>
    <row r="168" spans="2:28" ht="14.35" x14ac:dyDescent="0.5">
      <c r="B168" s="86">
        <v>154</v>
      </c>
      <c r="C168" s="138">
        <f t="shared" ca="1" si="56"/>
        <v>0.30020045533383588</v>
      </c>
      <c r="D168" s="86">
        <f ca="1">VLOOKUP(C168,new_arrival2,3,TRUE)</f>
        <v>4.5</v>
      </c>
      <c r="E168" s="86">
        <f t="shared" ca="1" si="68"/>
        <v>840.75</v>
      </c>
      <c r="F168" s="138">
        <f t="shared" ca="1" si="57"/>
        <v>0.64900703403233295</v>
      </c>
      <c r="G168" s="86" t="str">
        <f ca="1">VLOOKUP(F168,new_type2,3,TRUE)</f>
        <v>Medium</v>
      </c>
      <c r="H168" s="86">
        <f t="shared" ca="1" si="51"/>
        <v>2</v>
      </c>
      <c r="I168" s="138">
        <f t="shared" ca="1" si="58"/>
        <v>0.24499619413596785</v>
      </c>
      <c r="J168" s="86" t="str">
        <f t="shared" ca="1" si="52"/>
        <v>Take-Off</v>
      </c>
      <c r="K168" s="86">
        <f t="shared" ca="1" si="71"/>
        <v>846</v>
      </c>
      <c r="L168" s="86">
        <f t="shared" ca="1" si="71"/>
        <v>837.75</v>
      </c>
      <c r="M168" s="86">
        <f t="shared" ca="1" si="59"/>
        <v>2</v>
      </c>
      <c r="N168" s="138">
        <f t="shared" ca="1" si="60"/>
        <v>0.83873054131335378</v>
      </c>
      <c r="O168" s="86">
        <f t="shared" ca="1" si="53"/>
        <v>9</v>
      </c>
      <c r="P168" s="86">
        <f t="shared" ca="1" si="61"/>
        <v>840.75</v>
      </c>
      <c r="Q168" s="86">
        <f t="shared" ca="1" si="69"/>
        <v>846</v>
      </c>
      <c r="R168" s="86">
        <f t="shared" ca="1" si="70"/>
        <v>849.75</v>
      </c>
      <c r="S168" s="86">
        <f t="shared" ca="1" si="62"/>
        <v>0</v>
      </c>
      <c r="T168" s="86">
        <f t="shared" ca="1" si="63"/>
        <v>0</v>
      </c>
      <c r="U168" s="86">
        <f t="shared" ca="1" si="64"/>
        <v>3</v>
      </c>
      <c r="V168" s="139">
        <f t="shared" ca="1" si="54"/>
        <v>0</v>
      </c>
      <c r="W168" s="139">
        <f t="shared" ca="1" si="55"/>
        <v>1200</v>
      </c>
      <c r="Z168" s="86">
        <f t="shared" ca="1" si="65"/>
        <v>0</v>
      </c>
      <c r="AA168" s="86">
        <f t="shared" ca="1" si="66"/>
        <v>1</v>
      </c>
      <c r="AB168" s="86">
        <f t="shared" ca="1" si="67"/>
        <v>0</v>
      </c>
    </row>
    <row r="169" spans="2:28" ht="14.35" x14ac:dyDescent="0.5">
      <c r="B169" s="86">
        <v>155</v>
      </c>
      <c r="C169" s="138">
        <f t="shared" ca="1" si="56"/>
        <v>0.91271076115253069</v>
      </c>
      <c r="D169" s="86">
        <f ca="1">VLOOKUP(C169,new_arrival2,3,TRUE)</f>
        <v>9</v>
      </c>
      <c r="E169" s="86">
        <f t="shared" ca="1" si="68"/>
        <v>849.75</v>
      </c>
      <c r="F169" s="138">
        <f t="shared" ca="1" si="57"/>
        <v>0.60709549418774156</v>
      </c>
      <c r="G169" s="86" t="str">
        <f ca="1">VLOOKUP(F169,new_type2,3,TRUE)</f>
        <v>Medium</v>
      </c>
      <c r="H169" s="86">
        <f t="shared" ca="1" si="51"/>
        <v>2</v>
      </c>
      <c r="I169" s="138">
        <f t="shared" ca="1" si="58"/>
        <v>9.1365496547014535E-2</v>
      </c>
      <c r="J169" s="86" t="str">
        <f t="shared" ca="1" si="52"/>
        <v>Take-Off</v>
      </c>
      <c r="K169" s="86">
        <f t="shared" ca="1" si="71"/>
        <v>846</v>
      </c>
      <c r="L169" s="86">
        <f t="shared" ca="1" si="71"/>
        <v>849.75</v>
      </c>
      <c r="M169" s="86">
        <f t="shared" ca="1" si="59"/>
        <v>1</v>
      </c>
      <c r="N169" s="138">
        <f t="shared" ca="1" si="60"/>
        <v>0.7932623368214895</v>
      </c>
      <c r="O169" s="86">
        <f t="shared" ca="1" si="53"/>
        <v>9</v>
      </c>
      <c r="P169" s="86">
        <f t="shared" ca="1" si="61"/>
        <v>849.75</v>
      </c>
      <c r="Q169" s="86">
        <f t="shared" ca="1" si="69"/>
        <v>858.75</v>
      </c>
      <c r="R169" s="86">
        <f t="shared" ca="1" si="70"/>
        <v>849.75</v>
      </c>
      <c r="S169" s="86">
        <f t="shared" ca="1" si="62"/>
        <v>0</v>
      </c>
      <c r="T169" s="86">
        <f t="shared" ca="1" si="63"/>
        <v>3.75</v>
      </c>
      <c r="U169" s="86">
        <f t="shared" ca="1" si="64"/>
        <v>0</v>
      </c>
      <c r="V169" s="139">
        <f t="shared" ca="1" si="54"/>
        <v>0</v>
      </c>
      <c r="W169" s="139">
        <f t="shared" ca="1" si="55"/>
        <v>1200</v>
      </c>
      <c r="Z169" s="86">
        <f t="shared" ca="1" si="65"/>
        <v>0</v>
      </c>
      <c r="AA169" s="86">
        <f t="shared" ca="1" si="66"/>
        <v>1</v>
      </c>
      <c r="AB169" s="86">
        <f t="shared" ca="1" si="67"/>
        <v>0</v>
      </c>
    </row>
    <row r="170" spans="2:28" ht="14.35" x14ac:dyDescent="0.5">
      <c r="B170" s="86">
        <v>156</v>
      </c>
      <c r="C170" s="138">
        <f t="shared" ca="1" si="56"/>
        <v>0.67145057290871013</v>
      </c>
      <c r="D170" s="86">
        <f ca="1">VLOOKUP(C170,new_arrival2,3,TRUE)</f>
        <v>6.75</v>
      </c>
      <c r="E170" s="86">
        <f t="shared" ca="1" si="68"/>
        <v>856.5</v>
      </c>
      <c r="F170" s="138">
        <f t="shared" ca="1" si="57"/>
        <v>0.83290890449469246</v>
      </c>
      <c r="G170" s="86" t="str">
        <f ca="1">VLOOKUP(F170,new_type2,3,TRUE)</f>
        <v>Small</v>
      </c>
      <c r="H170" s="86">
        <f t="shared" ca="1" si="51"/>
        <v>3</v>
      </c>
      <c r="I170" s="138">
        <f t="shared" ca="1" si="58"/>
        <v>0.76780979771517044</v>
      </c>
      <c r="J170" s="86" t="str">
        <f t="shared" ca="1" si="52"/>
        <v>Landing</v>
      </c>
      <c r="K170" s="86">
        <f t="shared" ca="1" si="71"/>
        <v>858.75</v>
      </c>
      <c r="L170" s="86">
        <f t="shared" ca="1" si="71"/>
        <v>849.75</v>
      </c>
      <c r="M170" s="86">
        <f t="shared" ca="1" si="59"/>
        <v>2</v>
      </c>
      <c r="N170" s="138">
        <f t="shared" ca="1" si="60"/>
        <v>0.10922350858413099</v>
      </c>
      <c r="O170" s="86">
        <f t="shared" ca="1" si="53"/>
        <v>6</v>
      </c>
      <c r="P170" s="86">
        <f t="shared" ca="1" si="61"/>
        <v>856.5</v>
      </c>
      <c r="Q170" s="86">
        <f t="shared" ca="1" si="69"/>
        <v>858.75</v>
      </c>
      <c r="R170" s="86">
        <f t="shared" ca="1" si="70"/>
        <v>862.5</v>
      </c>
      <c r="S170" s="86">
        <f t="shared" ca="1" si="62"/>
        <v>0</v>
      </c>
      <c r="T170" s="86">
        <f t="shared" ca="1" si="63"/>
        <v>0</v>
      </c>
      <c r="U170" s="86">
        <f t="shared" ca="1" si="64"/>
        <v>6.75</v>
      </c>
      <c r="V170" s="139">
        <f t="shared" ca="1" si="54"/>
        <v>0</v>
      </c>
      <c r="W170" s="139">
        <f t="shared" ca="1" si="55"/>
        <v>850</v>
      </c>
      <c r="Z170" s="86">
        <f t="shared" ca="1" si="65"/>
        <v>0</v>
      </c>
      <c r="AA170" s="86">
        <f t="shared" ca="1" si="66"/>
        <v>0</v>
      </c>
      <c r="AB170" s="86">
        <f t="shared" ca="1" si="67"/>
        <v>1</v>
      </c>
    </row>
    <row r="171" spans="2:28" ht="14.35" x14ac:dyDescent="0.5">
      <c r="B171" s="86">
        <v>157</v>
      </c>
      <c r="C171" s="138">
        <f t="shared" ca="1" si="56"/>
        <v>0.94193556821149738</v>
      </c>
      <c r="D171" s="86">
        <f ca="1">VLOOKUP(C171,new_arrival2,3,TRUE)</f>
        <v>9</v>
      </c>
      <c r="E171" s="86">
        <f t="shared" ca="1" si="68"/>
        <v>865.5</v>
      </c>
      <c r="F171" s="138">
        <f t="shared" ca="1" si="57"/>
        <v>0.24416762791274083</v>
      </c>
      <c r="G171" s="86" t="str">
        <f ca="1">VLOOKUP(F171,new_type2,3,TRUE)</f>
        <v>Jumbo</v>
      </c>
      <c r="H171" s="86">
        <f t="shared" ca="1" si="51"/>
        <v>1</v>
      </c>
      <c r="I171" s="138">
        <f t="shared" ca="1" si="58"/>
        <v>8.2504685676193845E-2</v>
      </c>
      <c r="J171" s="86" t="str">
        <f t="shared" ca="1" si="52"/>
        <v>Take-Off</v>
      </c>
      <c r="K171" s="86">
        <f t="shared" ca="1" si="71"/>
        <v>858.75</v>
      </c>
      <c r="L171" s="86">
        <f t="shared" ca="1" si="71"/>
        <v>862.5</v>
      </c>
      <c r="M171" s="86">
        <f t="shared" ca="1" si="59"/>
        <v>1</v>
      </c>
      <c r="N171" s="138">
        <f t="shared" ca="1" si="60"/>
        <v>0.70796936896311968</v>
      </c>
      <c r="O171" s="86">
        <f t="shared" ca="1" si="53"/>
        <v>12</v>
      </c>
      <c r="P171" s="86">
        <f t="shared" ca="1" si="61"/>
        <v>858.75</v>
      </c>
      <c r="Q171" s="86">
        <f t="shared" ca="1" si="69"/>
        <v>870.75</v>
      </c>
      <c r="R171" s="86">
        <f t="shared" ca="1" si="70"/>
        <v>862.5</v>
      </c>
      <c r="S171" s="86">
        <f t="shared" ca="1" si="62"/>
        <v>0</v>
      </c>
      <c r="T171" s="86">
        <f t="shared" ca="1" si="63"/>
        <v>6.75</v>
      </c>
      <c r="U171" s="86">
        <f t="shared" ca="1" si="64"/>
        <v>0</v>
      </c>
      <c r="V171" s="139">
        <f t="shared" ca="1" si="54"/>
        <v>0</v>
      </c>
      <c r="W171" s="139">
        <f t="shared" ca="1" si="55"/>
        <v>1600</v>
      </c>
      <c r="Z171" s="86">
        <f t="shared" ca="1" si="65"/>
        <v>1</v>
      </c>
      <c r="AA171" s="86">
        <f t="shared" ca="1" si="66"/>
        <v>0</v>
      </c>
      <c r="AB171" s="86">
        <f t="shared" ca="1" si="67"/>
        <v>0</v>
      </c>
    </row>
    <row r="172" spans="2:28" ht="14.35" x14ac:dyDescent="0.5">
      <c r="B172" s="86">
        <v>158</v>
      </c>
      <c r="C172" s="138">
        <f t="shared" ca="1" si="56"/>
        <v>0.46132655146476986</v>
      </c>
      <c r="D172" s="86">
        <f ca="1">VLOOKUP(C172,new_arrival2,3,TRUE)</f>
        <v>4.5</v>
      </c>
      <c r="E172" s="86">
        <f t="shared" ca="1" si="68"/>
        <v>870</v>
      </c>
      <c r="F172" s="138">
        <f t="shared" ca="1" si="57"/>
        <v>0.18941000107855754</v>
      </c>
      <c r="G172" s="86" t="str">
        <f ca="1">VLOOKUP(F172,new_type2,3,TRUE)</f>
        <v>Jumbo</v>
      </c>
      <c r="H172" s="86">
        <f t="shared" ca="1" si="51"/>
        <v>1</v>
      </c>
      <c r="I172" s="138">
        <f t="shared" ca="1" si="58"/>
        <v>8.4635876834979529E-2</v>
      </c>
      <c r="J172" s="86" t="str">
        <f t="shared" ca="1" si="52"/>
        <v>Take-Off</v>
      </c>
      <c r="K172" s="86">
        <f t="shared" ca="1" si="71"/>
        <v>870.75</v>
      </c>
      <c r="L172" s="86">
        <f t="shared" ca="1" si="71"/>
        <v>862.5</v>
      </c>
      <c r="M172" s="86">
        <f t="shared" ca="1" si="59"/>
        <v>1</v>
      </c>
      <c r="N172" s="138">
        <f t="shared" ca="1" si="60"/>
        <v>0.4971798604380171</v>
      </c>
      <c r="O172" s="86">
        <f t="shared" ca="1" si="53"/>
        <v>9</v>
      </c>
      <c r="P172" s="86">
        <f t="shared" ca="1" si="61"/>
        <v>870.75</v>
      </c>
      <c r="Q172" s="86">
        <f t="shared" ca="1" si="69"/>
        <v>879.75</v>
      </c>
      <c r="R172" s="86">
        <f t="shared" ca="1" si="70"/>
        <v>862.5</v>
      </c>
      <c r="S172" s="86">
        <f t="shared" ca="1" si="62"/>
        <v>0.75</v>
      </c>
      <c r="T172" s="86">
        <f t="shared" ca="1" si="63"/>
        <v>0</v>
      </c>
      <c r="U172" s="86">
        <f t="shared" ca="1" si="64"/>
        <v>0</v>
      </c>
      <c r="V172" s="139">
        <f t="shared" ca="1" si="54"/>
        <v>16.360300000000002</v>
      </c>
      <c r="W172" s="139">
        <f t="shared" ca="1" si="55"/>
        <v>1600</v>
      </c>
      <c r="Z172" s="86">
        <f t="shared" ca="1" si="65"/>
        <v>1</v>
      </c>
      <c r="AA172" s="86">
        <f t="shared" ca="1" si="66"/>
        <v>0</v>
      </c>
      <c r="AB172" s="86">
        <f t="shared" ca="1" si="67"/>
        <v>0</v>
      </c>
    </row>
    <row r="173" spans="2:28" ht="14.35" x14ac:dyDescent="0.5">
      <c r="B173" s="86">
        <v>159</v>
      </c>
      <c r="C173" s="138">
        <f t="shared" ca="1" si="56"/>
        <v>5.4109490778859848E-2</v>
      </c>
      <c r="D173" s="86">
        <f ca="1">VLOOKUP(C173,new_arrival2,3,TRUE)</f>
        <v>0</v>
      </c>
      <c r="E173" s="86">
        <f t="shared" ca="1" si="68"/>
        <v>870</v>
      </c>
      <c r="F173" s="138">
        <f t="shared" ca="1" si="57"/>
        <v>0.14661072273838183</v>
      </c>
      <c r="G173" s="86" t="str">
        <f ca="1">VLOOKUP(F173,new_type2,3,TRUE)</f>
        <v>Jumbo</v>
      </c>
      <c r="H173" s="86">
        <f t="shared" ca="1" si="51"/>
        <v>1</v>
      </c>
      <c r="I173" s="138">
        <f t="shared" ca="1" si="58"/>
        <v>0.38139643955959712</v>
      </c>
      <c r="J173" s="86" t="str">
        <f t="shared" ca="1" si="52"/>
        <v>Take-Off</v>
      </c>
      <c r="K173" s="86">
        <f t="shared" ca="1" si="71"/>
        <v>879.75</v>
      </c>
      <c r="L173" s="86">
        <f t="shared" ca="1" si="71"/>
        <v>862.5</v>
      </c>
      <c r="M173" s="86">
        <f t="shared" ca="1" si="59"/>
        <v>1</v>
      </c>
      <c r="N173" s="138">
        <f t="shared" ca="1" si="60"/>
        <v>8.2597024428945343E-3</v>
      </c>
      <c r="O173" s="86">
        <f t="shared" ca="1" si="53"/>
        <v>6</v>
      </c>
      <c r="P173" s="86">
        <f t="shared" ca="1" si="61"/>
        <v>879.75</v>
      </c>
      <c r="Q173" s="86">
        <f t="shared" ca="1" si="69"/>
        <v>885.75</v>
      </c>
      <c r="R173" s="86">
        <f t="shared" ca="1" si="70"/>
        <v>862.5</v>
      </c>
      <c r="S173" s="86">
        <f t="shared" ca="1" si="62"/>
        <v>9.75</v>
      </c>
      <c r="T173" s="86">
        <f t="shared" ca="1" si="63"/>
        <v>0</v>
      </c>
      <c r="U173" s="86">
        <f t="shared" ca="1" si="64"/>
        <v>0</v>
      </c>
      <c r="V173" s="139">
        <f t="shared" ca="1" si="54"/>
        <v>212.68390000000005</v>
      </c>
      <c r="W173" s="139">
        <f t="shared" ca="1" si="55"/>
        <v>1600</v>
      </c>
      <c r="Z173" s="86">
        <f t="shared" ca="1" si="65"/>
        <v>1</v>
      </c>
      <c r="AA173" s="86">
        <f t="shared" ca="1" si="66"/>
        <v>0</v>
      </c>
      <c r="AB173" s="86">
        <f t="shared" ca="1" si="67"/>
        <v>0</v>
      </c>
    </row>
    <row r="174" spans="2:28" ht="14.35" x14ac:dyDescent="0.5">
      <c r="B174" s="86">
        <v>160</v>
      </c>
      <c r="C174" s="138">
        <f t="shared" ca="1" si="56"/>
        <v>0.8201578982155957</v>
      </c>
      <c r="D174" s="86">
        <f ca="1">VLOOKUP(C174,new_arrival2,3,TRUE)</f>
        <v>9</v>
      </c>
      <c r="E174" s="86">
        <f t="shared" ca="1" si="68"/>
        <v>879</v>
      </c>
      <c r="F174" s="138">
        <f t="shared" ca="1" si="57"/>
        <v>0.15618638046029254</v>
      </c>
      <c r="G174" s="86" t="str">
        <f ca="1">VLOOKUP(F174,new_type2,3,TRUE)</f>
        <v>Jumbo</v>
      </c>
      <c r="H174" s="86">
        <f t="shared" ca="1" si="51"/>
        <v>1</v>
      </c>
      <c r="I174" s="138">
        <f t="shared" ca="1" si="58"/>
        <v>0.28244017215091022</v>
      </c>
      <c r="J174" s="86" t="str">
        <f t="shared" ca="1" si="52"/>
        <v>Take-Off</v>
      </c>
      <c r="K174" s="86">
        <f t="shared" ca="1" si="71"/>
        <v>885.75</v>
      </c>
      <c r="L174" s="86">
        <f t="shared" ca="1" si="71"/>
        <v>862.5</v>
      </c>
      <c r="M174" s="86">
        <f t="shared" ca="1" si="59"/>
        <v>1</v>
      </c>
      <c r="N174" s="138">
        <f t="shared" ca="1" si="60"/>
        <v>0.9512858374271741</v>
      </c>
      <c r="O174" s="86">
        <f t="shared" ca="1" si="53"/>
        <v>12</v>
      </c>
      <c r="P174" s="86">
        <f t="shared" ca="1" si="61"/>
        <v>885.75</v>
      </c>
      <c r="Q174" s="86">
        <f t="shared" ca="1" si="69"/>
        <v>897.75</v>
      </c>
      <c r="R174" s="86">
        <f t="shared" ca="1" si="70"/>
        <v>862.5</v>
      </c>
      <c r="S174" s="86">
        <f t="shared" ca="1" si="62"/>
        <v>6.75</v>
      </c>
      <c r="T174" s="86">
        <f t="shared" ca="1" si="63"/>
        <v>0</v>
      </c>
      <c r="U174" s="86">
        <f t="shared" ca="1" si="64"/>
        <v>0</v>
      </c>
      <c r="V174" s="139">
        <f t="shared" ca="1" si="54"/>
        <v>147.24270000000004</v>
      </c>
      <c r="W174" s="139">
        <f t="shared" ca="1" si="55"/>
        <v>1600</v>
      </c>
      <c r="Z174" s="86">
        <f t="shared" ca="1" si="65"/>
        <v>1</v>
      </c>
      <c r="AA174" s="86">
        <f t="shared" ca="1" si="66"/>
        <v>0</v>
      </c>
      <c r="AB174" s="86">
        <f t="shared" ca="1" si="67"/>
        <v>0</v>
      </c>
    </row>
    <row r="175" spans="2:28" ht="14.35" x14ac:dyDescent="0.5">
      <c r="B175" s="86">
        <v>161</v>
      </c>
      <c r="C175" s="138">
        <f t="shared" ca="1" si="56"/>
        <v>4.0645092157676199E-4</v>
      </c>
      <c r="D175" s="86">
        <f ca="1">VLOOKUP(C175,new_arrival2,3,TRUE)</f>
        <v>0</v>
      </c>
      <c r="E175" s="86">
        <f t="shared" ref="E175:E229" ca="1" si="72">E174+D175</f>
        <v>879</v>
      </c>
      <c r="F175" s="138">
        <f t="shared" ca="1" si="57"/>
        <v>0.88579576403280869</v>
      </c>
      <c r="G175" s="86" t="str">
        <f ca="1">VLOOKUP(F175,new_type2,3,TRUE)</f>
        <v>Small</v>
      </c>
      <c r="H175" s="86">
        <f t="shared" ref="H175:H229" ca="1" si="73">VLOOKUP(G175,jet_indicator,2,)</f>
        <v>3</v>
      </c>
      <c r="I175" s="138">
        <f t="shared" ca="1" si="58"/>
        <v>0.43110298672744973</v>
      </c>
      <c r="J175" s="86" t="str">
        <f t="shared" ref="J175:J229" ca="1" si="74">VLOOKUP(I175,action_type,3,TRUE)</f>
        <v>Take-Off</v>
      </c>
      <c r="K175" s="86">
        <f t="shared" ref="K175:K229" ca="1" si="75">Q174</f>
        <v>897.75</v>
      </c>
      <c r="L175" s="86">
        <f t="shared" ref="L175:L229" ca="1" si="76">R174</f>
        <v>862.5</v>
      </c>
      <c r="M175" s="86">
        <f t="shared" ref="M175:M229" ca="1" si="77">IF(H175&lt;&gt;1,IF(K175&lt;=L175,1,2),1)</f>
        <v>2</v>
      </c>
      <c r="N175" s="138">
        <f t="shared" ca="1" si="60"/>
        <v>0.33230437182790684</v>
      </c>
      <c r="O175" s="86">
        <f t="shared" ref="O175:O229" ca="1" si="78">IF(H175=1, VLOOKUP(N175, jumbo_comp,3,TRUE), IF(H175=2, VLOOKUP(N175, mid_comp,3,TRUE), IF(H175=3, VLOOKUP(N175, small_comp, 3, TRUE))))</f>
        <v>6</v>
      </c>
      <c r="P175" s="86">
        <f t="shared" ref="P175:P229" ca="1" si="79">IF(H175&lt;&gt;1,IF(E175&gt;MIN(K175:L175),E175,MIN(Q174:R174)),Q174)</f>
        <v>879</v>
      </c>
      <c r="Q175" s="86">
        <f t="shared" ref="Q175:Q229" ca="1" si="80">IF(M175=1,P175+O175,Q174)</f>
        <v>897.75</v>
      </c>
      <c r="R175" s="86">
        <f t="shared" ref="R175:R229" ca="1" si="81">IF(M175=2,P175+O175,R174)</f>
        <v>885</v>
      </c>
      <c r="S175" s="86">
        <f t="shared" ref="S175:S229" ca="1" si="82">IF(P175&gt;E175,P175-E175,0)</f>
        <v>0</v>
      </c>
      <c r="T175" s="86">
        <f t="shared" ref="T175:T229" ca="1" si="83">IF(M175=1,IF(Q174&lt;E175,E175-Q174,0),0)</f>
        <v>0</v>
      </c>
      <c r="U175" s="86">
        <f t="shared" ref="U175:U229" ca="1" si="84">IF(M175=2,IF(R174&lt;E175,E175-R174,0),0)</f>
        <v>16.5</v>
      </c>
      <c r="V175" s="139">
        <f t="shared" ref="V175:V229" ca="1" si="85">S175*VLOOKUP(G175,fuel_cost,IF(J175="Landing",3,2),FALSE)</f>
        <v>0</v>
      </c>
      <c r="W175" s="139">
        <f t="shared" ref="W175:W229" ca="1" si="86">VLOOKUP(G175,service_fee,IF(J175="Landing",3,2),FALSE)</f>
        <v>850</v>
      </c>
    </row>
    <row r="176" spans="2:28" ht="14.35" x14ac:dyDescent="0.5">
      <c r="B176" s="86">
        <v>162</v>
      </c>
      <c r="C176" s="138">
        <f t="shared" ca="1" si="56"/>
        <v>0.56236692677650479</v>
      </c>
      <c r="D176" s="86">
        <f ca="1">VLOOKUP(C176,new_arrival2,3,TRUE)</f>
        <v>6.75</v>
      </c>
      <c r="E176" s="86">
        <f t="shared" ca="1" si="72"/>
        <v>885.75</v>
      </c>
      <c r="F176" s="138">
        <f t="shared" ca="1" si="57"/>
        <v>0.79297770151375946</v>
      </c>
      <c r="G176" s="86" t="str">
        <f ca="1">VLOOKUP(F176,new_type2,3,TRUE)</f>
        <v>Medium</v>
      </c>
      <c r="H176" s="86">
        <f t="shared" ca="1" si="73"/>
        <v>2</v>
      </c>
      <c r="I176" s="138">
        <f t="shared" ca="1" si="58"/>
        <v>0.93115881968021308</v>
      </c>
      <c r="J176" s="86" t="str">
        <f t="shared" ca="1" si="74"/>
        <v>Landing</v>
      </c>
      <c r="K176" s="86">
        <f t="shared" ca="1" si="75"/>
        <v>897.75</v>
      </c>
      <c r="L176" s="86">
        <f t="shared" ca="1" si="76"/>
        <v>885</v>
      </c>
      <c r="M176" s="86">
        <f t="shared" ca="1" si="77"/>
        <v>2</v>
      </c>
      <c r="N176" s="138">
        <f t="shared" ca="1" si="60"/>
        <v>0.5410045780280115</v>
      </c>
      <c r="O176" s="86">
        <f t="shared" ca="1" si="78"/>
        <v>9</v>
      </c>
      <c r="P176" s="86">
        <f t="shared" ca="1" si="79"/>
        <v>885.75</v>
      </c>
      <c r="Q176" s="86">
        <f t="shared" ca="1" si="80"/>
        <v>897.75</v>
      </c>
      <c r="R176" s="86">
        <f t="shared" ca="1" si="81"/>
        <v>894.75</v>
      </c>
      <c r="S176" s="86">
        <f t="shared" ca="1" si="82"/>
        <v>0</v>
      </c>
      <c r="T176" s="86">
        <f t="shared" ca="1" si="83"/>
        <v>0</v>
      </c>
      <c r="U176" s="86">
        <f t="shared" ca="1" si="84"/>
        <v>0.75</v>
      </c>
      <c r="V176" s="139">
        <f t="shared" ca="1" si="85"/>
        <v>0</v>
      </c>
      <c r="W176" s="139">
        <f t="shared" ca="1" si="86"/>
        <v>1200</v>
      </c>
    </row>
    <row r="177" spans="2:23" ht="14.35" x14ac:dyDescent="0.5">
      <c r="B177" s="86">
        <v>163</v>
      </c>
      <c r="C177" s="138">
        <f t="shared" ca="1" si="56"/>
        <v>0.10643588542450777</v>
      </c>
      <c r="D177" s="86">
        <f ca="1">VLOOKUP(C177,new_arrival2,3,TRUE)</f>
        <v>4.5</v>
      </c>
      <c r="E177" s="86">
        <f t="shared" ca="1" si="72"/>
        <v>890.25</v>
      </c>
      <c r="F177" s="138">
        <f t="shared" ca="1" si="57"/>
        <v>0.80102725083837856</v>
      </c>
      <c r="G177" s="86" t="str">
        <f ca="1">VLOOKUP(F177,new_type2,3,TRUE)</f>
        <v>Small</v>
      </c>
      <c r="H177" s="86">
        <f t="shared" ca="1" si="73"/>
        <v>3</v>
      </c>
      <c r="I177" s="138">
        <f t="shared" ca="1" si="58"/>
        <v>0.1549091156732002</v>
      </c>
      <c r="J177" s="86" t="str">
        <f t="shared" ca="1" si="74"/>
        <v>Take-Off</v>
      </c>
      <c r="K177" s="86">
        <f t="shared" ca="1" si="75"/>
        <v>897.75</v>
      </c>
      <c r="L177" s="86">
        <f t="shared" ca="1" si="76"/>
        <v>894.75</v>
      </c>
      <c r="M177" s="86">
        <f t="shared" ca="1" si="77"/>
        <v>2</v>
      </c>
      <c r="N177" s="138">
        <f t="shared" ca="1" si="60"/>
        <v>0.13968057331819572</v>
      </c>
      <c r="O177" s="86">
        <f t="shared" ca="1" si="78"/>
        <v>6</v>
      </c>
      <c r="P177" s="86">
        <f t="shared" ca="1" si="79"/>
        <v>894.75</v>
      </c>
      <c r="Q177" s="86">
        <f t="shared" ca="1" si="80"/>
        <v>897.75</v>
      </c>
      <c r="R177" s="86">
        <f t="shared" ca="1" si="81"/>
        <v>900.75</v>
      </c>
      <c r="S177" s="86">
        <f t="shared" ca="1" si="82"/>
        <v>4.5</v>
      </c>
      <c r="T177" s="86">
        <f t="shared" ca="1" si="83"/>
        <v>0</v>
      </c>
      <c r="U177" s="86">
        <f t="shared" ca="1" si="84"/>
        <v>0</v>
      </c>
      <c r="V177" s="139">
        <f t="shared" ca="1" si="85"/>
        <v>4.4619000000000009</v>
      </c>
      <c r="W177" s="139">
        <f t="shared" ca="1" si="86"/>
        <v>850</v>
      </c>
    </row>
    <row r="178" spans="2:23" ht="14.35" x14ac:dyDescent="0.5">
      <c r="B178" s="86">
        <v>164</v>
      </c>
      <c r="C178" s="138">
        <f t="shared" ca="1" si="56"/>
        <v>0.94732123500109111</v>
      </c>
      <c r="D178" s="86">
        <f ca="1">VLOOKUP(C178,new_arrival2,3,TRUE)</f>
        <v>9</v>
      </c>
      <c r="E178" s="86">
        <f t="shared" ca="1" si="72"/>
        <v>899.25</v>
      </c>
      <c r="F178" s="138">
        <f t="shared" ca="1" si="57"/>
        <v>0.4715587606481445</v>
      </c>
      <c r="G178" s="86" t="str">
        <f ca="1">VLOOKUP(F178,new_type2,3,TRUE)</f>
        <v>Medium</v>
      </c>
      <c r="H178" s="86">
        <f t="shared" ca="1" si="73"/>
        <v>2</v>
      </c>
      <c r="I178" s="138">
        <f t="shared" ca="1" si="58"/>
        <v>0.15342868078153415</v>
      </c>
      <c r="J178" s="86" t="str">
        <f t="shared" ca="1" si="74"/>
        <v>Take-Off</v>
      </c>
      <c r="K178" s="86">
        <f t="shared" ca="1" si="75"/>
        <v>897.75</v>
      </c>
      <c r="L178" s="86">
        <f t="shared" ca="1" si="76"/>
        <v>900.75</v>
      </c>
      <c r="M178" s="86">
        <f t="shared" ca="1" si="77"/>
        <v>1</v>
      </c>
      <c r="N178" s="138">
        <f t="shared" ca="1" si="60"/>
        <v>0.71344297904446718</v>
      </c>
      <c r="O178" s="86">
        <f t="shared" ca="1" si="78"/>
        <v>9</v>
      </c>
      <c r="P178" s="86">
        <f t="shared" ca="1" si="79"/>
        <v>899.25</v>
      </c>
      <c r="Q178" s="86">
        <f t="shared" ca="1" si="80"/>
        <v>908.25</v>
      </c>
      <c r="R178" s="86">
        <f t="shared" ca="1" si="81"/>
        <v>900.75</v>
      </c>
      <c r="S178" s="86">
        <f t="shared" ca="1" si="82"/>
        <v>0</v>
      </c>
      <c r="T178" s="86">
        <f t="shared" ca="1" si="83"/>
        <v>1.5</v>
      </c>
      <c r="U178" s="86">
        <f t="shared" ca="1" si="84"/>
        <v>0</v>
      </c>
      <c r="V178" s="139">
        <f t="shared" ca="1" si="85"/>
        <v>0</v>
      </c>
      <c r="W178" s="139">
        <f t="shared" ca="1" si="86"/>
        <v>1200</v>
      </c>
    </row>
    <row r="179" spans="2:23" ht="14.35" x14ac:dyDescent="0.5">
      <c r="B179" s="86">
        <v>165</v>
      </c>
      <c r="C179" s="138">
        <f t="shared" ca="1" si="56"/>
        <v>0.78898907623441161</v>
      </c>
      <c r="D179" s="86">
        <f ca="1">VLOOKUP(C179,new_arrival2,3,TRUE)</f>
        <v>9</v>
      </c>
      <c r="E179" s="86">
        <f t="shared" ca="1" si="72"/>
        <v>908.25</v>
      </c>
      <c r="F179" s="138">
        <f t="shared" ca="1" si="57"/>
        <v>0.49600089856659024</v>
      </c>
      <c r="G179" s="86" t="str">
        <f ca="1">VLOOKUP(F179,new_type2,3,TRUE)</f>
        <v>Medium</v>
      </c>
      <c r="H179" s="86">
        <f t="shared" ca="1" si="73"/>
        <v>2</v>
      </c>
      <c r="I179" s="138">
        <f t="shared" ca="1" si="58"/>
        <v>0.14308683443569881</v>
      </c>
      <c r="J179" s="86" t="str">
        <f t="shared" ca="1" si="74"/>
        <v>Take-Off</v>
      </c>
      <c r="K179" s="86">
        <f t="shared" ca="1" si="75"/>
        <v>908.25</v>
      </c>
      <c r="L179" s="86">
        <f t="shared" ca="1" si="76"/>
        <v>900.75</v>
      </c>
      <c r="M179" s="86">
        <f t="shared" ca="1" si="77"/>
        <v>2</v>
      </c>
      <c r="N179" s="138">
        <f t="shared" ca="1" si="60"/>
        <v>0.53468071841592535</v>
      </c>
      <c r="O179" s="86">
        <f t="shared" ca="1" si="78"/>
        <v>9</v>
      </c>
      <c r="P179" s="86">
        <f t="shared" ca="1" si="79"/>
        <v>908.25</v>
      </c>
      <c r="Q179" s="86">
        <f t="shared" ca="1" si="80"/>
        <v>908.25</v>
      </c>
      <c r="R179" s="86">
        <f t="shared" ca="1" si="81"/>
        <v>917.25</v>
      </c>
      <c r="S179" s="86">
        <f t="shared" ca="1" si="82"/>
        <v>0</v>
      </c>
      <c r="T179" s="86">
        <f t="shared" ca="1" si="83"/>
        <v>0</v>
      </c>
      <c r="U179" s="86">
        <f t="shared" ca="1" si="84"/>
        <v>7.5</v>
      </c>
      <c r="V179" s="139">
        <f t="shared" ca="1" si="85"/>
        <v>0</v>
      </c>
      <c r="W179" s="139">
        <f t="shared" ca="1" si="86"/>
        <v>1200</v>
      </c>
    </row>
    <row r="180" spans="2:23" ht="14.35" x14ac:dyDescent="0.5">
      <c r="B180" s="86">
        <v>166</v>
      </c>
      <c r="C180" s="138">
        <f t="shared" ca="1" si="56"/>
        <v>0.6308945267537579</v>
      </c>
      <c r="D180" s="86">
        <f ca="1">VLOOKUP(C180,new_arrival2,3,TRUE)</f>
        <v>6.75</v>
      </c>
      <c r="E180" s="86">
        <f t="shared" ca="1" si="72"/>
        <v>915</v>
      </c>
      <c r="F180" s="138">
        <f t="shared" ca="1" si="57"/>
        <v>0.63908098399229596</v>
      </c>
      <c r="G180" s="86" t="str">
        <f ca="1">VLOOKUP(F180,new_type2,3,TRUE)</f>
        <v>Medium</v>
      </c>
      <c r="H180" s="86">
        <f t="shared" ca="1" si="73"/>
        <v>2</v>
      </c>
      <c r="I180" s="138">
        <f t="shared" ca="1" si="58"/>
        <v>0.91082486028202003</v>
      </c>
      <c r="J180" s="86" t="str">
        <f t="shared" ca="1" si="74"/>
        <v>Landing</v>
      </c>
      <c r="K180" s="86">
        <f t="shared" ca="1" si="75"/>
        <v>908.25</v>
      </c>
      <c r="L180" s="86">
        <f t="shared" ca="1" si="76"/>
        <v>917.25</v>
      </c>
      <c r="M180" s="86">
        <f t="shared" ca="1" si="77"/>
        <v>1</v>
      </c>
      <c r="N180" s="138">
        <f t="shared" ca="1" si="60"/>
        <v>0.3478523724775292</v>
      </c>
      <c r="O180" s="86">
        <f t="shared" ca="1" si="78"/>
        <v>6</v>
      </c>
      <c r="P180" s="86">
        <f t="shared" ca="1" si="79"/>
        <v>915</v>
      </c>
      <c r="Q180" s="86">
        <f t="shared" ca="1" si="80"/>
        <v>921</v>
      </c>
      <c r="R180" s="86">
        <f t="shared" ca="1" si="81"/>
        <v>917.25</v>
      </c>
      <c r="S180" s="86">
        <f t="shared" ca="1" si="82"/>
        <v>0</v>
      </c>
      <c r="T180" s="86">
        <f t="shared" ca="1" si="83"/>
        <v>6.75</v>
      </c>
      <c r="U180" s="86">
        <f t="shared" ca="1" si="84"/>
        <v>0</v>
      </c>
      <c r="V180" s="139">
        <f t="shared" ca="1" si="85"/>
        <v>0</v>
      </c>
      <c r="W180" s="139">
        <f t="shared" ca="1" si="86"/>
        <v>1200</v>
      </c>
    </row>
    <row r="181" spans="2:23" ht="14.35" x14ac:dyDescent="0.5">
      <c r="B181" s="86">
        <v>167</v>
      </c>
      <c r="C181" s="138">
        <f t="shared" ca="1" si="56"/>
        <v>0.9669046185478487</v>
      </c>
      <c r="D181" s="86">
        <f ca="1">VLOOKUP(C181,new_arrival2,3,TRUE)</f>
        <v>9</v>
      </c>
      <c r="E181" s="86">
        <f t="shared" ca="1" si="72"/>
        <v>924</v>
      </c>
      <c r="F181" s="138">
        <f t="shared" ca="1" si="57"/>
        <v>0.17959307504722943</v>
      </c>
      <c r="G181" s="86" t="str">
        <f ca="1">VLOOKUP(F181,new_type2,3,TRUE)</f>
        <v>Jumbo</v>
      </c>
      <c r="H181" s="86">
        <f t="shared" ca="1" si="73"/>
        <v>1</v>
      </c>
      <c r="I181" s="138">
        <f t="shared" ca="1" si="58"/>
        <v>0.93530127982650035</v>
      </c>
      <c r="J181" s="86" t="str">
        <f t="shared" ca="1" si="74"/>
        <v>Landing</v>
      </c>
      <c r="K181" s="86">
        <f t="shared" ca="1" si="75"/>
        <v>921</v>
      </c>
      <c r="L181" s="86">
        <f t="shared" ca="1" si="76"/>
        <v>917.25</v>
      </c>
      <c r="M181" s="86">
        <f t="shared" ca="1" si="77"/>
        <v>1</v>
      </c>
      <c r="N181" s="138">
        <f t="shared" ca="1" si="60"/>
        <v>0.90527019182442048</v>
      </c>
      <c r="O181" s="86">
        <f t="shared" ca="1" si="78"/>
        <v>12</v>
      </c>
      <c r="P181" s="86">
        <f t="shared" ca="1" si="79"/>
        <v>921</v>
      </c>
      <c r="Q181" s="86">
        <f t="shared" ca="1" si="80"/>
        <v>933</v>
      </c>
      <c r="R181" s="86">
        <f t="shared" ca="1" si="81"/>
        <v>917.25</v>
      </c>
      <c r="S181" s="86">
        <f t="shared" ca="1" si="82"/>
        <v>0</v>
      </c>
      <c r="T181" s="86">
        <f t="shared" ca="1" si="83"/>
        <v>3</v>
      </c>
      <c r="U181" s="86">
        <f t="shared" ca="1" si="84"/>
        <v>0</v>
      </c>
      <c r="V181" s="139">
        <f t="shared" ca="1" si="85"/>
        <v>0</v>
      </c>
      <c r="W181" s="139">
        <f t="shared" ca="1" si="86"/>
        <v>1600</v>
      </c>
    </row>
    <row r="182" spans="2:23" ht="14.35" x14ac:dyDescent="0.5">
      <c r="B182" s="86">
        <v>168</v>
      </c>
      <c r="C182" s="138">
        <f t="shared" ca="1" si="56"/>
        <v>0.83358826694118537</v>
      </c>
      <c r="D182" s="86">
        <f ca="1">VLOOKUP(C182,new_arrival2,3,TRUE)</f>
        <v>9</v>
      </c>
      <c r="E182" s="86">
        <f t="shared" ca="1" si="72"/>
        <v>933</v>
      </c>
      <c r="F182" s="138">
        <f t="shared" ca="1" si="57"/>
        <v>0.37219094507674477</v>
      </c>
      <c r="G182" s="86" t="str">
        <f ca="1">VLOOKUP(F182,new_type2,3,TRUE)</f>
        <v>Medium</v>
      </c>
      <c r="H182" s="86">
        <f t="shared" ca="1" si="73"/>
        <v>2</v>
      </c>
      <c r="I182" s="138">
        <f t="shared" ca="1" si="58"/>
        <v>0.26899973886578799</v>
      </c>
      <c r="J182" s="86" t="str">
        <f t="shared" ca="1" si="74"/>
        <v>Take-Off</v>
      </c>
      <c r="K182" s="86">
        <f t="shared" ca="1" si="75"/>
        <v>933</v>
      </c>
      <c r="L182" s="86">
        <f t="shared" ca="1" si="76"/>
        <v>917.25</v>
      </c>
      <c r="M182" s="86">
        <f t="shared" ca="1" si="77"/>
        <v>2</v>
      </c>
      <c r="N182" s="138">
        <f t="shared" ca="1" si="60"/>
        <v>0.41576701121919002</v>
      </c>
      <c r="O182" s="86">
        <f t="shared" ca="1" si="78"/>
        <v>9</v>
      </c>
      <c r="P182" s="86">
        <f t="shared" ca="1" si="79"/>
        <v>933</v>
      </c>
      <c r="Q182" s="86">
        <f t="shared" ca="1" si="80"/>
        <v>933</v>
      </c>
      <c r="R182" s="86">
        <f t="shared" ca="1" si="81"/>
        <v>942</v>
      </c>
      <c r="S182" s="86">
        <f t="shared" ca="1" si="82"/>
        <v>0</v>
      </c>
      <c r="T182" s="86">
        <f t="shared" ca="1" si="83"/>
        <v>0</v>
      </c>
      <c r="U182" s="86">
        <f t="shared" ca="1" si="84"/>
        <v>15.75</v>
      </c>
      <c r="V182" s="139">
        <f t="shared" ca="1" si="85"/>
        <v>0</v>
      </c>
      <c r="W182" s="139">
        <f t="shared" ca="1" si="86"/>
        <v>1200</v>
      </c>
    </row>
    <row r="183" spans="2:23" ht="14.35" x14ac:dyDescent="0.5">
      <c r="B183" s="86">
        <v>169</v>
      </c>
      <c r="C183" s="138">
        <f t="shared" ca="1" si="56"/>
        <v>0.76916777592165919</v>
      </c>
      <c r="D183" s="86">
        <f ca="1">VLOOKUP(C183,new_arrival2,3,TRUE)</f>
        <v>6.75</v>
      </c>
      <c r="E183" s="86">
        <f t="shared" ca="1" si="72"/>
        <v>939.75</v>
      </c>
      <c r="F183" s="138">
        <f t="shared" ca="1" si="57"/>
        <v>0.73106350983553758</v>
      </c>
      <c r="G183" s="86" t="str">
        <f ca="1">VLOOKUP(F183,new_type2,3,TRUE)</f>
        <v>Medium</v>
      </c>
      <c r="H183" s="86">
        <f t="shared" ca="1" si="73"/>
        <v>2</v>
      </c>
      <c r="I183" s="138">
        <f t="shared" ca="1" si="58"/>
        <v>0.53266163834934122</v>
      </c>
      <c r="J183" s="86" t="str">
        <f t="shared" ca="1" si="74"/>
        <v>Landing</v>
      </c>
      <c r="K183" s="86">
        <f t="shared" ca="1" si="75"/>
        <v>933</v>
      </c>
      <c r="L183" s="86">
        <f t="shared" ca="1" si="76"/>
        <v>942</v>
      </c>
      <c r="M183" s="86">
        <f t="shared" ca="1" si="77"/>
        <v>1</v>
      </c>
      <c r="N183" s="138">
        <f t="shared" ca="1" si="60"/>
        <v>6.6449428075187056E-3</v>
      </c>
      <c r="O183" s="86">
        <f t="shared" ca="1" si="78"/>
        <v>6</v>
      </c>
      <c r="P183" s="86">
        <f t="shared" ca="1" si="79"/>
        <v>939.75</v>
      </c>
      <c r="Q183" s="86">
        <f t="shared" ca="1" si="80"/>
        <v>945.75</v>
      </c>
      <c r="R183" s="86">
        <f t="shared" ca="1" si="81"/>
        <v>942</v>
      </c>
      <c r="S183" s="86">
        <f t="shared" ca="1" si="82"/>
        <v>0</v>
      </c>
      <c r="T183" s="86">
        <f t="shared" ca="1" si="83"/>
        <v>6.75</v>
      </c>
      <c r="U183" s="86">
        <f t="shared" ca="1" si="84"/>
        <v>0</v>
      </c>
      <c r="V183" s="139">
        <f t="shared" ca="1" si="85"/>
        <v>0</v>
      </c>
      <c r="W183" s="139">
        <f t="shared" ca="1" si="86"/>
        <v>1200</v>
      </c>
    </row>
    <row r="184" spans="2:23" ht="14.35" x14ac:dyDescent="0.5">
      <c r="B184" s="86">
        <v>170</v>
      </c>
      <c r="C184" s="138">
        <f t="shared" ca="1" si="56"/>
        <v>0.11583388616757218</v>
      </c>
      <c r="D184" s="86">
        <f ca="1">VLOOKUP(C184,new_arrival2,3,TRUE)</f>
        <v>4.5</v>
      </c>
      <c r="E184" s="86">
        <f t="shared" ca="1" si="72"/>
        <v>944.25</v>
      </c>
      <c r="F184" s="138">
        <f t="shared" ca="1" si="57"/>
        <v>0.23358670176445806</v>
      </c>
      <c r="G184" s="86" t="str">
        <f ca="1">VLOOKUP(F184,new_type2,3,TRUE)</f>
        <v>Jumbo</v>
      </c>
      <c r="H184" s="86">
        <f t="shared" ca="1" si="73"/>
        <v>1</v>
      </c>
      <c r="I184" s="138">
        <f t="shared" ca="1" si="58"/>
        <v>0.68245522775310807</v>
      </c>
      <c r="J184" s="86" t="str">
        <f t="shared" ca="1" si="74"/>
        <v>Landing</v>
      </c>
      <c r="K184" s="86">
        <f t="shared" ca="1" si="75"/>
        <v>945.75</v>
      </c>
      <c r="L184" s="86">
        <f t="shared" ca="1" si="76"/>
        <v>942</v>
      </c>
      <c r="M184" s="86">
        <f t="shared" ca="1" si="77"/>
        <v>1</v>
      </c>
      <c r="N184" s="138">
        <f t="shared" ca="1" si="60"/>
        <v>0.66396674941492251</v>
      </c>
      <c r="O184" s="86">
        <f t="shared" ca="1" si="78"/>
        <v>12</v>
      </c>
      <c r="P184" s="86">
        <f t="shared" ca="1" si="79"/>
        <v>945.75</v>
      </c>
      <c r="Q184" s="86">
        <f t="shared" ca="1" si="80"/>
        <v>957.75</v>
      </c>
      <c r="R184" s="86">
        <f t="shared" ca="1" si="81"/>
        <v>942</v>
      </c>
      <c r="S184" s="86">
        <f t="shared" ca="1" si="82"/>
        <v>1.5</v>
      </c>
      <c r="T184" s="86">
        <f t="shared" ca="1" si="83"/>
        <v>0</v>
      </c>
      <c r="U184" s="86">
        <f t="shared" ca="1" si="84"/>
        <v>0</v>
      </c>
      <c r="V184" s="139">
        <f t="shared" ca="1" si="85"/>
        <v>133.85700000000003</v>
      </c>
      <c r="W184" s="139">
        <f t="shared" ca="1" si="86"/>
        <v>1600</v>
      </c>
    </row>
    <row r="185" spans="2:23" ht="14.35" x14ac:dyDescent="0.5">
      <c r="B185" s="86">
        <v>171</v>
      </c>
      <c r="C185" s="138">
        <f t="shared" ca="1" si="56"/>
        <v>0.17457563746178839</v>
      </c>
      <c r="D185" s="86">
        <f ca="1">VLOOKUP(C185,new_arrival2,3,TRUE)</f>
        <v>4.5</v>
      </c>
      <c r="E185" s="86">
        <f t="shared" ca="1" si="72"/>
        <v>948.75</v>
      </c>
      <c r="F185" s="138">
        <f t="shared" ca="1" si="57"/>
        <v>6.3018756606377901E-2</v>
      </c>
      <c r="G185" s="86" t="str">
        <f ca="1">VLOOKUP(F185,new_type2,3,TRUE)</f>
        <v>Jumbo</v>
      </c>
      <c r="H185" s="86">
        <f t="shared" ca="1" si="73"/>
        <v>1</v>
      </c>
      <c r="I185" s="138">
        <f t="shared" ca="1" si="58"/>
        <v>0.36830216933199211</v>
      </c>
      <c r="J185" s="86" t="str">
        <f t="shared" ca="1" si="74"/>
        <v>Take-Off</v>
      </c>
      <c r="K185" s="86">
        <f t="shared" ca="1" si="75"/>
        <v>957.75</v>
      </c>
      <c r="L185" s="86">
        <f t="shared" ca="1" si="76"/>
        <v>942</v>
      </c>
      <c r="M185" s="86">
        <f t="shared" ca="1" si="77"/>
        <v>1</v>
      </c>
      <c r="N185" s="138">
        <f t="shared" ca="1" si="60"/>
        <v>0.14822974637935227</v>
      </c>
      <c r="O185" s="86">
        <f t="shared" ca="1" si="78"/>
        <v>9</v>
      </c>
      <c r="P185" s="86">
        <f t="shared" ca="1" si="79"/>
        <v>957.75</v>
      </c>
      <c r="Q185" s="86">
        <f t="shared" ca="1" si="80"/>
        <v>966.75</v>
      </c>
      <c r="R185" s="86">
        <f t="shared" ca="1" si="81"/>
        <v>942</v>
      </c>
      <c r="S185" s="86">
        <f t="shared" ca="1" si="82"/>
        <v>9</v>
      </c>
      <c r="T185" s="86">
        <f t="shared" ca="1" si="83"/>
        <v>0</v>
      </c>
      <c r="U185" s="86">
        <f t="shared" ca="1" si="84"/>
        <v>0</v>
      </c>
      <c r="V185" s="139">
        <f t="shared" ca="1" si="85"/>
        <v>196.32360000000006</v>
      </c>
      <c r="W185" s="139">
        <f t="shared" ca="1" si="86"/>
        <v>1600</v>
      </c>
    </row>
    <row r="186" spans="2:23" ht="14.35" x14ac:dyDescent="0.5">
      <c r="B186" s="86">
        <v>172</v>
      </c>
      <c r="C186" s="138">
        <f t="shared" ca="1" si="56"/>
        <v>0.74085957333474839</v>
      </c>
      <c r="D186" s="86">
        <f ca="1">VLOOKUP(C186,new_arrival2,3,TRUE)</f>
        <v>6.75</v>
      </c>
      <c r="E186" s="86">
        <f t="shared" ca="1" si="72"/>
        <v>955.5</v>
      </c>
      <c r="F186" s="138">
        <f t="shared" ca="1" si="57"/>
        <v>0.99006014413309518</v>
      </c>
      <c r="G186" s="86" t="str">
        <f ca="1">VLOOKUP(F186,new_type2,3,TRUE)</f>
        <v>Small</v>
      </c>
      <c r="H186" s="86">
        <f t="shared" ca="1" si="73"/>
        <v>3</v>
      </c>
      <c r="I186" s="138">
        <f t="shared" ca="1" si="58"/>
        <v>0.53937324624044769</v>
      </c>
      <c r="J186" s="86" t="str">
        <f t="shared" ca="1" si="74"/>
        <v>Landing</v>
      </c>
      <c r="K186" s="86">
        <f t="shared" ca="1" si="75"/>
        <v>966.75</v>
      </c>
      <c r="L186" s="86">
        <f t="shared" ca="1" si="76"/>
        <v>942</v>
      </c>
      <c r="M186" s="86">
        <f t="shared" ca="1" si="77"/>
        <v>2</v>
      </c>
      <c r="N186" s="138">
        <f t="shared" ca="1" si="60"/>
        <v>4.9779033804611239E-2</v>
      </c>
      <c r="O186" s="86">
        <f t="shared" ca="1" si="78"/>
        <v>6</v>
      </c>
      <c r="P186" s="86">
        <f t="shared" ca="1" si="79"/>
        <v>955.5</v>
      </c>
      <c r="Q186" s="86">
        <f t="shared" ca="1" si="80"/>
        <v>966.75</v>
      </c>
      <c r="R186" s="86">
        <f t="shared" ca="1" si="81"/>
        <v>961.5</v>
      </c>
      <c r="S186" s="86">
        <f t="shared" ca="1" si="82"/>
        <v>0</v>
      </c>
      <c r="T186" s="86">
        <f t="shared" ca="1" si="83"/>
        <v>0</v>
      </c>
      <c r="U186" s="86">
        <f t="shared" ca="1" si="84"/>
        <v>13.5</v>
      </c>
      <c r="V186" s="139">
        <f t="shared" ca="1" si="85"/>
        <v>0</v>
      </c>
      <c r="W186" s="139">
        <f t="shared" ca="1" si="86"/>
        <v>850</v>
      </c>
    </row>
    <row r="187" spans="2:23" ht="14.35" x14ac:dyDescent="0.5">
      <c r="B187" s="86">
        <v>173</v>
      </c>
      <c r="C187" s="138">
        <f t="shared" ca="1" si="56"/>
        <v>0.32579182070802992</v>
      </c>
      <c r="D187" s="86">
        <f ca="1">VLOOKUP(C187,new_arrival2,3,TRUE)</f>
        <v>4.5</v>
      </c>
      <c r="E187" s="86">
        <f t="shared" ca="1" si="72"/>
        <v>960</v>
      </c>
      <c r="F187" s="138">
        <f t="shared" ca="1" si="57"/>
        <v>0.60094978845395486</v>
      </c>
      <c r="G187" s="86" t="str">
        <f ca="1">VLOOKUP(F187,new_type2,3,TRUE)</f>
        <v>Medium</v>
      </c>
      <c r="H187" s="86">
        <f t="shared" ca="1" si="73"/>
        <v>2</v>
      </c>
      <c r="I187" s="138">
        <f t="shared" ca="1" si="58"/>
        <v>0.49951163285208156</v>
      </c>
      <c r="J187" s="86" t="str">
        <f t="shared" ca="1" si="74"/>
        <v>Take-Off</v>
      </c>
      <c r="K187" s="86">
        <f t="shared" ca="1" si="75"/>
        <v>966.75</v>
      </c>
      <c r="L187" s="86">
        <f t="shared" ca="1" si="76"/>
        <v>961.5</v>
      </c>
      <c r="M187" s="86">
        <f t="shared" ca="1" si="77"/>
        <v>2</v>
      </c>
      <c r="N187" s="138">
        <f t="shared" ca="1" si="60"/>
        <v>0.42426420459071201</v>
      </c>
      <c r="O187" s="86">
        <f t="shared" ca="1" si="78"/>
        <v>9</v>
      </c>
      <c r="P187" s="86">
        <f t="shared" ca="1" si="79"/>
        <v>961.5</v>
      </c>
      <c r="Q187" s="86">
        <f t="shared" ca="1" si="80"/>
        <v>966.75</v>
      </c>
      <c r="R187" s="86">
        <f t="shared" ca="1" si="81"/>
        <v>970.5</v>
      </c>
      <c r="S187" s="86">
        <f t="shared" ca="1" si="82"/>
        <v>1.5</v>
      </c>
      <c r="T187" s="86">
        <f t="shared" ca="1" si="83"/>
        <v>0</v>
      </c>
      <c r="U187" s="86">
        <f t="shared" ca="1" si="84"/>
        <v>0</v>
      </c>
      <c r="V187" s="139">
        <f t="shared" ca="1" si="85"/>
        <v>11.898400000000002</v>
      </c>
      <c r="W187" s="139">
        <f t="shared" ca="1" si="86"/>
        <v>1200</v>
      </c>
    </row>
    <row r="188" spans="2:23" ht="14.35" x14ac:dyDescent="0.5">
      <c r="B188" s="86">
        <v>174</v>
      </c>
      <c r="C188" s="138">
        <f t="shared" ca="1" si="56"/>
        <v>0.76459191646413205</v>
      </c>
      <c r="D188" s="86">
        <f ca="1">VLOOKUP(C188,new_arrival2,3,TRUE)</f>
        <v>6.75</v>
      </c>
      <c r="E188" s="86">
        <f t="shared" ca="1" si="72"/>
        <v>966.75</v>
      </c>
      <c r="F188" s="138">
        <f t="shared" ca="1" si="57"/>
        <v>0.67718662041612843</v>
      </c>
      <c r="G188" s="86" t="str">
        <f ca="1">VLOOKUP(F188,new_type2,3,TRUE)</f>
        <v>Medium</v>
      </c>
      <c r="H188" s="86">
        <f t="shared" ca="1" si="73"/>
        <v>2</v>
      </c>
      <c r="I188" s="138">
        <f t="shared" ca="1" si="58"/>
        <v>0.2055100784582824</v>
      </c>
      <c r="J188" s="86" t="str">
        <f t="shared" ca="1" si="74"/>
        <v>Take-Off</v>
      </c>
      <c r="K188" s="86">
        <f t="shared" ca="1" si="75"/>
        <v>966.75</v>
      </c>
      <c r="L188" s="86">
        <f t="shared" ca="1" si="76"/>
        <v>970.5</v>
      </c>
      <c r="M188" s="86">
        <f t="shared" ca="1" si="77"/>
        <v>1</v>
      </c>
      <c r="N188" s="138">
        <f t="shared" ca="1" si="60"/>
        <v>9.1118241384420706E-2</v>
      </c>
      <c r="O188" s="86">
        <f t="shared" ca="1" si="78"/>
        <v>6</v>
      </c>
      <c r="P188" s="86">
        <f t="shared" ca="1" si="79"/>
        <v>966.75</v>
      </c>
      <c r="Q188" s="86">
        <f t="shared" ca="1" si="80"/>
        <v>972.75</v>
      </c>
      <c r="R188" s="86">
        <f t="shared" ca="1" si="81"/>
        <v>970.5</v>
      </c>
      <c r="S188" s="86">
        <f t="shared" ca="1" si="82"/>
        <v>0</v>
      </c>
      <c r="T188" s="86">
        <f t="shared" ca="1" si="83"/>
        <v>0</v>
      </c>
      <c r="U188" s="86">
        <f t="shared" ca="1" si="84"/>
        <v>0</v>
      </c>
      <c r="V188" s="139">
        <f t="shared" ca="1" si="85"/>
        <v>0</v>
      </c>
      <c r="W188" s="139">
        <f t="shared" ca="1" si="86"/>
        <v>1200</v>
      </c>
    </row>
    <row r="189" spans="2:23" ht="14.35" x14ac:dyDescent="0.5">
      <c r="B189" s="86">
        <v>175</v>
      </c>
      <c r="C189" s="138">
        <f t="shared" ca="1" si="56"/>
        <v>0.17129213664396503</v>
      </c>
      <c r="D189" s="86">
        <f ca="1">VLOOKUP(C189,new_arrival2,3,TRUE)</f>
        <v>4.5</v>
      </c>
      <c r="E189" s="86">
        <f t="shared" ca="1" si="72"/>
        <v>971.25</v>
      </c>
      <c r="F189" s="138">
        <f t="shared" ca="1" si="57"/>
        <v>5.3319432011371681E-3</v>
      </c>
      <c r="G189" s="86" t="str">
        <f ca="1">VLOOKUP(F189,new_type2,3,TRUE)</f>
        <v>Jumbo</v>
      </c>
      <c r="H189" s="86">
        <f t="shared" ca="1" si="73"/>
        <v>1</v>
      </c>
      <c r="I189" s="138">
        <f t="shared" ca="1" si="58"/>
        <v>0.42336068445459474</v>
      </c>
      <c r="J189" s="86" t="str">
        <f t="shared" ca="1" si="74"/>
        <v>Take-Off</v>
      </c>
      <c r="K189" s="86">
        <f t="shared" ca="1" si="75"/>
        <v>972.75</v>
      </c>
      <c r="L189" s="86">
        <f t="shared" ca="1" si="76"/>
        <v>970.5</v>
      </c>
      <c r="M189" s="86">
        <f t="shared" ca="1" si="77"/>
        <v>1</v>
      </c>
      <c r="N189" s="138">
        <f t="shared" ca="1" si="60"/>
        <v>0.21660631848066891</v>
      </c>
      <c r="O189" s="86">
        <f t="shared" ca="1" si="78"/>
        <v>9</v>
      </c>
      <c r="P189" s="86">
        <f t="shared" ca="1" si="79"/>
        <v>972.75</v>
      </c>
      <c r="Q189" s="86">
        <f t="shared" ca="1" si="80"/>
        <v>981.75</v>
      </c>
      <c r="R189" s="86">
        <f t="shared" ca="1" si="81"/>
        <v>970.5</v>
      </c>
      <c r="S189" s="86">
        <f t="shared" ca="1" si="82"/>
        <v>1.5</v>
      </c>
      <c r="T189" s="86">
        <f t="shared" ca="1" si="83"/>
        <v>0</v>
      </c>
      <c r="U189" s="86">
        <f t="shared" ca="1" si="84"/>
        <v>0</v>
      </c>
      <c r="V189" s="139">
        <f t="shared" ca="1" si="85"/>
        <v>32.720600000000005</v>
      </c>
      <c r="W189" s="139">
        <f t="shared" ca="1" si="86"/>
        <v>1600</v>
      </c>
    </row>
    <row r="190" spans="2:23" ht="14.35" x14ac:dyDescent="0.5">
      <c r="B190" s="86">
        <v>176</v>
      </c>
      <c r="C190" s="138">
        <f t="shared" ca="1" si="56"/>
        <v>0.2007365449959575</v>
      </c>
      <c r="D190" s="86">
        <f ca="1">VLOOKUP(C190,new_arrival2,3,TRUE)</f>
        <v>4.5</v>
      </c>
      <c r="E190" s="86">
        <f t="shared" ca="1" si="72"/>
        <v>975.75</v>
      </c>
      <c r="F190" s="138">
        <f t="shared" ca="1" si="57"/>
        <v>5.979442960180692E-2</v>
      </c>
      <c r="G190" s="86" t="str">
        <f ca="1">VLOOKUP(F190,new_type2,3,TRUE)</f>
        <v>Jumbo</v>
      </c>
      <c r="H190" s="86">
        <f t="shared" ca="1" si="73"/>
        <v>1</v>
      </c>
      <c r="I190" s="138">
        <f t="shared" ca="1" si="58"/>
        <v>0.15133755914215319</v>
      </c>
      <c r="J190" s="86" t="str">
        <f t="shared" ca="1" si="74"/>
        <v>Take-Off</v>
      </c>
      <c r="K190" s="86">
        <f t="shared" ca="1" si="75"/>
        <v>981.75</v>
      </c>
      <c r="L190" s="86">
        <f t="shared" ca="1" si="76"/>
        <v>970.5</v>
      </c>
      <c r="M190" s="86">
        <f t="shared" ca="1" si="77"/>
        <v>1</v>
      </c>
      <c r="N190" s="138">
        <f t="shared" ca="1" si="60"/>
        <v>0.51537471493072395</v>
      </c>
      <c r="O190" s="86">
        <f t="shared" ca="1" si="78"/>
        <v>12</v>
      </c>
      <c r="P190" s="86">
        <f t="shared" ca="1" si="79"/>
        <v>981.75</v>
      </c>
      <c r="Q190" s="86">
        <f t="shared" ca="1" si="80"/>
        <v>993.75</v>
      </c>
      <c r="R190" s="86">
        <f t="shared" ca="1" si="81"/>
        <v>970.5</v>
      </c>
      <c r="S190" s="86">
        <f t="shared" ca="1" si="82"/>
        <v>6</v>
      </c>
      <c r="T190" s="86">
        <f t="shared" ca="1" si="83"/>
        <v>0</v>
      </c>
      <c r="U190" s="86">
        <f t="shared" ca="1" si="84"/>
        <v>0</v>
      </c>
      <c r="V190" s="139">
        <f t="shared" ca="1" si="85"/>
        <v>130.88240000000002</v>
      </c>
      <c r="W190" s="139">
        <f t="shared" ca="1" si="86"/>
        <v>1600</v>
      </c>
    </row>
    <row r="191" spans="2:23" ht="14.35" x14ac:dyDescent="0.5">
      <c r="B191" s="86">
        <v>177</v>
      </c>
      <c r="C191" s="138">
        <f t="shared" ca="1" si="56"/>
        <v>0.71631351854864567</v>
      </c>
      <c r="D191" s="86">
        <f ca="1">VLOOKUP(C191,new_arrival2,3,TRUE)</f>
        <v>6.75</v>
      </c>
      <c r="E191" s="86">
        <f t="shared" ca="1" si="72"/>
        <v>982.5</v>
      </c>
      <c r="F191" s="138">
        <f t="shared" ca="1" si="57"/>
        <v>0.5302983054392818</v>
      </c>
      <c r="G191" s="86" t="str">
        <f ca="1">VLOOKUP(F191,new_type2,3,TRUE)</f>
        <v>Medium</v>
      </c>
      <c r="H191" s="86">
        <f t="shared" ca="1" si="73"/>
        <v>2</v>
      </c>
      <c r="I191" s="138">
        <f t="shared" ca="1" si="58"/>
        <v>0.39736985034476691</v>
      </c>
      <c r="J191" s="86" t="str">
        <f t="shared" ca="1" si="74"/>
        <v>Take-Off</v>
      </c>
      <c r="K191" s="86">
        <f t="shared" ca="1" si="75"/>
        <v>993.75</v>
      </c>
      <c r="L191" s="86">
        <f t="shared" ca="1" si="76"/>
        <v>970.5</v>
      </c>
      <c r="M191" s="86">
        <f t="shared" ca="1" si="77"/>
        <v>2</v>
      </c>
      <c r="N191" s="138">
        <f t="shared" ca="1" si="60"/>
        <v>0.23639570582557201</v>
      </c>
      <c r="O191" s="86">
        <f t="shared" ca="1" si="78"/>
        <v>6</v>
      </c>
      <c r="P191" s="86">
        <f t="shared" ca="1" si="79"/>
        <v>982.5</v>
      </c>
      <c r="Q191" s="86">
        <f t="shared" ca="1" si="80"/>
        <v>993.75</v>
      </c>
      <c r="R191" s="86">
        <f t="shared" ca="1" si="81"/>
        <v>988.5</v>
      </c>
      <c r="S191" s="86">
        <f t="shared" ca="1" si="82"/>
        <v>0</v>
      </c>
      <c r="T191" s="86">
        <f t="shared" ca="1" si="83"/>
        <v>0</v>
      </c>
      <c r="U191" s="86">
        <f t="shared" ca="1" si="84"/>
        <v>12</v>
      </c>
      <c r="V191" s="139">
        <f t="shared" ca="1" si="85"/>
        <v>0</v>
      </c>
      <c r="W191" s="139">
        <f t="shared" ca="1" si="86"/>
        <v>1200</v>
      </c>
    </row>
    <row r="192" spans="2:23" ht="14.35" x14ac:dyDescent="0.5">
      <c r="B192" s="86">
        <v>178</v>
      </c>
      <c r="C192" s="138">
        <f t="shared" ca="1" si="56"/>
        <v>0.95129880248271459</v>
      </c>
      <c r="D192" s="86">
        <f ca="1">VLOOKUP(C192,new_arrival2,3,TRUE)</f>
        <v>9</v>
      </c>
      <c r="E192" s="86">
        <f t="shared" ca="1" si="72"/>
        <v>991.5</v>
      </c>
      <c r="F192" s="138">
        <f t="shared" ca="1" si="57"/>
        <v>0.99071346747924915</v>
      </c>
      <c r="G192" s="86" t="str">
        <f ca="1">VLOOKUP(F192,new_type2,3,TRUE)</f>
        <v>Small</v>
      </c>
      <c r="H192" s="86">
        <f t="shared" ca="1" si="73"/>
        <v>3</v>
      </c>
      <c r="I192" s="138">
        <f t="shared" ca="1" si="58"/>
        <v>0.92766081783323984</v>
      </c>
      <c r="J192" s="86" t="str">
        <f t="shared" ca="1" si="74"/>
        <v>Landing</v>
      </c>
      <c r="K192" s="86">
        <f t="shared" ca="1" si="75"/>
        <v>993.75</v>
      </c>
      <c r="L192" s="86">
        <f t="shared" ca="1" si="76"/>
        <v>988.5</v>
      </c>
      <c r="M192" s="86">
        <f t="shared" ca="1" si="77"/>
        <v>2</v>
      </c>
      <c r="N192" s="138">
        <f t="shared" ca="1" si="60"/>
        <v>3.1266505040874581E-2</v>
      </c>
      <c r="O192" s="86">
        <f t="shared" ca="1" si="78"/>
        <v>6</v>
      </c>
      <c r="P192" s="86">
        <f t="shared" ca="1" si="79"/>
        <v>991.5</v>
      </c>
      <c r="Q192" s="86">
        <f t="shared" ca="1" si="80"/>
        <v>993.75</v>
      </c>
      <c r="R192" s="86">
        <f t="shared" ca="1" si="81"/>
        <v>997.5</v>
      </c>
      <c r="S192" s="86">
        <f t="shared" ca="1" si="82"/>
        <v>0</v>
      </c>
      <c r="T192" s="86">
        <f t="shared" ca="1" si="83"/>
        <v>0</v>
      </c>
      <c r="U192" s="86">
        <f t="shared" ca="1" si="84"/>
        <v>3</v>
      </c>
      <c r="V192" s="139">
        <f t="shared" ca="1" si="85"/>
        <v>0</v>
      </c>
      <c r="W192" s="139">
        <f t="shared" ca="1" si="86"/>
        <v>850</v>
      </c>
    </row>
    <row r="193" spans="2:23" ht="14.35" x14ac:dyDescent="0.5">
      <c r="B193" s="86">
        <v>179</v>
      </c>
      <c r="C193" s="138">
        <f t="shared" ca="1" si="56"/>
        <v>0.85776022681371888</v>
      </c>
      <c r="D193" s="86">
        <f ca="1">VLOOKUP(C193,new_arrival2,3,TRUE)</f>
        <v>9</v>
      </c>
      <c r="E193" s="86">
        <f t="shared" ca="1" si="72"/>
        <v>1000.5</v>
      </c>
      <c r="F193" s="138">
        <f t="shared" ca="1" si="57"/>
        <v>0.78654912697380941</v>
      </c>
      <c r="G193" s="86" t="str">
        <f ca="1">VLOOKUP(F193,new_type2,3,TRUE)</f>
        <v>Medium</v>
      </c>
      <c r="H193" s="86">
        <f t="shared" ca="1" si="73"/>
        <v>2</v>
      </c>
      <c r="I193" s="138">
        <f t="shared" ca="1" si="58"/>
        <v>0.65153837589804087</v>
      </c>
      <c r="J193" s="86" t="str">
        <f t="shared" ca="1" si="74"/>
        <v>Landing</v>
      </c>
      <c r="K193" s="86">
        <f t="shared" ca="1" si="75"/>
        <v>993.75</v>
      </c>
      <c r="L193" s="86">
        <f t="shared" ca="1" si="76"/>
        <v>997.5</v>
      </c>
      <c r="M193" s="86">
        <f t="shared" ca="1" si="77"/>
        <v>1</v>
      </c>
      <c r="N193" s="138">
        <f t="shared" ca="1" si="60"/>
        <v>0.96886500199556558</v>
      </c>
      <c r="O193" s="86">
        <f t="shared" ca="1" si="78"/>
        <v>12</v>
      </c>
      <c r="P193" s="86">
        <f t="shared" ca="1" si="79"/>
        <v>1000.5</v>
      </c>
      <c r="Q193" s="86">
        <f t="shared" ca="1" si="80"/>
        <v>1012.5</v>
      </c>
      <c r="R193" s="86">
        <f t="shared" ca="1" si="81"/>
        <v>997.5</v>
      </c>
      <c r="S193" s="86">
        <f t="shared" ca="1" si="82"/>
        <v>0</v>
      </c>
      <c r="T193" s="86">
        <f t="shared" ca="1" si="83"/>
        <v>6.75</v>
      </c>
      <c r="U193" s="86">
        <f t="shared" ca="1" si="84"/>
        <v>0</v>
      </c>
      <c r="V193" s="139">
        <f t="shared" ca="1" si="85"/>
        <v>0</v>
      </c>
      <c r="W193" s="139">
        <f t="shared" ca="1" si="86"/>
        <v>1200</v>
      </c>
    </row>
    <row r="194" spans="2:23" ht="14.35" x14ac:dyDescent="0.5">
      <c r="B194" s="86">
        <v>180</v>
      </c>
      <c r="C194" s="138">
        <f t="shared" ca="1" si="56"/>
        <v>0.93121565353497582</v>
      </c>
      <c r="D194" s="86">
        <f ca="1">VLOOKUP(C194,new_arrival2,3,TRUE)</f>
        <v>9</v>
      </c>
      <c r="E194" s="86">
        <f t="shared" ca="1" si="72"/>
        <v>1009.5</v>
      </c>
      <c r="F194" s="138">
        <f t="shared" ca="1" si="57"/>
        <v>0.5567321772467646</v>
      </c>
      <c r="G194" s="86" t="str">
        <f ca="1">VLOOKUP(F194,new_type2,3,TRUE)</f>
        <v>Medium</v>
      </c>
      <c r="H194" s="86">
        <f t="shared" ca="1" si="73"/>
        <v>2</v>
      </c>
      <c r="I194" s="138">
        <f t="shared" ca="1" si="58"/>
        <v>0.95672056825087559</v>
      </c>
      <c r="J194" s="86" t="str">
        <f t="shared" ca="1" si="74"/>
        <v>Landing</v>
      </c>
      <c r="K194" s="86">
        <f t="shared" ca="1" si="75"/>
        <v>1012.5</v>
      </c>
      <c r="L194" s="86">
        <f t="shared" ca="1" si="76"/>
        <v>997.5</v>
      </c>
      <c r="M194" s="86">
        <f t="shared" ca="1" si="77"/>
        <v>2</v>
      </c>
      <c r="N194" s="138">
        <f t="shared" ca="1" si="60"/>
        <v>0.36393684557073314</v>
      </c>
      <c r="O194" s="86">
        <f t="shared" ca="1" si="78"/>
        <v>9</v>
      </c>
      <c r="P194" s="86">
        <f t="shared" ca="1" si="79"/>
        <v>1009.5</v>
      </c>
      <c r="Q194" s="86">
        <f t="shared" ca="1" si="80"/>
        <v>1012.5</v>
      </c>
      <c r="R194" s="86">
        <f t="shared" ca="1" si="81"/>
        <v>1018.5</v>
      </c>
      <c r="S194" s="86">
        <f t="shared" ca="1" si="82"/>
        <v>0</v>
      </c>
      <c r="T194" s="86">
        <f t="shared" ca="1" si="83"/>
        <v>0</v>
      </c>
      <c r="U194" s="86">
        <f t="shared" ca="1" si="84"/>
        <v>12</v>
      </c>
      <c r="V194" s="139">
        <f t="shared" ca="1" si="85"/>
        <v>0</v>
      </c>
      <c r="W194" s="139">
        <f t="shared" ca="1" si="86"/>
        <v>1200</v>
      </c>
    </row>
    <row r="195" spans="2:23" ht="14.35" x14ac:dyDescent="0.5">
      <c r="B195" s="86">
        <v>181</v>
      </c>
      <c r="C195" s="138">
        <f t="shared" ca="1" si="56"/>
        <v>0.36575189418965859</v>
      </c>
      <c r="D195" s="86">
        <f ca="1">VLOOKUP(C195,new_arrival2,3,TRUE)</f>
        <v>4.5</v>
      </c>
      <c r="E195" s="86">
        <f t="shared" ca="1" si="72"/>
        <v>1014</v>
      </c>
      <c r="F195" s="138">
        <f t="shared" ca="1" si="57"/>
        <v>7.8482203475424783E-2</v>
      </c>
      <c r="G195" s="86" t="str">
        <f ca="1">VLOOKUP(F195,new_type2,3,TRUE)</f>
        <v>Jumbo</v>
      </c>
      <c r="H195" s="86">
        <f t="shared" ca="1" si="73"/>
        <v>1</v>
      </c>
      <c r="I195" s="138">
        <f t="shared" ca="1" si="58"/>
        <v>0.76194070820866822</v>
      </c>
      <c r="J195" s="86" t="str">
        <f t="shared" ca="1" si="74"/>
        <v>Landing</v>
      </c>
      <c r="K195" s="86">
        <f t="shared" ca="1" si="75"/>
        <v>1012.5</v>
      </c>
      <c r="L195" s="86">
        <f t="shared" ca="1" si="76"/>
        <v>1018.5</v>
      </c>
      <c r="M195" s="86">
        <f t="shared" ca="1" si="77"/>
        <v>1</v>
      </c>
      <c r="N195" s="138">
        <f t="shared" ca="1" si="60"/>
        <v>0.40253921269615944</v>
      </c>
      <c r="O195" s="86">
        <f t="shared" ca="1" si="78"/>
        <v>9</v>
      </c>
      <c r="P195" s="86">
        <f t="shared" ca="1" si="79"/>
        <v>1012.5</v>
      </c>
      <c r="Q195" s="86">
        <f t="shared" ca="1" si="80"/>
        <v>1021.5</v>
      </c>
      <c r="R195" s="86">
        <f t="shared" ca="1" si="81"/>
        <v>1018.5</v>
      </c>
      <c r="S195" s="86">
        <f t="shared" ca="1" si="82"/>
        <v>0</v>
      </c>
      <c r="T195" s="86">
        <f t="shared" ca="1" si="83"/>
        <v>1.5</v>
      </c>
      <c r="U195" s="86">
        <f t="shared" ca="1" si="84"/>
        <v>0</v>
      </c>
      <c r="V195" s="139">
        <f t="shared" ca="1" si="85"/>
        <v>0</v>
      </c>
      <c r="W195" s="139">
        <f t="shared" ca="1" si="86"/>
        <v>1600</v>
      </c>
    </row>
    <row r="196" spans="2:23" ht="14.35" x14ac:dyDescent="0.5">
      <c r="B196" s="86">
        <v>182</v>
      </c>
      <c r="C196" s="138">
        <f t="shared" ca="1" si="56"/>
        <v>0.39811084226357407</v>
      </c>
      <c r="D196" s="86">
        <f ca="1">VLOOKUP(C196,new_arrival2,3,TRUE)</f>
        <v>4.5</v>
      </c>
      <c r="E196" s="86">
        <f t="shared" ca="1" si="72"/>
        <v>1018.5</v>
      </c>
      <c r="F196" s="138">
        <f t="shared" ca="1" si="57"/>
        <v>0.97957528518718007</v>
      </c>
      <c r="G196" s="86" t="str">
        <f ca="1">VLOOKUP(F196,new_type2,3,TRUE)</f>
        <v>Small</v>
      </c>
      <c r="H196" s="86">
        <f t="shared" ca="1" si="73"/>
        <v>3</v>
      </c>
      <c r="I196" s="138">
        <f t="shared" ca="1" si="58"/>
        <v>0.21703121474533427</v>
      </c>
      <c r="J196" s="86" t="str">
        <f t="shared" ca="1" si="74"/>
        <v>Take-Off</v>
      </c>
      <c r="K196" s="86">
        <f t="shared" ca="1" si="75"/>
        <v>1021.5</v>
      </c>
      <c r="L196" s="86">
        <f t="shared" ca="1" si="76"/>
        <v>1018.5</v>
      </c>
      <c r="M196" s="86">
        <f t="shared" ca="1" si="77"/>
        <v>2</v>
      </c>
      <c r="N196" s="138">
        <f t="shared" ca="1" si="60"/>
        <v>0.73551290363615363</v>
      </c>
      <c r="O196" s="86">
        <f t="shared" ca="1" si="78"/>
        <v>6</v>
      </c>
      <c r="P196" s="86">
        <f t="shared" ca="1" si="79"/>
        <v>1018.5</v>
      </c>
      <c r="Q196" s="86">
        <f t="shared" ca="1" si="80"/>
        <v>1021.5</v>
      </c>
      <c r="R196" s="86">
        <f t="shared" ca="1" si="81"/>
        <v>1024.5</v>
      </c>
      <c r="S196" s="86">
        <f t="shared" ca="1" si="82"/>
        <v>0</v>
      </c>
      <c r="T196" s="86">
        <f t="shared" ca="1" si="83"/>
        <v>0</v>
      </c>
      <c r="U196" s="86">
        <f t="shared" ca="1" si="84"/>
        <v>0</v>
      </c>
      <c r="V196" s="139">
        <f t="shared" ca="1" si="85"/>
        <v>0</v>
      </c>
      <c r="W196" s="139">
        <f t="shared" ca="1" si="86"/>
        <v>850</v>
      </c>
    </row>
    <row r="197" spans="2:23" ht="14.35" x14ac:dyDescent="0.5">
      <c r="B197" s="86">
        <v>183</v>
      </c>
      <c r="C197" s="138">
        <f t="shared" ca="1" si="56"/>
        <v>0.68579071875996767</v>
      </c>
      <c r="D197" s="86">
        <f ca="1">VLOOKUP(C197,new_arrival2,3,TRUE)</f>
        <v>6.75</v>
      </c>
      <c r="E197" s="86">
        <f t="shared" ca="1" si="72"/>
        <v>1025.25</v>
      </c>
      <c r="F197" s="138">
        <f t="shared" ca="1" si="57"/>
        <v>0.97150027619077917</v>
      </c>
      <c r="G197" s="86" t="str">
        <f ca="1">VLOOKUP(F197,new_type2,3,TRUE)</f>
        <v>Small</v>
      </c>
      <c r="H197" s="86">
        <f t="shared" ca="1" si="73"/>
        <v>3</v>
      </c>
      <c r="I197" s="138">
        <f t="shared" ca="1" si="58"/>
        <v>0.98481612066529611</v>
      </c>
      <c r="J197" s="86" t="str">
        <f t="shared" ca="1" si="74"/>
        <v>Landing</v>
      </c>
      <c r="K197" s="86">
        <f t="shared" ca="1" si="75"/>
        <v>1021.5</v>
      </c>
      <c r="L197" s="86">
        <f t="shared" ca="1" si="76"/>
        <v>1024.5</v>
      </c>
      <c r="M197" s="86">
        <f t="shared" ca="1" si="77"/>
        <v>1</v>
      </c>
      <c r="N197" s="138">
        <f t="shared" ca="1" si="60"/>
        <v>0.54530413095304053</v>
      </c>
      <c r="O197" s="86">
        <f t="shared" ca="1" si="78"/>
        <v>6</v>
      </c>
      <c r="P197" s="86">
        <f t="shared" ca="1" si="79"/>
        <v>1025.25</v>
      </c>
      <c r="Q197" s="86">
        <f t="shared" ca="1" si="80"/>
        <v>1031.25</v>
      </c>
      <c r="R197" s="86">
        <f t="shared" ca="1" si="81"/>
        <v>1024.5</v>
      </c>
      <c r="S197" s="86">
        <f t="shared" ca="1" si="82"/>
        <v>0</v>
      </c>
      <c r="T197" s="86">
        <f t="shared" ca="1" si="83"/>
        <v>3.75</v>
      </c>
      <c r="U197" s="86">
        <f t="shared" ca="1" si="84"/>
        <v>0</v>
      </c>
      <c r="V197" s="139">
        <f t="shared" ca="1" si="85"/>
        <v>0</v>
      </c>
      <c r="W197" s="139">
        <f t="shared" ca="1" si="86"/>
        <v>850</v>
      </c>
    </row>
    <row r="198" spans="2:23" ht="14.35" x14ac:dyDescent="0.5">
      <c r="B198" s="86">
        <v>184</v>
      </c>
      <c r="C198" s="138">
        <f t="shared" ca="1" si="56"/>
        <v>0.18891144645500102</v>
      </c>
      <c r="D198" s="86">
        <f ca="1">VLOOKUP(C198,new_arrival2,3,TRUE)</f>
        <v>4.5</v>
      </c>
      <c r="E198" s="86">
        <f t="shared" ca="1" si="72"/>
        <v>1029.75</v>
      </c>
      <c r="F198" s="138">
        <f t="shared" ca="1" si="57"/>
        <v>0.34203205412839655</v>
      </c>
      <c r="G198" s="86" t="str">
        <f ca="1">VLOOKUP(F198,new_type2,3,TRUE)</f>
        <v>Jumbo</v>
      </c>
      <c r="H198" s="86">
        <f t="shared" ca="1" si="73"/>
        <v>1</v>
      </c>
      <c r="I198" s="138">
        <f t="shared" ca="1" si="58"/>
        <v>4.7965711124958732E-2</v>
      </c>
      <c r="J198" s="86" t="str">
        <f t="shared" ca="1" si="74"/>
        <v>Take-Off</v>
      </c>
      <c r="K198" s="86">
        <f t="shared" ca="1" si="75"/>
        <v>1031.25</v>
      </c>
      <c r="L198" s="86">
        <f t="shared" ca="1" si="76"/>
        <v>1024.5</v>
      </c>
      <c r="M198" s="86">
        <f t="shared" ca="1" si="77"/>
        <v>1</v>
      </c>
      <c r="N198" s="138">
        <f t="shared" ca="1" si="60"/>
        <v>0.60696848584762109</v>
      </c>
      <c r="O198" s="86">
        <f t="shared" ca="1" si="78"/>
        <v>12</v>
      </c>
      <c r="P198" s="86">
        <f t="shared" ca="1" si="79"/>
        <v>1031.25</v>
      </c>
      <c r="Q198" s="86">
        <f t="shared" ca="1" si="80"/>
        <v>1043.25</v>
      </c>
      <c r="R198" s="86">
        <f t="shared" ca="1" si="81"/>
        <v>1024.5</v>
      </c>
      <c r="S198" s="86">
        <f t="shared" ca="1" si="82"/>
        <v>1.5</v>
      </c>
      <c r="T198" s="86">
        <f t="shared" ca="1" si="83"/>
        <v>0</v>
      </c>
      <c r="U198" s="86">
        <f t="shared" ca="1" si="84"/>
        <v>0</v>
      </c>
      <c r="V198" s="139">
        <f t="shared" ca="1" si="85"/>
        <v>32.720600000000005</v>
      </c>
      <c r="W198" s="139">
        <f t="shared" ca="1" si="86"/>
        <v>1600</v>
      </c>
    </row>
    <row r="199" spans="2:23" ht="14.35" x14ac:dyDescent="0.5">
      <c r="B199" s="86">
        <v>185</v>
      </c>
      <c r="C199" s="138">
        <f t="shared" ca="1" si="56"/>
        <v>0.25873413953702618</v>
      </c>
      <c r="D199" s="86">
        <f ca="1">VLOOKUP(C199,new_arrival2,3,TRUE)</f>
        <v>4.5</v>
      </c>
      <c r="E199" s="86">
        <f t="shared" ca="1" si="72"/>
        <v>1034.25</v>
      </c>
      <c r="F199" s="138">
        <f t="shared" ca="1" si="57"/>
        <v>0.44221475195943094</v>
      </c>
      <c r="G199" s="86" t="str">
        <f ca="1">VLOOKUP(F199,new_type2,3,TRUE)</f>
        <v>Medium</v>
      </c>
      <c r="H199" s="86">
        <f t="shared" ca="1" si="73"/>
        <v>2</v>
      </c>
      <c r="I199" s="138">
        <f t="shared" ca="1" si="58"/>
        <v>3.2510898896536355E-2</v>
      </c>
      <c r="J199" s="86" t="str">
        <f t="shared" ca="1" si="74"/>
        <v>Take-Off</v>
      </c>
      <c r="K199" s="86">
        <f t="shared" ca="1" si="75"/>
        <v>1043.25</v>
      </c>
      <c r="L199" s="86">
        <f t="shared" ca="1" si="76"/>
        <v>1024.5</v>
      </c>
      <c r="M199" s="86">
        <f t="shared" ca="1" si="77"/>
        <v>2</v>
      </c>
      <c r="N199" s="138">
        <f t="shared" ca="1" si="60"/>
        <v>0.10179344862549478</v>
      </c>
      <c r="O199" s="86">
        <f t="shared" ca="1" si="78"/>
        <v>6</v>
      </c>
      <c r="P199" s="86">
        <f t="shared" ca="1" si="79"/>
        <v>1034.25</v>
      </c>
      <c r="Q199" s="86">
        <f t="shared" ca="1" si="80"/>
        <v>1043.25</v>
      </c>
      <c r="R199" s="86">
        <f t="shared" ca="1" si="81"/>
        <v>1040.25</v>
      </c>
      <c r="S199" s="86">
        <f t="shared" ca="1" si="82"/>
        <v>0</v>
      </c>
      <c r="T199" s="86">
        <f t="shared" ca="1" si="83"/>
        <v>0</v>
      </c>
      <c r="U199" s="86">
        <f t="shared" ca="1" si="84"/>
        <v>9.75</v>
      </c>
      <c r="V199" s="139">
        <f t="shared" ca="1" si="85"/>
        <v>0</v>
      </c>
      <c r="W199" s="139">
        <f t="shared" ca="1" si="86"/>
        <v>1200</v>
      </c>
    </row>
    <row r="200" spans="2:23" ht="14.35" x14ac:dyDescent="0.5">
      <c r="B200" s="86">
        <v>186</v>
      </c>
      <c r="C200" s="138">
        <f t="shared" ca="1" si="56"/>
        <v>0.32936762799959118</v>
      </c>
      <c r="D200" s="86">
        <f ca="1">VLOOKUP(C200,new_arrival2,3,TRUE)</f>
        <v>4.5</v>
      </c>
      <c r="E200" s="86">
        <f t="shared" ca="1" si="72"/>
        <v>1038.75</v>
      </c>
      <c r="F200" s="138">
        <f t="shared" ca="1" si="57"/>
        <v>0.13939768907645123</v>
      </c>
      <c r="G200" s="86" t="str">
        <f ca="1">VLOOKUP(F200,new_type2,3,TRUE)</f>
        <v>Jumbo</v>
      </c>
      <c r="H200" s="86">
        <f t="shared" ca="1" si="73"/>
        <v>1</v>
      </c>
      <c r="I200" s="138">
        <f t="shared" ca="1" si="58"/>
        <v>0.49902134794039443</v>
      </c>
      <c r="J200" s="86" t="str">
        <f t="shared" ca="1" si="74"/>
        <v>Take-Off</v>
      </c>
      <c r="K200" s="86">
        <f t="shared" ca="1" si="75"/>
        <v>1043.25</v>
      </c>
      <c r="L200" s="86">
        <f t="shared" ca="1" si="76"/>
        <v>1040.25</v>
      </c>
      <c r="M200" s="86">
        <f t="shared" ca="1" si="77"/>
        <v>1</v>
      </c>
      <c r="N200" s="138">
        <f t="shared" ca="1" si="60"/>
        <v>0.83234766880128275</v>
      </c>
      <c r="O200" s="86">
        <f t="shared" ca="1" si="78"/>
        <v>12</v>
      </c>
      <c r="P200" s="86">
        <f t="shared" ca="1" si="79"/>
        <v>1043.25</v>
      </c>
      <c r="Q200" s="86">
        <f t="shared" ca="1" si="80"/>
        <v>1055.25</v>
      </c>
      <c r="R200" s="86">
        <f t="shared" ca="1" si="81"/>
        <v>1040.25</v>
      </c>
      <c r="S200" s="86">
        <f t="shared" ca="1" si="82"/>
        <v>4.5</v>
      </c>
      <c r="T200" s="86">
        <f t="shared" ca="1" si="83"/>
        <v>0</v>
      </c>
      <c r="U200" s="86">
        <f t="shared" ca="1" si="84"/>
        <v>0</v>
      </c>
      <c r="V200" s="139">
        <f t="shared" ca="1" si="85"/>
        <v>98.161800000000028</v>
      </c>
      <c r="W200" s="139">
        <f t="shared" ca="1" si="86"/>
        <v>1600</v>
      </c>
    </row>
    <row r="201" spans="2:23" ht="14.35" x14ac:dyDescent="0.5">
      <c r="B201" s="86">
        <v>187</v>
      </c>
      <c r="C201" s="138">
        <f t="shared" ca="1" si="56"/>
        <v>0.24367738464094524</v>
      </c>
      <c r="D201" s="86">
        <f ca="1">VLOOKUP(C201,new_arrival2,3,TRUE)</f>
        <v>4.5</v>
      </c>
      <c r="E201" s="86">
        <f t="shared" ca="1" si="72"/>
        <v>1043.25</v>
      </c>
      <c r="F201" s="138">
        <f t="shared" ca="1" si="57"/>
        <v>0.2749209073061315</v>
      </c>
      <c r="G201" s="86" t="str">
        <f ca="1">VLOOKUP(F201,new_type2,3,TRUE)</f>
        <v>Jumbo</v>
      </c>
      <c r="H201" s="86">
        <f t="shared" ca="1" si="73"/>
        <v>1</v>
      </c>
      <c r="I201" s="138">
        <f t="shared" ca="1" si="58"/>
        <v>0.66240245090404593</v>
      </c>
      <c r="J201" s="86" t="str">
        <f t="shared" ca="1" si="74"/>
        <v>Landing</v>
      </c>
      <c r="K201" s="86">
        <f t="shared" ca="1" si="75"/>
        <v>1055.25</v>
      </c>
      <c r="L201" s="86">
        <f t="shared" ca="1" si="76"/>
        <v>1040.25</v>
      </c>
      <c r="M201" s="86">
        <f t="shared" ca="1" si="77"/>
        <v>1</v>
      </c>
      <c r="N201" s="138">
        <f t="shared" ca="1" si="60"/>
        <v>0.45864740200631637</v>
      </c>
      <c r="O201" s="86">
        <f t="shared" ca="1" si="78"/>
        <v>9</v>
      </c>
      <c r="P201" s="86">
        <f t="shared" ca="1" si="79"/>
        <v>1055.25</v>
      </c>
      <c r="Q201" s="86">
        <f t="shared" ca="1" si="80"/>
        <v>1064.25</v>
      </c>
      <c r="R201" s="86">
        <f t="shared" ca="1" si="81"/>
        <v>1040.25</v>
      </c>
      <c r="S201" s="86">
        <f t="shared" ca="1" si="82"/>
        <v>12</v>
      </c>
      <c r="T201" s="86">
        <f t="shared" ca="1" si="83"/>
        <v>0</v>
      </c>
      <c r="U201" s="86">
        <f t="shared" ca="1" si="84"/>
        <v>0</v>
      </c>
      <c r="V201" s="139">
        <f t="shared" ca="1" si="85"/>
        <v>1070.8560000000002</v>
      </c>
      <c r="W201" s="139">
        <f t="shared" ca="1" si="86"/>
        <v>1600</v>
      </c>
    </row>
    <row r="202" spans="2:23" ht="14.35" x14ac:dyDescent="0.5">
      <c r="B202" s="86">
        <v>188</v>
      </c>
      <c r="C202" s="138">
        <f t="shared" ca="1" si="56"/>
        <v>0.71227602809322199</v>
      </c>
      <c r="D202" s="86">
        <f ca="1">VLOOKUP(C202,new_arrival2,3,TRUE)</f>
        <v>6.75</v>
      </c>
      <c r="E202" s="86">
        <f t="shared" ca="1" si="72"/>
        <v>1050</v>
      </c>
      <c r="F202" s="138">
        <f t="shared" ca="1" si="57"/>
        <v>0.89341438608000423</v>
      </c>
      <c r="G202" s="86" t="str">
        <f ca="1">VLOOKUP(F202,new_type2,3,TRUE)</f>
        <v>Small</v>
      </c>
      <c r="H202" s="86">
        <f t="shared" ca="1" si="73"/>
        <v>3</v>
      </c>
      <c r="I202" s="138">
        <f t="shared" ca="1" si="58"/>
        <v>0.23592512581243874</v>
      </c>
      <c r="J202" s="86" t="str">
        <f t="shared" ca="1" si="74"/>
        <v>Take-Off</v>
      </c>
      <c r="K202" s="86">
        <f t="shared" ca="1" si="75"/>
        <v>1064.25</v>
      </c>
      <c r="L202" s="86">
        <f t="shared" ca="1" si="76"/>
        <v>1040.25</v>
      </c>
      <c r="M202" s="86">
        <f t="shared" ca="1" si="77"/>
        <v>2</v>
      </c>
      <c r="N202" s="138">
        <f t="shared" ca="1" si="60"/>
        <v>0.67816072413326145</v>
      </c>
      <c r="O202" s="86">
        <f t="shared" ca="1" si="78"/>
        <v>6</v>
      </c>
      <c r="P202" s="86">
        <f t="shared" ca="1" si="79"/>
        <v>1050</v>
      </c>
      <c r="Q202" s="86">
        <f t="shared" ca="1" si="80"/>
        <v>1064.25</v>
      </c>
      <c r="R202" s="86">
        <f t="shared" ca="1" si="81"/>
        <v>1056</v>
      </c>
      <c r="S202" s="86">
        <f t="shared" ca="1" si="82"/>
        <v>0</v>
      </c>
      <c r="T202" s="86">
        <f t="shared" ca="1" si="83"/>
        <v>0</v>
      </c>
      <c r="U202" s="86">
        <f t="shared" ca="1" si="84"/>
        <v>9.75</v>
      </c>
      <c r="V202" s="139">
        <f t="shared" ca="1" si="85"/>
        <v>0</v>
      </c>
      <c r="W202" s="139">
        <f t="shared" ca="1" si="86"/>
        <v>850</v>
      </c>
    </row>
    <row r="203" spans="2:23" ht="14.35" x14ac:dyDescent="0.5">
      <c r="B203" s="86">
        <v>189</v>
      </c>
      <c r="C203" s="138">
        <f t="shared" ca="1" si="56"/>
        <v>0.76320770969770035</v>
      </c>
      <c r="D203" s="86">
        <f ca="1">VLOOKUP(C203,new_arrival2,3,TRUE)</f>
        <v>6.75</v>
      </c>
      <c r="E203" s="86">
        <f t="shared" ca="1" si="72"/>
        <v>1056.75</v>
      </c>
      <c r="F203" s="138">
        <f t="shared" ca="1" si="57"/>
        <v>0.85341430517923755</v>
      </c>
      <c r="G203" s="86" t="str">
        <f ca="1">VLOOKUP(F203,new_type2,3,TRUE)</f>
        <v>Small</v>
      </c>
      <c r="H203" s="86">
        <f t="shared" ca="1" si="73"/>
        <v>3</v>
      </c>
      <c r="I203" s="138">
        <f t="shared" ca="1" si="58"/>
        <v>0.63508964618993624</v>
      </c>
      <c r="J203" s="86" t="str">
        <f t="shared" ca="1" si="74"/>
        <v>Landing</v>
      </c>
      <c r="K203" s="86">
        <f t="shared" ca="1" si="75"/>
        <v>1064.25</v>
      </c>
      <c r="L203" s="86">
        <f t="shared" ca="1" si="76"/>
        <v>1056</v>
      </c>
      <c r="M203" s="86">
        <f t="shared" ca="1" si="77"/>
        <v>2</v>
      </c>
      <c r="N203" s="138">
        <f t="shared" ca="1" si="60"/>
        <v>0.86199378064890442</v>
      </c>
      <c r="O203" s="86">
        <f t="shared" ca="1" si="78"/>
        <v>9</v>
      </c>
      <c r="P203" s="86">
        <f t="shared" ca="1" si="79"/>
        <v>1056.75</v>
      </c>
      <c r="Q203" s="86">
        <f t="shared" ca="1" si="80"/>
        <v>1064.25</v>
      </c>
      <c r="R203" s="86">
        <f t="shared" ca="1" si="81"/>
        <v>1065.75</v>
      </c>
      <c r="S203" s="86">
        <f t="shared" ca="1" si="82"/>
        <v>0</v>
      </c>
      <c r="T203" s="86">
        <f t="shared" ca="1" si="83"/>
        <v>0</v>
      </c>
      <c r="U203" s="86">
        <f t="shared" ca="1" si="84"/>
        <v>0.75</v>
      </c>
      <c r="V203" s="139">
        <f t="shared" ca="1" si="85"/>
        <v>0</v>
      </c>
      <c r="W203" s="139">
        <f t="shared" ca="1" si="86"/>
        <v>850</v>
      </c>
    </row>
    <row r="204" spans="2:23" ht="14.35" x14ac:dyDescent="0.5">
      <c r="B204" s="86">
        <v>190</v>
      </c>
      <c r="C204" s="138">
        <f t="shared" ca="1" si="56"/>
        <v>0.83527352886436856</v>
      </c>
      <c r="D204" s="86">
        <f ca="1">VLOOKUP(C204,new_arrival2,3,TRUE)</f>
        <v>9</v>
      </c>
      <c r="E204" s="86">
        <f t="shared" ca="1" si="72"/>
        <v>1065.75</v>
      </c>
      <c r="F204" s="138">
        <f t="shared" ca="1" si="57"/>
        <v>0.34210461260521963</v>
      </c>
      <c r="G204" s="86" t="str">
        <f ca="1">VLOOKUP(F204,new_type2,3,TRUE)</f>
        <v>Jumbo</v>
      </c>
      <c r="H204" s="86">
        <f t="shared" ca="1" si="73"/>
        <v>1</v>
      </c>
      <c r="I204" s="138">
        <f t="shared" ca="1" si="58"/>
        <v>0.24479646285416112</v>
      </c>
      <c r="J204" s="86" t="str">
        <f t="shared" ca="1" si="74"/>
        <v>Take-Off</v>
      </c>
      <c r="K204" s="86">
        <f t="shared" ca="1" si="75"/>
        <v>1064.25</v>
      </c>
      <c r="L204" s="86">
        <f t="shared" ca="1" si="76"/>
        <v>1065.75</v>
      </c>
      <c r="M204" s="86">
        <f t="shared" ca="1" si="77"/>
        <v>1</v>
      </c>
      <c r="N204" s="138">
        <f t="shared" ca="1" si="60"/>
        <v>0.36882035612999609</v>
      </c>
      <c r="O204" s="86">
        <f t="shared" ca="1" si="78"/>
        <v>9</v>
      </c>
      <c r="P204" s="86">
        <f t="shared" ca="1" si="79"/>
        <v>1064.25</v>
      </c>
      <c r="Q204" s="86">
        <f t="shared" ca="1" si="80"/>
        <v>1073.25</v>
      </c>
      <c r="R204" s="86">
        <f t="shared" ca="1" si="81"/>
        <v>1065.75</v>
      </c>
      <c r="S204" s="86">
        <f t="shared" ca="1" si="82"/>
        <v>0</v>
      </c>
      <c r="T204" s="86">
        <f t="shared" ca="1" si="83"/>
        <v>1.5</v>
      </c>
      <c r="U204" s="86">
        <f t="shared" ca="1" si="84"/>
        <v>0</v>
      </c>
      <c r="V204" s="139">
        <f t="shared" ca="1" si="85"/>
        <v>0</v>
      </c>
      <c r="W204" s="139">
        <f t="shared" ca="1" si="86"/>
        <v>1600</v>
      </c>
    </row>
    <row r="205" spans="2:23" ht="14.35" x14ac:dyDescent="0.5">
      <c r="B205" s="86">
        <v>191</v>
      </c>
      <c r="C205" s="138">
        <f t="shared" ca="1" si="56"/>
        <v>0.24079662501127053</v>
      </c>
      <c r="D205" s="86">
        <f ca="1">VLOOKUP(C205,new_arrival2,3,TRUE)</f>
        <v>4.5</v>
      </c>
      <c r="E205" s="86">
        <f t="shared" ca="1" si="72"/>
        <v>1070.25</v>
      </c>
      <c r="F205" s="138">
        <f t="shared" ca="1" si="57"/>
        <v>0.90977007388627007</v>
      </c>
      <c r="G205" s="86" t="str">
        <f ca="1">VLOOKUP(F205,new_type2,3,TRUE)</f>
        <v>Small</v>
      </c>
      <c r="H205" s="86">
        <f t="shared" ca="1" si="73"/>
        <v>3</v>
      </c>
      <c r="I205" s="138">
        <f t="shared" ca="1" si="58"/>
        <v>9.4373875959482434E-2</v>
      </c>
      <c r="J205" s="86" t="str">
        <f t="shared" ca="1" si="74"/>
        <v>Take-Off</v>
      </c>
      <c r="K205" s="86">
        <f t="shared" ca="1" si="75"/>
        <v>1073.25</v>
      </c>
      <c r="L205" s="86">
        <f t="shared" ca="1" si="76"/>
        <v>1065.75</v>
      </c>
      <c r="M205" s="86">
        <f t="shared" ca="1" si="77"/>
        <v>2</v>
      </c>
      <c r="N205" s="138">
        <f t="shared" ca="1" si="60"/>
        <v>0.69742710615874703</v>
      </c>
      <c r="O205" s="86">
        <f t="shared" ca="1" si="78"/>
        <v>6</v>
      </c>
      <c r="P205" s="86">
        <f t="shared" ca="1" si="79"/>
        <v>1070.25</v>
      </c>
      <c r="Q205" s="86">
        <f t="shared" ca="1" si="80"/>
        <v>1073.25</v>
      </c>
      <c r="R205" s="86">
        <f t="shared" ca="1" si="81"/>
        <v>1076.25</v>
      </c>
      <c r="S205" s="86">
        <f t="shared" ca="1" si="82"/>
        <v>0</v>
      </c>
      <c r="T205" s="86">
        <f t="shared" ca="1" si="83"/>
        <v>0</v>
      </c>
      <c r="U205" s="86">
        <f t="shared" ca="1" si="84"/>
        <v>4.5</v>
      </c>
      <c r="V205" s="139">
        <f t="shared" ca="1" si="85"/>
        <v>0</v>
      </c>
      <c r="W205" s="139">
        <f t="shared" ca="1" si="86"/>
        <v>850</v>
      </c>
    </row>
    <row r="206" spans="2:23" ht="14.35" x14ac:dyDescent="0.5">
      <c r="B206" s="86">
        <v>192</v>
      </c>
      <c r="C206" s="138">
        <f t="shared" ca="1" si="56"/>
        <v>9.9219635932096151E-2</v>
      </c>
      <c r="D206" s="86">
        <f ca="1">VLOOKUP(C206,new_arrival2,3,TRUE)</f>
        <v>0</v>
      </c>
      <c r="E206" s="86">
        <f t="shared" ca="1" si="72"/>
        <v>1070.25</v>
      </c>
      <c r="F206" s="138">
        <f t="shared" ca="1" si="57"/>
        <v>0.81302961165045784</v>
      </c>
      <c r="G206" s="86" t="str">
        <f ca="1">VLOOKUP(F206,new_type2,3,TRUE)</f>
        <v>Small</v>
      </c>
      <c r="H206" s="86">
        <f t="shared" ca="1" si="73"/>
        <v>3</v>
      </c>
      <c r="I206" s="138">
        <f t="shared" ca="1" si="58"/>
        <v>0.59624221495340957</v>
      </c>
      <c r="J206" s="86" t="str">
        <f t="shared" ca="1" si="74"/>
        <v>Landing</v>
      </c>
      <c r="K206" s="86">
        <f t="shared" ca="1" si="75"/>
        <v>1073.25</v>
      </c>
      <c r="L206" s="86">
        <f t="shared" ca="1" si="76"/>
        <v>1076.25</v>
      </c>
      <c r="M206" s="86">
        <f t="shared" ca="1" si="77"/>
        <v>1</v>
      </c>
      <c r="N206" s="138">
        <f t="shared" ca="1" si="60"/>
        <v>0.17057024013127575</v>
      </c>
      <c r="O206" s="86">
        <f t="shared" ca="1" si="78"/>
        <v>6</v>
      </c>
      <c r="P206" s="86">
        <f t="shared" ca="1" si="79"/>
        <v>1073.25</v>
      </c>
      <c r="Q206" s="86">
        <f t="shared" ca="1" si="80"/>
        <v>1079.25</v>
      </c>
      <c r="R206" s="86">
        <f t="shared" ca="1" si="81"/>
        <v>1076.25</v>
      </c>
      <c r="S206" s="86">
        <f t="shared" ca="1" si="82"/>
        <v>3</v>
      </c>
      <c r="T206" s="86">
        <f t="shared" ca="1" si="83"/>
        <v>0</v>
      </c>
      <c r="U206" s="86">
        <f t="shared" ca="1" si="84"/>
        <v>0</v>
      </c>
      <c r="V206" s="139">
        <f t="shared" ca="1" si="85"/>
        <v>10.411100000000001</v>
      </c>
      <c r="W206" s="139">
        <f t="shared" ca="1" si="86"/>
        <v>850</v>
      </c>
    </row>
    <row r="207" spans="2:23" ht="14.35" x14ac:dyDescent="0.5">
      <c r="B207" s="86">
        <v>193</v>
      </c>
      <c r="C207" s="138">
        <f t="shared" ca="1" si="56"/>
        <v>0.96129926627444529</v>
      </c>
      <c r="D207" s="86">
        <f ca="1">VLOOKUP(C207,new_arrival2,3,TRUE)</f>
        <v>9</v>
      </c>
      <c r="E207" s="86">
        <f t="shared" ca="1" si="72"/>
        <v>1079.25</v>
      </c>
      <c r="F207" s="138">
        <f t="shared" ca="1" si="57"/>
        <v>6.3959072959738905E-2</v>
      </c>
      <c r="G207" s="86" t="str">
        <f ca="1">VLOOKUP(F207,new_type2,3,TRUE)</f>
        <v>Jumbo</v>
      </c>
      <c r="H207" s="86">
        <f t="shared" ca="1" si="73"/>
        <v>1</v>
      </c>
      <c r="I207" s="138">
        <f t="shared" ca="1" si="58"/>
        <v>0.74271083893127343</v>
      </c>
      <c r="J207" s="86" t="str">
        <f t="shared" ca="1" si="74"/>
        <v>Landing</v>
      </c>
      <c r="K207" s="86">
        <f t="shared" ca="1" si="75"/>
        <v>1079.25</v>
      </c>
      <c r="L207" s="86">
        <f t="shared" ca="1" si="76"/>
        <v>1076.25</v>
      </c>
      <c r="M207" s="86">
        <f t="shared" ca="1" si="77"/>
        <v>1</v>
      </c>
      <c r="N207" s="138">
        <f t="shared" ca="1" si="60"/>
        <v>0.30664423819751463</v>
      </c>
      <c r="O207" s="86">
        <f t="shared" ca="1" si="78"/>
        <v>9</v>
      </c>
      <c r="P207" s="86">
        <f t="shared" ca="1" si="79"/>
        <v>1079.25</v>
      </c>
      <c r="Q207" s="86">
        <f t="shared" ca="1" si="80"/>
        <v>1088.25</v>
      </c>
      <c r="R207" s="86">
        <f t="shared" ca="1" si="81"/>
        <v>1076.25</v>
      </c>
      <c r="S207" s="86">
        <f t="shared" ca="1" si="82"/>
        <v>0</v>
      </c>
      <c r="T207" s="86">
        <f t="shared" ca="1" si="83"/>
        <v>0</v>
      </c>
      <c r="U207" s="86">
        <f t="shared" ca="1" si="84"/>
        <v>0</v>
      </c>
      <c r="V207" s="139">
        <f t="shared" ca="1" si="85"/>
        <v>0</v>
      </c>
      <c r="W207" s="139">
        <f t="shared" ca="1" si="86"/>
        <v>1600</v>
      </c>
    </row>
    <row r="208" spans="2:23" ht="14.35" x14ac:dyDescent="0.5">
      <c r="B208" s="86">
        <v>194</v>
      </c>
      <c r="C208" s="138">
        <f t="shared" ref="C208:C229" ca="1" si="87">RAND()</f>
        <v>0.92394673135334482</v>
      </c>
      <c r="D208" s="86">
        <f ca="1">VLOOKUP(C208,new_arrival2,3,TRUE)</f>
        <v>9</v>
      </c>
      <c r="E208" s="86">
        <f t="shared" ca="1" si="72"/>
        <v>1088.25</v>
      </c>
      <c r="F208" s="138">
        <f t="shared" ref="F208:F229" ca="1" si="88">RAND()</f>
        <v>0.3683901986796706</v>
      </c>
      <c r="G208" s="86" t="str">
        <f ca="1">VLOOKUP(F208,new_type2,3,TRUE)</f>
        <v>Medium</v>
      </c>
      <c r="H208" s="86">
        <f t="shared" ca="1" si="73"/>
        <v>2</v>
      </c>
      <c r="I208" s="138">
        <f t="shared" ref="I208:I229" ca="1" si="89">RAND()</f>
        <v>0.37473864996469997</v>
      </c>
      <c r="J208" s="86" t="str">
        <f t="shared" ca="1" si="74"/>
        <v>Take-Off</v>
      </c>
      <c r="K208" s="86">
        <f t="shared" ca="1" si="75"/>
        <v>1088.25</v>
      </c>
      <c r="L208" s="86">
        <f t="shared" ca="1" si="76"/>
        <v>1076.25</v>
      </c>
      <c r="M208" s="86">
        <f t="shared" ca="1" si="77"/>
        <v>2</v>
      </c>
      <c r="N208" s="138">
        <f t="shared" ref="N208:N229" ca="1" si="90">RAND()</f>
        <v>0.41531570345762403</v>
      </c>
      <c r="O208" s="86">
        <f t="shared" ca="1" si="78"/>
        <v>9</v>
      </c>
      <c r="P208" s="86">
        <f t="shared" ca="1" si="79"/>
        <v>1088.25</v>
      </c>
      <c r="Q208" s="86">
        <f t="shared" ca="1" si="80"/>
        <v>1088.25</v>
      </c>
      <c r="R208" s="86">
        <f t="shared" ca="1" si="81"/>
        <v>1097.25</v>
      </c>
      <c r="S208" s="86">
        <f t="shared" ca="1" si="82"/>
        <v>0</v>
      </c>
      <c r="T208" s="86">
        <f t="shared" ca="1" si="83"/>
        <v>0</v>
      </c>
      <c r="U208" s="86">
        <f t="shared" ca="1" si="84"/>
        <v>12</v>
      </c>
      <c r="V208" s="139">
        <f t="shared" ca="1" si="85"/>
        <v>0</v>
      </c>
      <c r="W208" s="139">
        <f t="shared" ca="1" si="86"/>
        <v>1200</v>
      </c>
    </row>
    <row r="209" spans="2:23" ht="14.35" x14ac:dyDescent="0.5">
      <c r="B209" s="86">
        <v>195</v>
      </c>
      <c r="C209" s="138">
        <f t="shared" ca="1" si="87"/>
        <v>0.13564832857229303</v>
      </c>
      <c r="D209" s="86">
        <f ca="1">VLOOKUP(C209,new_arrival2,3,TRUE)</f>
        <v>4.5</v>
      </c>
      <c r="E209" s="86">
        <f t="shared" ca="1" si="72"/>
        <v>1092.75</v>
      </c>
      <c r="F209" s="138">
        <f t="shared" ca="1" si="88"/>
        <v>9.9492524390568216E-2</v>
      </c>
      <c r="G209" s="86" t="str">
        <f ca="1">VLOOKUP(F209,new_type2,3,TRUE)</f>
        <v>Jumbo</v>
      </c>
      <c r="H209" s="86">
        <f t="shared" ca="1" si="73"/>
        <v>1</v>
      </c>
      <c r="I209" s="138">
        <f t="shared" ca="1" si="89"/>
        <v>0.5942585053746624</v>
      </c>
      <c r="J209" s="86" t="str">
        <f t="shared" ca="1" si="74"/>
        <v>Landing</v>
      </c>
      <c r="K209" s="86">
        <f t="shared" ca="1" si="75"/>
        <v>1088.25</v>
      </c>
      <c r="L209" s="86">
        <f t="shared" ca="1" si="76"/>
        <v>1097.25</v>
      </c>
      <c r="M209" s="86">
        <f t="shared" ca="1" si="77"/>
        <v>1</v>
      </c>
      <c r="N209" s="138">
        <f t="shared" ca="1" si="90"/>
        <v>0.77092991221814666</v>
      </c>
      <c r="O209" s="86">
        <f t="shared" ca="1" si="78"/>
        <v>12</v>
      </c>
      <c r="P209" s="86">
        <f t="shared" ca="1" si="79"/>
        <v>1088.25</v>
      </c>
      <c r="Q209" s="86">
        <f t="shared" ca="1" si="80"/>
        <v>1100.25</v>
      </c>
      <c r="R209" s="86">
        <f t="shared" ca="1" si="81"/>
        <v>1097.25</v>
      </c>
      <c r="S209" s="86">
        <f t="shared" ca="1" si="82"/>
        <v>0</v>
      </c>
      <c r="T209" s="86">
        <f t="shared" ca="1" si="83"/>
        <v>4.5</v>
      </c>
      <c r="U209" s="86">
        <f t="shared" ca="1" si="84"/>
        <v>0</v>
      </c>
      <c r="V209" s="139">
        <f t="shared" ca="1" si="85"/>
        <v>0</v>
      </c>
      <c r="W209" s="139">
        <f t="shared" ca="1" si="86"/>
        <v>1600</v>
      </c>
    </row>
    <row r="210" spans="2:23" ht="14.35" x14ac:dyDescent="0.5">
      <c r="B210" s="86">
        <v>196</v>
      </c>
      <c r="C210" s="138">
        <f t="shared" ca="1" si="87"/>
        <v>0.13306153783005048</v>
      </c>
      <c r="D210" s="86">
        <f ca="1">VLOOKUP(C210,new_arrival2,3,TRUE)</f>
        <v>4.5</v>
      </c>
      <c r="E210" s="86">
        <f t="shared" ca="1" si="72"/>
        <v>1097.25</v>
      </c>
      <c r="F210" s="138">
        <f t="shared" ca="1" si="88"/>
        <v>0.4346312219815045</v>
      </c>
      <c r="G210" s="86" t="str">
        <f ca="1">VLOOKUP(F210,new_type2,3,TRUE)</f>
        <v>Medium</v>
      </c>
      <c r="H210" s="86">
        <f t="shared" ca="1" si="73"/>
        <v>2</v>
      </c>
      <c r="I210" s="138">
        <f t="shared" ca="1" si="89"/>
        <v>0.93647260216348882</v>
      </c>
      <c r="J210" s="86" t="str">
        <f t="shared" ca="1" si="74"/>
        <v>Landing</v>
      </c>
      <c r="K210" s="86">
        <f t="shared" ca="1" si="75"/>
        <v>1100.25</v>
      </c>
      <c r="L210" s="86">
        <f t="shared" ca="1" si="76"/>
        <v>1097.25</v>
      </c>
      <c r="M210" s="86">
        <f t="shared" ca="1" si="77"/>
        <v>2</v>
      </c>
      <c r="N210" s="138">
        <f t="shared" ca="1" si="90"/>
        <v>0.47307348822881634</v>
      </c>
      <c r="O210" s="86">
        <f t="shared" ca="1" si="78"/>
        <v>9</v>
      </c>
      <c r="P210" s="86">
        <f t="shared" ca="1" si="79"/>
        <v>1097.25</v>
      </c>
      <c r="Q210" s="86">
        <f t="shared" ca="1" si="80"/>
        <v>1100.25</v>
      </c>
      <c r="R210" s="86">
        <f t="shared" ca="1" si="81"/>
        <v>1106.25</v>
      </c>
      <c r="S210" s="86">
        <f t="shared" ca="1" si="82"/>
        <v>0</v>
      </c>
      <c r="T210" s="86">
        <f t="shared" ca="1" si="83"/>
        <v>0</v>
      </c>
      <c r="U210" s="86">
        <f t="shared" ca="1" si="84"/>
        <v>0</v>
      </c>
      <c r="V210" s="139">
        <f t="shared" ca="1" si="85"/>
        <v>0</v>
      </c>
      <c r="W210" s="139">
        <f t="shared" ca="1" si="86"/>
        <v>1200</v>
      </c>
    </row>
    <row r="211" spans="2:23" ht="14.35" x14ac:dyDescent="0.5">
      <c r="B211" s="86">
        <v>197</v>
      </c>
      <c r="C211" s="138">
        <f t="shared" ca="1" si="87"/>
        <v>0.94171344616781605</v>
      </c>
      <c r="D211" s="86">
        <f ca="1">VLOOKUP(C211,new_arrival2,3,TRUE)</f>
        <v>9</v>
      </c>
      <c r="E211" s="86">
        <f t="shared" ca="1" si="72"/>
        <v>1106.25</v>
      </c>
      <c r="F211" s="138">
        <f t="shared" ca="1" si="88"/>
        <v>0.88441616708726267</v>
      </c>
      <c r="G211" s="86" t="str">
        <f ca="1">VLOOKUP(F211,new_type2,3,TRUE)</f>
        <v>Small</v>
      </c>
      <c r="H211" s="86">
        <f t="shared" ca="1" si="73"/>
        <v>3</v>
      </c>
      <c r="I211" s="138">
        <f t="shared" ca="1" si="89"/>
        <v>0.80502649165536355</v>
      </c>
      <c r="J211" s="86" t="str">
        <f t="shared" ca="1" si="74"/>
        <v>Landing</v>
      </c>
      <c r="K211" s="86">
        <f t="shared" ca="1" si="75"/>
        <v>1100.25</v>
      </c>
      <c r="L211" s="86">
        <f t="shared" ca="1" si="76"/>
        <v>1106.25</v>
      </c>
      <c r="M211" s="86">
        <f t="shared" ca="1" si="77"/>
        <v>1</v>
      </c>
      <c r="N211" s="138">
        <f t="shared" ca="1" si="90"/>
        <v>0.63906968979853784</v>
      </c>
      <c r="O211" s="86">
        <f t="shared" ca="1" si="78"/>
        <v>6</v>
      </c>
      <c r="P211" s="86">
        <f t="shared" ca="1" si="79"/>
        <v>1106.25</v>
      </c>
      <c r="Q211" s="86">
        <f t="shared" ca="1" si="80"/>
        <v>1112.25</v>
      </c>
      <c r="R211" s="86">
        <f t="shared" ca="1" si="81"/>
        <v>1106.25</v>
      </c>
      <c r="S211" s="86">
        <f t="shared" ca="1" si="82"/>
        <v>0</v>
      </c>
      <c r="T211" s="86">
        <f t="shared" ca="1" si="83"/>
        <v>6</v>
      </c>
      <c r="U211" s="86">
        <f t="shared" ca="1" si="84"/>
        <v>0</v>
      </c>
      <c r="V211" s="139">
        <f t="shared" ca="1" si="85"/>
        <v>0</v>
      </c>
      <c r="W211" s="139">
        <f t="shared" ca="1" si="86"/>
        <v>850</v>
      </c>
    </row>
    <row r="212" spans="2:23" ht="14.35" x14ac:dyDescent="0.5">
      <c r="B212" s="86">
        <v>198</v>
      </c>
      <c r="C212" s="138">
        <f t="shared" ca="1" si="87"/>
        <v>0.13983896603355872</v>
      </c>
      <c r="D212" s="86">
        <f ca="1">VLOOKUP(C212,new_arrival2,3,TRUE)</f>
        <v>4.5</v>
      </c>
      <c r="E212" s="86">
        <f t="shared" ca="1" si="72"/>
        <v>1110.75</v>
      </c>
      <c r="F212" s="138">
        <f t="shared" ca="1" si="88"/>
        <v>0.505526821831214</v>
      </c>
      <c r="G212" s="86" t="str">
        <f ca="1">VLOOKUP(F212,new_type2,3,TRUE)</f>
        <v>Medium</v>
      </c>
      <c r="H212" s="86">
        <f t="shared" ca="1" si="73"/>
        <v>2</v>
      </c>
      <c r="I212" s="138">
        <f t="shared" ca="1" si="89"/>
        <v>0.51308919860582836</v>
      </c>
      <c r="J212" s="86" t="str">
        <f t="shared" ca="1" si="74"/>
        <v>Landing</v>
      </c>
      <c r="K212" s="86">
        <f t="shared" ca="1" si="75"/>
        <v>1112.25</v>
      </c>
      <c r="L212" s="86">
        <f t="shared" ca="1" si="76"/>
        <v>1106.25</v>
      </c>
      <c r="M212" s="86">
        <f t="shared" ca="1" si="77"/>
        <v>2</v>
      </c>
      <c r="N212" s="138">
        <f t="shared" ca="1" si="90"/>
        <v>0.87205107980965113</v>
      </c>
      <c r="O212" s="86">
        <f t="shared" ca="1" si="78"/>
        <v>12</v>
      </c>
      <c r="P212" s="86">
        <f t="shared" ca="1" si="79"/>
        <v>1110.75</v>
      </c>
      <c r="Q212" s="86">
        <f t="shared" ca="1" si="80"/>
        <v>1112.25</v>
      </c>
      <c r="R212" s="86">
        <f t="shared" ca="1" si="81"/>
        <v>1122.75</v>
      </c>
      <c r="S212" s="86">
        <f t="shared" ca="1" si="82"/>
        <v>0</v>
      </c>
      <c r="T212" s="86">
        <f t="shared" ca="1" si="83"/>
        <v>0</v>
      </c>
      <c r="U212" s="86">
        <f t="shared" ca="1" si="84"/>
        <v>4.5</v>
      </c>
      <c r="V212" s="139">
        <f t="shared" ca="1" si="85"/>
        <v>0</v>
      </c>
      <c r="W212" s="139">
        <f t="shared" ca="1" si="86"/>
        <v>1200</v>
      </c>
    </row>
    <row r="213" spans="2:23" ht="14.35" x14ac:dyDescent="0.5">
      <c r="B213" s="86">
        <v>199</v>
      </c>
      <c r="C213" s="138">
        <f t="shared" ca="1" si="87"/>
        <v>0.96020286011085698</v>
      </c>
      <c r="D213" s="86">
        <f ca="1">VLOOKUP(C213,new_arrival2,3,TRUE)</f>
        <v>9</v>
      </c>
      <c r="E213" s="86">
        <f t="shared" ca="1" si="72"/>
        <v>1119.75</v>
      </c>
      <c r="F213" s="138">
        <f t="shared" ca="1" si="88"/>
        <v>0.38889987118182545</v>
      </c>
      <c r="G213" s="86" t="str">
        <f ca="1">VLOOKUP(F213,new_type2,3,TRUE)</f>
        <v>Medium</v>
      </c>
      <c r="H213" s="86">
        <f t="shared" ca="1" si="73"/>
        <v>2</v>
      </c>
      <c r="I213" s="138">
        <f t="shared" ca="1" si="89"/>
        <v>0.86729614563485735</v>
      </c>
      <c r="J213" s="86" t="str">
        <f t="shared" ca="1" si="74"/>
        <v>Landing</v>
      </c>
      <c r="K213" s="86">
        <f t="shared" ca="1" si="75"/>
        <v>1112.25</v>
      </c>
      <c r="L213" s="86">
        <f t="shared" ca="1" si="76"/>
        <v>1122.75</v>
      </c>
      <c r="M213" s="86">
        <f t="shared" ca="1" si="77"/>
        <v>1</v>
      </c>
      <c r="N213" s="138">
        <f t="shared" ca="1" si="90"/>
        <v>4.3647943234957132E-2</v>
      </c>
      <c r="O213" s="86">
        <f t="shared" ca="1" si="78"/>
        <v>6</v>
      </c>
      <c r="P213" s="86">
        <f t="shared" ca="1" si="79"/>
        <v>1119.75</v>
      </c>
      <c r="Q213" s="86">
        <f t="shared" ca="1" si="80"/>
        <v>1125.75</v>
      </c>
      <c r="R213" s="86">
        <f t="shared" ca="1" si="81"/>
        <v>1122.75</v>
      </c>
      <c r="S213" s="86">
        <f t="shared" ca="1" si="82"/>
        <v>0</v>
      </c>
      <c r="T213" s="86">
        <f t="shared" ca="1" si="83"/>
        <v>7.5</v>
      </c>
      <c r="U213" s="86">
        <f t="shared" ca="1" si="84"/>
        <v>0</v>
      </c>
      <c r="V213" s="139">
        <f t="shared" ca="1" si="85"/>
        <v>0</v>
      </c>
      <c r="W213" s="139">
        <f t="shared" ca="1" si="86"/>
        <v>1200</v>
      </c>
    </row>
    <row r="214" spans="2:23" ht="14.35" x14ac:dyDescent="0.5">
      <c r="B214" s="86">
        <v>200</v>
      </c>
      <c r="C214" s="138">
        <f t="shared" ca="1" si="87"/>
        <v>0.94314160709954298</v>
      </c>
      <c r="D214" s="86">
        <f ca="1">VLOOKUP(C214,new_arrival2,3,TRUE)</f>
        <v>9</v>
      </c>
      <c r="E214" s="86">
        <f t="shared" ca="1" si="72"/>
        <v>1128.75</v>
      </c>
      <c r="F214" s="138">
        <f t="shared" ca="1" si="88"/>
        <v>0.33073542075251872</v>
      </c>
      <c r="G214" s="86" t="str">
        <f ca="1">VLOOKUP(F214,new_type2,3,TRUE)</f>
        <v>Jumbo</v>
      </c>
      <c r="H214" s="86">
        <f t="shared" ca="1" si="73"/>
        <v>1</v>
      </c>
      <c r="I214" s="138">
        <f t="shared" ca="1" si="89"/>
        <v>0.26417861387580921</v>
      </c>
      <c r="J214" s="86" t="str">
        <f t="shared" ca="1" si="74"/>
        <v>Take-Off</v>
      </c>
      <c r="K214" s="86">
        <f t="shared" ca="1" si="75"/>
        <v>1125.75</v>
      </c>
      <c r="L214" s="86">
        <f t="shared" ca="1" si="76"/>
        <v>1122.75</v>
      </c>
      <c r="M214" s="86">
        <f t="shared" ca="1" si="77"/>
        <v>1</v>
      </c>
      <c r="N214" s="138">
        <f t="shared" ca="1" si="90"/>
        <v>0.2061323710556151</v>
      </c>
      <c r="O214" s="86">
        <f t="shared" ca="1" si="78"/>
        <v>9</v>
      </c>
      <c r="P214" s="86">
        <f t="shared" ca="1" si="79"/>
        <v>1125.75</v>
      </c>
      <c r="Q214" s="86">
        <f t="shared" ca="1" si="80"/>
        <v>1134.75</v>
      </c>
      <c r="R214" s="86">
        <f t="shared" ca="1" si="81"/>
        <v>1122.75</v>
      </c>
      <c r="S214" s="86">
        <f t="shared" ca="1" si="82"/>
        <v>0</v>
      </c>
      <c r="T214" s="86">
        <f t="shared" ca="1" si="83"/>
        <v>3</v>
      </c>
      <c r="U214" s="86">
        <f t="shared" ca="1" si="84"/>
        <v>0</v>
      </c>
      <c r="V214" s="139">
        <f t="shared" ca="1" si="85"/>
        <v>0</v>
      </c>
      <c r="W214" s="139">
        <f t="shared" ca="1" si="86"/>
        <v>1600</v>
      </c>
    </row>
    <row r="215" spans="2:23" ht="14.35" x14ac:dyDescent="0.5">
      <c r="B215" s="86">
        <v>201</v>
      </c>
      <c r="C215" s="138">
        <f t="shared" ca="1" si="87"/>
        <v>0.9683842399711452</v>
      </c>
      <c r="D215" s="86">
        <f ca="1">VLOOKUP(C215,new_arrival2,3,TRUE)</f>
        <v>9</v>
      </c>
      <c r="E215" s="86">
        <f t="shared" ca="1" si="72"/>
        <v>1137.75</v>
      </c>
      <c r="F215" s="138">
        <f t="shared" ca="1" si="88"/>
        <v>0.16746115370977144</v>
      </c>
      <c r="G215" s="86" t="str">
        <f ca="1">VLOOKUP(F215,new_type2,3,TRUE)</f>
        <v>Jumbo</v>
      </c>
      <c r="H215" s="86">
        <f t="shared" ca="1" si="73"/>
        <v>1</v>
      </c>
      <c r="I215" s="138">
        <f t="shared" ca="1" si="89"/>
        <v>9.4886480587192623E-2</v>
      </c>
      <c r="J215" s="86" t="str">
        <f t="shared" ca="1" si="74"/>
        <v>Take-Off</v>
      </c>
      <c r="K215" s="86">
        <f t="shared" ca="1" si="75"/>
        <v>1134.75</v>
      </c>
      <c r="L215" s="86">
        <f t="shared" ca="1" si="76"/>
        <v>1122.75</v>
      </c>
      <c r="M215" s="86">
        <f t="shared" ca="1" si="77"/>
        <v>1</v>
      </c>
      <c r="N215" s="138">
        <f t="shared" ca="1" si="90"/>
        <v>0.57461708332610695</v>
      </c>
      <c r="O215" s="86">
        <f t="shared" ca="1" si="78"/>
        <v>12</v>
      </c>
      <c r="P215" s="86">
        <f t="shared" ca="1" si="79"/>
        <v>1134.75</v>
      </c>
      <c r="Q215" s="86">
        <f t="shared" ca="1" si="80"/>
        <v>1146.75</v>
      </c>
      <c r="R215" s="86">
        <f t="shared" ca="1" si="81"/>
        <v>1122.75</v>
      </c>
      <c r="S215" s="86">
        <f t="shared" ca="1" si="82"/>
        <v>0</v>
      </c>
      <c r="T215" s="86">
        <f t="shared" ca="1" si="83"/>
        <v>3</v>
      </c>
      <c r="U215" s="86">
        <f t="shared" ca="1" si="84"/>
        <v>0</v>
      </c>
      <c r="V215" s="139">
        <f t="shared" ca="1" si="85"/>
        <v>0</v>
      </c>
      <c r="W215" s="139">
        <f t="shared" ca="1" si="86"/>
        <v>1600</v>
      </c>
    </row>
    <row r="216" spans="2:23" ht="14.35" x14ac:dyDescent="0.5">
      <c r="B216" s="86">
        <v>202</v>
      </c>
      <c r="C216" s="138">
        <f t="shared" ca="1" si="87"/>
        <v>0.60190751134147791</v>
      </c>
      <c r="D216" s="86">
        <f ca="1">VLOOKUP(C216,new_arrival2,3,TRUE)</f>
        <v>6.75</v>
      </c>
      <c r="E216" s="86">
        <f t="shared" ca="1" si="72"/>
        <v>1144.5</v>
      </c>
      <c r="F216" s="138">
        <f t="shared" ca="1" si="88"/>
        <v>0.88455530269451754</v>
      </c>
      <c r="G216" s="86" t="str">
        <f ca="1">VLOOKUP(F216,new_type2,3,TRUE)</f>
        <v>Small</v>
      </c>
      <c r="H216" s="86">
        <f t="shared" ca="1" si="73"/>
        <v>3</v>
      </c>
      <c r="I216" s="138">
        <f t="shared" ca="1" si="89"/>
        <v>0.84200931535293155</v>
      </c>
      <c r="J216" s="86" t="str">
        <f t="shared" ca="1" si="74"/>
        <v>Landing</v>
      </c>
      <c r="K216" s="86">
        <f t="shared" ca="1" si="75"/>
        <v>1146.75</v>
      </c>
      <c r="L216" s="86">
        <f t="shared" ca="1" si="76"/>
        <v>1122.75</v>
      </c>
      <c r="M216" s="86">
        <f t="shared" ca="1" si="77"/>
        <v>2</v>
      </c>
      <c r="N216" s="138">
        <f t="shared" ca="1" si="90"/>
        <v>4.7300570535986353E-3</v>
      </c>
      <c r="O216" s="86">
        <f t="shared" ca="1" si="78"/>
        <v>6</v>
      </c>
      <c r="P216" s="86">
        <f t="shared" ca="1" si="79"/>
        <v>1144.5</v>
      </c>
      <c r="Q216" s="86">
        <f t="shared" ca="1" si="80"/>
        <v>1146.75</v>
      </c>
      <c r="R216" s="86">
        <f t="shared" ca="1" si="81"/>
        <v>1150.5</v>
      </c>
      <c r="S216" s="86">
        <f t="shared" ca="1" si="82"/>
        <v>0</v>
      </c>
      <c r="T216" s="86">
        <f t="shared" ca="1" si="83"/>
        <v>0</v>
      </c>
      <c r="U216" s="86">
        <f t="shared" ca="1" si="84"/>
        <v>21.75</v>
      </c>
      <c r="V216" s="139">
        <f t="shared" ca="1" si="85"/>
        <v>0</v>
      </c>
      <c r="W216" s="139">
        <f t="shared" ca="1" si="86"/>
        <v>850</v>
      </c>
    </row>
    <row r="217" spans="2:23" ht="14.35" x14ac:dyDescent="0.5">
      <c r="B217" s="86">
        <v>203</v>
      </c>
      <c r="C217" s="138">
        <f t="shared" ca="1" si="87"/>
        <v>6.0931683634188216E-2</v>
      </c>
      <c r="D217" s="86">
        <f ca="1">VLOOKUP(C217,new_arrival2,3,TRUE)</f>
        <v>0</v>
      </c>
      <c r="E217" s="86">
        <f t="shared" ca="1" si="72"/>
        <v>1144.5</v>
      </c>
      <c r="F217" s="138">
        <f t="shared" ca="1" si="88"/>
        <v>0.73191235666165388</v>
      </c>
      <c r="G217" s="86" t="str">
        <f ca="1">VLOOKUP(F217,new_type2,3,TRUE)</f>
        <v>Medium</v>
      </c>
      <c r="H217" s="86">
        <f t="shared" ca="1" si="73"/>
        <v>2</v>
      </c>
      <c r="I217" s="138">
        <f t="shared" ca="1" si="89"/>
        <v>0.23411068478278552</v>
      </c>
      <c r="J217" s="86" t="str">
        <f t="shared" ca="1" si="74"/>
        <v>Take-Off</v>
      </c>
      <c r="K217" s="86">
        <f t="shared" ca="1" si="75"/>
        <v>1146.75</v>
      </c>
      <c r="L217" s="86">
        <f t="shared" ca="1" si="76"/>
        <v>1150.5</v>
      </c>
      <c r="M217" s="86">
        <f t="shared" ca="1" si="77"/>
        <v>1</v>
      </c>
      <c r="N217" s="138">
        <f t="shared" ca="1" si="90"/>
        <v>0.733626083191668</v>
      </c>
      <c r="O217" s="86">
        <f t="shared" ca="1" si="78"/>
        <v>9</v>
      </c>
      <c r="P217" s="86">
        <f t="shared" ca="1" si="79"/>
        <v>1146.75</v>
      </c>
      <c r="Q217" s="86">
        <f t="shared" ca="1" si="80"/>
        <v>1155.75</v>
      </c>
      <c r="R217" s="86">
        <f t="shared" ca="1" si="81"/>
        <v>1150.5</v>
      </c>
      <c r="S217" s="86">
        <f t="shared" ca="1" si="82"/>
        <v>2.25</v>
      </c>
      <c r="T217" s="86">
        <f t="shared" ca="1" si="83"/>
        <v>0</v>
      </c>
      <c r="U217" s="86">
        <f t="shared" ca="1" si="84"/>
        <v>0</v>
      </c>
      <c r="V217" s="139">
        <f t="shared" ca="1" si="85"/>
        <v>17.847600000000003</v>
      </c>
      <c r="W217" s="139">
        <f t="shared" ca="1" si="86"/>
        <v>1200</v>
      </c>
    </row>
    <row r="218" spans="2:23" ht="14.35" x14ac:dyDescent="0.5">
      <c r="B218" s="86">
        <v>204</v>
      </c>
      <c r="C218" s="138">
        <f t="shared" ca="1" si="87"/>
        <v>0.48671388073174882</v>
      </c>
      <c r="D218" s="86">
        <f ca="1">VLOOKUP(C218,new_arrival2,3,TRUE)</f>
        <v>4.5</v>
      </c>
      <c r="E218" s="86">
        <f t="shared" ca="1" si="72"/>
        <v>1149</v>
      </c>
      <c r="F218" s="138">
        <f t="shared" ca="1" si="88"/>
        <v>0.8356677957502151</v>
      </c>
      <c r="G218" s="86" t="str">
        <f ca="1">VLOOKUP(F218,new_type2,3,TRUE)</f>
        <v>Small</v>
      </c>
      <c r="H218" s="86">
        <f t="shared" ca="1" si="73"/>
        <v>3</v>
      </c>
      <c r="I218" s="138">
        <f t="shared" ca="1" si="89"/>
        <v>0.32026434997236453</v>
      </c>
      <c r="J218" s="86" t="str">
        <f t="shared" ca="1" si="74"/>
        <v>Take-Off</v>
      </c>
      <c r="K218" s="86">
        <f t="shared" ca="1" si="75"/>
        <v>1155.75</v>
      </c>
      <c r="L218" s="86">
        <f t="shared" ca="1" si="76"/>
        <v>1150.5</v>
      </c>
      <c r="M218" s="86">
        <f t="shared" ca="1" si="77"/>
        <v>2</v>
      </c>
      <c r="N218" s="138">
        <f t="shared" ca="1" si="90"/>
        <v>6.3074529032678406E-2</v>
      </c>
      <c r="O218" s="86">
        <f t="shared" ca="1" si="78"/>
        <v>6</v>
      </c>
      <c r="P218" s="86">
        <f t="shared" ca="1" si="79"/>
        <v>1150.5</v>
      </c>
      <c r="Q218" s="86">
        <f t="shared" ca="1" si="80"/>
        <v>1155.75</v>
      </c>
      <c r="R218" s="86">
        <f t="shared" ca="1" si="81"/>
        <v>1156.5</v>
      </c>
      <c r="S218" s="86">
        <f t="shared" ca="1" si="82"/>
        <v>1.5</v>
      </c>
      <c r="T218" s="86">
        <f t="shared" ca="1" si="83"/>
        <v>0</v>
      </c>
      <c r="U218" s="86">
        <f t="shared" ca="1" si="84"/>
        <v>0</v>
      </c>
      <c r="V218" s="139">
        <f t="shared" ca="1" si="85"/>
        <v>1.4873000000000003</v>
      </c>
      <c r="W218" s="139">
        <f t="shared" ca="1" si="86"/>
        <v>850</v>
      </c>
    </row>
    <row r="219" spans="2:23" ht="14.35" x14ac:dyDescent="0.5">
      <c r="B219" s="86">
        <v>205</v>
      </c>
      <c r="C219" s="138">
        <f t="shared" ca="1" si="87"/>
        <v>0.76186756827568158</v>
      </c>
      <c r="D219" s="86">
        <f ca="1">VLOOKUP(C219,new_arrival2,3,TRUE)</f>
        <v>6.75</v>
      </c>
      <c r="E219" s="86">
        <f t="shared" ca="1" si="72"/>
        <v>1155.75</v>
      </c>
      <c r="F219" s="138">
        <f t="shared" ca="1" si="88"/>
        <v>0.65496566085528163</v>
      </c>
      <c r="G219" s="86" t="str">
        <f ca="1">VLOOKUP(F219,new_type2,3,TRUE)</f>
        <v>Medium</v>
      </c>
      <c r="H219" s="86">
        <f t="shared" ca="1" si="73"/>
        <v>2</v>
      </c>
      <c r="I219" s="138">
        <f t="shared" ca="1" si="89"/>
        <v>0.37337619044651416</v>
      </c>
      <c r="J219" s="86" t="str">
        <f t="shared" ca="1" si="74"/>
        <v>Take-Off</v>
      </c>
      <c r="K219" s="86">
        <f t="shared" ca="1" si="75"/>
        <v>1155.75</v>
      </c>
      <c r="L219" s="86">
        <f t="shared" ca="1" si="76"/>
        <v>1156.5</v>
      </c>
      <c r="M219" s="86">
        <f t="shared" ca="1" si="77"/>
        <v>1</v>
      </c>
      <c r="N219" s="138">
        <f t="shared" ca="1" si="90"/>
        <v>0.25391119978270094</v>
      </c>
      <c r="O219" s="86">
        <f t="shared" ca="1" si="78"/>
        <v>6</v>
      </c>
      <c r="P219" s="86">
        <f t="shared" ca="1" si="79"/>
        <v>1155.75</v>
      </c>
      <c r="Q219" s="86">
        <f t="shared" ca="1" si="80"/>
        <v>1161.75</v>
      </c>
      <c r="R219" s="86">
        <f t="shared" ca="1" si="81"/>
        <v>1156.5</v>
      </c>
      <c r="S219" s="86">
        <f t="shared" ca="1" si="82"/>
        <v>0</v>
      </c>
      <c r="T219" s="86">
        <f t="shared" ca="1" si="83"/>
        <v>0</v>
      </c>
      <c r="U219" s="86">
        <f t="shared" ca="1" si="84"/>
        <v>0</v>
      </c>
      <c r="V219" s="139">
        <f t="shared" ca="1" si="85"/>
        <v>0</v>
      </c>
      <c r="W219" s="139">
        <f t="shared" ca="1" si="86"/>
        <v>1200</v>
      </c>
    </row>
    <row r="220" spans="2:23" ht="14.35" x14ac:dyDescent="0.5">
      <c r="B220" s="86">
        <v>206</v>
      </c>
      <c r="C220" s="138">
        <f t="shared" ca="1" si="87"/>
        <v>0.32265341745982334</v>
      </c>
      <c r="D220" s="86">
        <f ca="1">VLOOKUP(C220,new_arrival2,3,TRUE)</f>
        <v>4.5</v>
      </c>
      <c r="E220" s="86">
        <f t="shared" ca="1" si="72"/>
        <v>1160.25</v>
      </c>
      <c r="F220" s="138">
        <f t="shared" ca="1" si="88"/>
        <v>0.5847640397726056</v>
      </c>
      <c r="G220" s="86" t="str">
        <f ca="1">VLOOKUP(F220,new_type2,3,TRUE)</f>
        <v>Medium</v>
      </c>
      <c r="H220" s="86">
        <f t="shared" ca="1" si="73"/>
        <v>2</v>
      </c>
      <c r="I220" s="138">
        <f t="shared" ca="1" si="89"/>
        <v>0.85019577184905071</v>
      </c>
      <c r="J220" s="86" t="str">
        <f t="shared" ca="1" si="74"/>
        <v>Landing</v>
      </c>
      <c r="K220" s="86">
        <f t="shared" ca="1" si="75"/>
        <v>1161.75</v>
      </c>
      <c r="L220" s="86">
        <f t="shared" ca="1" si="76"/>
        <v>1156.5</v>
      </c>
      <c r="M220" s="86">
        <f t="shared" ca="1" si="77"/>
        <v>2</v>
      </c>
      <c r="N220" s="138">
        <f t="shared" ca="1" si="90"/>
        <v>0.2682269533376771</v>
      </c>
      <c r="O220" s="86">
        <f t="shared" ca="1" si="78"/>
        <v>6</v>
      </c>
      <c r="P220" s="86">
        <f t="shared" ca="1" si="79"/>
        <v>1160.25</v>
      </c>
      <c r="Q220" s="86">
        <f t="shared" ca="1" si="80"/>
        <v>1161.75</v>
      </c>
      <c r="R220" s="86">
        <f t="shared" ca="1" si="81"/>
        <v>1166.25</v>
      </c>
      <c r="S220" s="86">
        <f t="shared" ca="1" si="82"/>
        <v>0</v>
      </c>
      <c r="T220" s="86">
        <f t="shared" ca="1" si="83"/>
        <v>0</v>
      </c>
      <c r="U220" s="86">
        <f t="shared" ca="1" si="84"/>
        <v>3.75</v>
      </c>
      <c r="V220" s="139">
        <f t="shared" ca="1" si="85"/>
        <v>0</v>
      </c>
      <c r="W220" s="139">
        <f t="shared" ca="1" si="86"/>
        <v>1200</v>
      </c>
    </row>
    <row r="221" spans="2:23" ht="14.35" x14ac:dyDescent="0.5">
      <c r="B221" s="86">
        <v>207</v>
      </c>
      <c r="C221" s="138">
        <f t="shared" ca="1" si="87"/>
        <v>0.14878269453321269</v>
      </c>
      <c r="D221" s="86">
        <f ca="1">VLOOKUP(C221,new_arrival2,3,TRUE)</f>
        <v>4.5</v>
      </c>
      <c r="E221" s="86">
        <f t="shared" ca="1" si="72"/>
        <v>1164.75</v>
      </c>
      <c r="F221" s="138">
        <f t="shared" ca="1" si="88"/>
        <v>0.70960997236400003</v>
      </c>
      <c r="G221" s="86" t="str">
        <f ca="1">VLOOKUP(F221,new_type2,3,TRUE)</f>
        <v>Medium</v>
      </c>
      <c r="H221" s="86">
        <f t="shared" ca="1" si="73"/>
        <v>2</v>
      </c>
      <c r="I221" s="138">
        <f t="shared" ca="1" si="89"/>
        <v>0.4441918089459489</v>
      </c>
      <c r="J221" s="86" t="str">
        <f t="shared" ca="1" si="74"/>
        <v>Take-Off</v>
      </c>
      <c r="K221" s="86">
        <f t="shared" ca="1" si="75"/>
        <v>1161.75</v>
      </c>
      <c r="L221" s="86">
        <f t="shared" ca="1" si="76"/>
        <v>1166.25</v>
      </c>
      <c r="M221" s="86">
        <f t="shared" ca="1" si="77"/>
        <v>1</v>
      </c>
      <c r="N221" s="138">
        <f t="shared" ca="1" si="90"/>
        <v>0.22275184348015675</v>
      </c>
      <c r="O221" s="86">
        <f t="shared" ca="1" si="78"/>
        <v>6</v>
      </c>
      <c r="P221" s="86">
        <f t="shared" ca="1" si="79"/>
        <v>1164.75</v>
      </c>
      <c r="Q221" s="86">
        <f t="shared" ca="1" si="80"/>
        <v>1170.75</v>
      </c>
      <c r="R221" s="86">
        <f t="shared" ca="1" si="81"/>
        <v>1166.25</v>
      </c>
      <c r="S221" s="86">
        <f t="shared" ca="1" si="82"/>
        <v>0</v>
      </c>
      <c r="T221" s="86">
        <f t="shared" ca="1" si="83"/>
        <v>3</v>
      </c>
      <c r="U221" s="86">
        <f t="shared" ca="1" si="84"/>
        <v>0</v>
      </c>
      <c r="V221" s="139">
        <f t="shared" ca="1" si="85"/>
        <v>0</v>
      </c>
      <c r="W221" s="139">
        <f t="shared" ca="1" si="86"/>
        <v>1200</v>
      </c>
    </row>
    <row r="222" spans="2:23" ht="14.35" x14ac:dyDescent="0.5">
      <c r="B222" s="86">
        <v>208</v>
      </c>
      <c r="C222" s="138">
        <f t="shared" ca="1" si="87"/>
        <v>0.56201761218839175</v>
      </c>
      <c r="D222" s="86">
        <f ca="1">VLOOKUP(C222,new_arrival2,3,TRUE)</f>
        <v>6.75</v>
      </c>
      <c r="E222" s="86">
        <f t="shared" ca="1" si="72"/>
        <v>1171.5</v>
      </c>
      <c r="F222" s="138">
        <f t="shared" ca="1" si="88"/>
        <v>0.67611535985929649</v>
      </c>
      <c r="G222" s="86" t="str">
        <f ca="1">VLOOKUP(F222,new_type2,3,TRUE)</f>
        <v>Medium</v>
      </c>
      <c r="H222" s="86">
        <f t="shared" ca="1" si="73"/>
        <v>2</v>
      </c>
      <c r="I222" s="138">
        <f t="shared" ca="1" si="89"/>
        <v>0.95881222345993733</v>
      </c>
      <c r="J222" s="86" t="str">
        <f t="shared" ca="1" si="74"/>
        <v>Landing</v>
      </c>
      <c r="K222" s="86">
        <f t="shared" ca="1" si="75"/>
        <v>1170.75</v>
      </c>
      <c r="L222" s="86">
        <f t="shared" ca="1" si="76"/>
        <v>1166.25</v>
      </c>
      <c r="M222" s="86">
        <f t="shared" ca="1" si="77"/>
        <v>2</v>
      </c>
      <c r="N222" s="138">
        <f t="shared" ca="1" si="90"/>
        <v>0.25773159757619357</v>
      </c>
      <c r="O222" s="86">
        <f t="shared" ca="1" si="78"/>
        <v>6</v>
      </c>
      <c r="P222" s="86">
        <f t="shared" ca="1" si="79"/>
        <v>1171.5</v>
      </c>
      <c r="Q222" s="86">
        <f t="shared" ca="1" si="80"/>
        <v>1170.75</v>
      </c>
      <c r="R222" s="86">
        <f t="shared" ca="1" si="81"/>
        <v>1177.5</v>
      </c>
      <c r="S222" s="86">
        <f t="shared" ca="1" si="82"/>
        <v>0</v>
      </c>
      <c r="T222" s="86">
        <f t="shared" ca="1" si="83"/>
        <v>0</v>
      </c>
      <c r="U222" s="86">
        <f t="shared" ca="1" si="84"/>
        <v>5.25</v>
      </c>
      <c r="V222" s="139">
        <f t="shared" ca="1" si="85"/>
        <v>0</v>
      </c>
      <c r="W222" s="139">
        <f t="shared" ca="1" si="86"/>
        <v>1200</v>
      </c>
    </row>
    <row r="223" spans="2:23" ht="14.35" x14ac:dyDescent="0.5">
      <c r="B223" s="86">
        <v>209</v>
      </c>
      <c r="C223" s="138">
        <f t="shared" ca="1" si="87"/>
        <v>0.8137168790096696</v>
      </c>
      <c r="D223" s="86">
        <f ca="1">VLOOKUP(C223,new_arrival2,3,TRUE)</f>
        <v>9</v>
      </c>
      <c r="E223" s="86">
        <f t="shared" ca="1" si="72"/>
        <v>1180.5</v>
      </c>
      <c r="F223" s="138">
        <f t="shared" ca="1" si="88"/>
        <v>0.11217438044531713</v>
      </c>
      <c r="G223" s="86" t="str">
        <f ca="1">VLOOKUP(F223,new_type2,3,TRUE)</f>
        <v>Jumbo</v>
      </c>
      <c r="H223" s="86">
        <f t="shared" ca="1" si="73"/>
        <v>1</v>
      </c>
      <c r="I223" s="138">
        <f t="shared" ca="1" si="89"/>
        <v>0.49009064191374396</v>
      </c>
      <c r="J223" s="86" t="str">
        <f t="shared" ca="1" si="74"/>
        <v>Take-Off</v>
      </c>
      <c r="K223" s="86">
        <f t="shared" ca="1" si="75"/>
        <v>1170.75</v>
      </c>
      <c r="L223" s="86">
        <f t="shared" ca="1" si="76"/>
        <v>1177.5</v>
      </c>
      <c r="M223" s="86">
        <f t="shared" ca="1" si="77"/>
        <v>1</v>
      </c>
      <c r="N223" s="138">
        <f t="shared" ca="1" si="90"/>
        <v>0.26573013938435663</v>
      </c>
      <c r="O223" s="86">
        <f t="shared" ca="1" si="78"/>
        <v>9</v>
      </c>
      <c r="P223" s="86">
        <f t="shared" ca="1" si="79"/>
        <v>1170.75</v>
      </c>
      <c r="Q223" s="86">
        <f t="shared" ca="1" si="80"/>
        <v>1179.75</v>
      </c>
      <c r="R223" s="86">
        <f t="shared" ca="1" si="81"/>
        <v>1177.5</v>
      </c>
      <c r="S223" s="86">
        <f t="shared" ca="1" si="82"/>
        <v>0</v>
      </c>
      <c r="T223" s="86">
        <f t="shared" ca="1" si="83"/>
        <v>9.75</v>
      </c>
      <c r="U223" s="86">
        <f t="shared" ca="1" si="84"/>
        <v>0</v>
      </c>
      <c r="V223" s="139">
        <f t="shared" ca="1" si="85"/>
        <v>0</v>
      </c>
      <c r="W223" s="139">
        <f t="shared" ca="1" si="86"/>
        <v>1600</v>
      </c>
    </row>
    <row r="224" spans="2:23" ht="14.35" x14ac:dyDescent="0.5">
      <c r="B224" s="86">
        <v>210</v>
      </c>
      <c r="C224" s="138">
        <f t="shared" ca="1" si="87"/>
        <v>0.32753660387596051</v>
      </c>
      <c r="D224" s="86">
        <f ca="1">VLOOKUP(C224,new_arrival2,3,TRUE)</f>
        <v>4.5</v>
      </c>
      <c r="E224" s="86">
        <f t="shared" ca="1" si="72"/>
        <v>1185</v>
      </c>
      <c r="F224" s="138">
        <f t="shared" ca="1" si="88"/>
        <v>0.56699940479044075</v>
      </c>
      <c r="G224" s="86" t="str">
        <f ca="1">VLOOKUP(F224,new_type2,3,TRUE)</f>
        <v>Medium</v>
      </c>
      <c r="H224" s="86">
        <f t="shared" ca="1" si="73"/>
        <v>2</v>
      </c>
      <c r="I224" s="138">
        <f t="shared" ca="1" si="89"/>
        <v>0.78662505843088604</v>
      </c>
      <c r="J224" s="86" t="str">
        <f t="shared" ca="1" si="74"/>
        <v>Landing</v>
      </c>
      <c r="K224" s="86">
        <f t="shared" ca="1" si="75"/>
        <v>1179.75</v>
      </c>
      <c r="L224" s="86">
        <f t="shared" ca="1" si="76"/>
        <v>1177.5</v>
      </c>
      <c r="M224" s="86">
        <f t="shared" ca="1" si="77"/>
        <v>2</v>
      </c>
      <c r="N224" s="138">
        <f t="shared" ca="1" si="90"/>
        <v>0.48232265487136694</v>
      </c>
      <c r="O224" s="86">
        <f t="shared" ca="1" si="78"/>
        <v>9</v>
      </c>
      <c r="P224" s="86">
        <f t="shared" ca="1" si="79"/>
        <v>1185</v>
      </c>
      <c r="Q224" s="86">
        <f t="shared" ca="1" si="80"/>
        <v>1179.75</v>
      </c>
      <c r="R224" s="86">
        <f t="shared" ca="1" si="81"/>
        <v>1194</v>
      </c>
      <c r="S224" s="86">
        <f t="shared" ca="1" si="82"/>
        <v>0</v>
      </c>
      <c r="T224" s="86">
        <f t="shared" ca="1" si="83"/>
        <v>0</v>
      </c>
      <c r="U224" s="86">
        <f t="shared" ca="1" si="84"/>
        <v>7.5</v>
      </c>
      <c r="V224" s="139">
        <f t="shared" ca="1" si="85"/>
        <v>0</v>
      </c>
      <c r="W224" s="139">
        <f t="shared" ca="1" si="86"/>
        <v>1200</v>
      </c>
    </row>
    <row r="225" spans="2:23" ht="14.35" x14ac:dyDescent="0.5">
      <c r="B225" s="86">
        <v>211</v>
      </c>
      <c r="C225" s="138">
        <f t="shared" ca="1" si="87"/>
        <v>0.56446282012676363</v>
      </c>
      <c r="D225" s="86">
        <f ca="1">VLOOKUP(C225,new_arrival2,3,TRUE)</f>
        <v>6.75</v>
      </c>
      <c r="E225" s="86">
        <f t="shared" ca="1" si="72"/>
        <v>1191.75</v>
      </c>
      <c r="F225" s="138">
        <f t="shared" ca="1" si="88"/>
        <v>0.84840046468552921</v>
      </c>
      <c r="G225" s="86" t="str">
        <f ca="1">VLOOKUP(F225,new_type2,3,TRUE)</f>
        <v>Small</v>
      </c>
      <c r="H225" s="86">
        <f t="shared" ca="1" si="73"/>
        <v>3</v>
      </c>
      <c r="I225" s="138">
        <f t="shared" ca="1" si="89"/>
        <v>0.49499345424123653</v>
      </c>
      <c r="J225" s="86" t="str">
        <f t="shared" ca="1" si="74"/>
        <v>Take-Off</v>
      </c>
      <c r="K225" s="86">
        <f t="shared" ca="1" si="75"/>
        <v>1179.75</v>
      </c>
      <c r="L225" s="86">
        <f t="shared" ca="1" si="76"/>
        <v>1194</v>
      </c>
      <c r="M225" s="86">
        <f t="shared" ca="1" si="77"/>
        <v>1</v>
      </c>
      <c r="N225" s="138">
        <f t="shared" ca="1" si="90"/>
        <v>0.75902525828549705</v>
      </c>
      <c r="O225" s="86">
        <f t="shared" ca="1" si="78"/>
        <v>6</v>
      </c>
      <c r="P225" s="86">
        <f t="shared" ca="1" si="79"/>
        <v>1191.75</v>
      </c>
      <c r="Q225" s="86">
        <f t="shared" ca="1" si="80"/>
        <v>1197.75</v>
      </c>
      <c r="R225" s="86">
        <f t="shared" ca="1" si="81"/>
        <v>1194</v>
      </c>
      <c r="S225" s="86">
        <f t="shared" ca="1" si="82"/>
        <v>0</v>
      </c>
      <c r="T225" s="86">
        <f t="shared" ca="1" si="83"/>
        <v>12</v>
      </c>
      <c r="U225" s="86">
        <f t="shared" ca="1" si="84"/>
        <v>0</v>
      </c>
      <c r="V225" s="139">
        <f t="shared" ca="1" si="85"/>
        <v>0</v>
      </c>
      <c r="W225" s="139">
        <f t="shared" ca="1" si="86"/>
        <v>850</v>
      </c>
    </row>
    <row r="226" spans="2:23" ht="14.35" x14ac:dyDescent="0.5">
      <c r="B226" s="86">
        <v>212</v>
      </c>
      <c r="C226" s="138">
        <f t="shared" ca="1" si="87"/>
        <v>0.27570995516913166</v>
      </c>
      <c r="D226" s="86">
        <f ca="1">VLOOKUP(C226,new_arrival2,3,TRUE)</f>
        <v>4.5</v>
      </c>
      <c r="E226" s="86">
        <f t="shared" ca="1" si="72"/>
        <v>1196.25</v>
      </c>
      <c r="F226" s="138">
        <f t="shared" ca="1" si="88"/>
        <v>0.18441991493167287</v>
      </c>
      <c r="G226" s="86" t="str">
        <f ca="1">VLOOKUP(F226,new_type2,3,TRUE)</f>
        <v>Jumbo</v>
      </c>
      <c r="H226" s="86">
        <f t="shared" ca="1" si="73"/>
        <v>1</v>
      </c>
      <c r="I226" s="138">
        <f t="shared" ca="1" si="89"/>
        <v>8.7735561926730266E-2</v>
      </c>
      <c r="J226" s="86" t="str">
        <f t="shared" ca="1" si="74"/>
        <v>Take-Off</v>
      </c>
      <c r="K226" s="86">
        <f t="shared" ca="1" si="75"/>
        <v>1197.75</v>
      </c>
      <c r="L226" s="86">
        <f t="shared" ca="1" si="76"/>
        <v>1194</v>
      </c>
      <c r="M226" s="86">
        <f t="shared" ca="1" si="77"/>
        <v>1</v>
      </c>
      <c r="N226" s="138">
        <f t="shared" ca="1" si="90"/>
        <v>0.98566068763694303</v>
      </c>
      <c r="O226" s="86">
        <f t="shared" ca="1" si="78"/>
        <v>12</v>
      </c>
      <c r="P226" s="86">
        <f t="shared" ca="1" si="79"/>
        <v>1197.75</v>
      </c>
      <c r="Q226" s="86">
        <f t="shared" ca="1" si="80"/>
        <v>1209.75</v>
      </c>
      <c r="R226" s="86">
        <f t="shared" ca="1" si="81"/>
        <v>1194</v>
      </c>
      <c r="S226" s="86">
        <f t="shared" ca="1" si="82"/>
        <v>1.5</v>
      </c>
      <c r="T226" s="86">
        <f t="shared" ca="1" si="83"/>
        <v>0</v>
      </c>
      <c r="U226" s="86">
        <f t="shared" ca="1" si="84"/>
        <v>0</v>
      </c>
      <c r="V226" s="139">
        <f t="shared" ca="1" si="85"/>
        <v>32.720600000000005</v>
      </c>
      <c r="W226" s="139">
        <f t="shared" ca="1" si="86"/>
        <v>1600</v>
      </c>
    </row>
    <row r="227" spans="2:23" ht="14.35" x14ac:dyDescent="0.5">
      <c r="B227" s="86">
        <v>213</v>
      </c>
      <c r="C227" s="138">
        <f t="shared" ca="1" si="87"/>
        <v>7.6903339817271599E-2</v>
      </c>
      <c r="D227" s="86">
        <f ca="1">VLOOKUP(C227,new_arrival2,3,TRUE)</f>
        <v>0</v>
      </c>
      <c r="E227" s="86">
        <f t="shared" ca="1" si="72"/>
        <v>1196.25</v>
      </c>
      <c r="F227" s="138">
        <f t="shared" ca="1" si="88"/>
        <v>0.54704040338524662</v>
      </c>
      <c r="G227" s="86" t="str">
        <f ca="1">VLOOKUP(F227,new_type2,3,TRUE)</f>
        <v>Medium</v>
      </c>
      <c r="H227" s="86">
        <f t="shared" ca="1" si="73"/>
        <v>2</v>
      </c>
      <c r="I227" s="138">
        <f t="shared" ca="1" si="89"/>
        <v>0.81402757073831711</v>
      </c>
      <c r="J227" s="86" t="str">
        <f t="shared" ca="1" si="74"/>
        <v>Landing</v>
      </c>
      <c r="K227" s="86">
        <f t="shared" ca="1" si="75"/>
        <v>1209.75</v>
      </c>
      <c r="L227" s="86">
        <f t="shared" ca="1" si="76"/>
        <v>1194</v>
      </c>
      <c r="M227" s="86">
        <f t="shared" ca="1" si="77"/>
        <v>2</v>
      </c>
      <c r="N227" s="138">
        <f t="shared" ca="1" si="90"/>
        <v>0.56965879370720296</v>
      </c>
      <c r="O227" s="86">
        <f t="shared" ca="1" si="78"/>
        <v>9</v>
      </c>
      <c r="P227" s="86">
        <f t="shared" ca="1" si="79"/>
        <v>1196.25</v>
      </c>
      <c r="Q227" s="86">
        <f t="shared" ca="1" si="80"/>
        <v>1209.75</v>
      </c>
      <c r="R227" s="86">
        <f t="shared" ca="1" si="81"/>
        <v>1205.25</v>
      </c>
      <c r="S227" s="86">
        <f t="shared" ca="1" si="82"/>
        <v>0</v>
      </c>
      <c r="T227" s="86">
        <f t="shared" ca="1" si="83"/>
        <v>0</v>
      </c>
      <c r="U227" s="86">
        <f t="shared" ca="1" si="84"/>
        <v>2.25</v>
      </c>
      <c r="V227" s="139">
        <f t="shared" ca="1" si="85"/>
        <v>0</v>
      </c>
      <c r="W227" s="139">
        <f t="shared" ca="1" si="86"/>
        <v>1200</v>
      </c>
    </row>
    <row r="228" spans="2:23" ht="14.35" x14ac:dyDescent="0.5">
      <c r="B228" s="86">
        <v>214</v>
      </c>
      <c r="C228" s="138">
        <f t="shared" ca="1" si="87"/>
        <v>0.78651301450222444</v>
      </c>
      <c r="D228" s="86">
        <f ca="1">VLOOKUP(C228,new_arrival2,3,TRUE)</f>
        <v>9</v>
      </c>
      <c r="E228" s="86">
        <f t="shared" ca="1" si="72"/>
        <v>1205.25</v>
      </c>
      <c r="F228" s="138">
        <f t="shared" ca="1" si="88"/>
        <v>0.92128490900297455</v>
      </c>
      <c r="G228" s="86" t="str">
        <f ca="1">VLOOKUP(F228,new_type2,3,TRUE)</f>
        <v>Small</v>
      </c>
      <c r="H228" s="86">
        <f t="shared" ca="1" si="73"/>
        <v>3</v>
      </c>
      <c r="I228" s="138">
        <f t="shared" ca="1" si="89"/>
        <v>0.61246641916467348</v>
      </c>
      <c r="J228" s="86" t="str">
        <f t="shared" ca="1" si="74"/>
        <v>Landing</v>
      </c>
      <c r="K228" s="86">
        <f t="shared" ca="1" si="75"/>
        <v>1209.75</v>
      </c>
      <c r="L228" s="86">
        <f t="shared" ca="1" si="76"/>
        <v>1205.25</v>
      </c>
      <c r="M228" s="86">
        <f t="shared" ca="1" si="77"/>
        <v>2</v>
      </c>
      <c r="N228" s="138">
        <f t="shared" ca="1" si="90"/>
        <v>0.7107953789611724</v>
      </c>
      <c r="O228" s="86">
        <f t="shared" ca="1" si="78"/>
        <v>6</v>
      </c>
      <c r="P228" s="86">
        <f t="shared" ca="1" si="79"/>
        <v>1205.25</v>
      </c>
      <c r="Q228" s="86">
        <f t="shared" ca="1" si="80"/>
        <v>1209.75</v>
      </c>
      <c r="R228" s="86">
        <f t="shared" ca="1" si="81"/>
        <v>1211.25</v>
      </c>
      <c r="S228" s="86">
        <f t="shared" ca="1" si="82"/>
        <v>0</v>
      </c>
      <c r="T228" s="86">
        <f t="shared" ca="1" si="83"/>
        <v>0</v>
      </c>
      <c r="U228" s="86">
        <f t="shared" ca="1" si="84"/>
        <v>0</v>
      </c>
      <c r="V228" s="139">
        <f t="shared" ca="1" si="85"/>
        <v>0</v>
      </c>
      <c r="W228" s="139">
        <f t="shared" ca="1" si="86"/>
        <v>850</v>
      </c>
    </row>
    <row r="229" spans="2:23" ht="14.35" x14ac:dyDescent="0.5">
      <c r="B229" s="86">
        <v>215</v>
      </c>
      <c r="C229" s="138">
        <f t="shared" ca="1" si="87"/>
        <v>0.42557184656962022</v>
      </c>
      <c r="D229" s="86">
        <f ca="1">VLOOKUP(C229,new_arrival2,3,TRUE)</f>
        <v>4.5</v>
      </c>
      <c r="E229" s="86">
        <f t="shared" ca="1" si="72"/>
        <v>1209.75</v>
      </c>
      <c r="F229" s="138">
        <f t="shared" ca="1" si="88"/>
        <v>0.42478123686527847</v>
      </c>
      <c r="G229" s="86" t="str">
        <f ca="1">VLOOKUP(F229,new_type2,3,TRUE)</f>
        <v>Medium</v>
      </c>
      <c r="H229" s="86">
        <f t="shared" ca="1" si="73"/>
        <v>2</v>
      </c>
      <c r="I229" s="138">
        <f t="shared" ca="1" si="89"/>
        <v>0.47317566403867417</v>
      </c>
      <c r="J229" s="86" t="str">
        <f t="shared" ca="1" si="74"/>
        <v>Take-Off</v>
      </c>
      <c r="K229" s="86">
        <f t="shared" ca="1" si="75"/>
        <v>1209.75</v>
      </c>
      <c r="L229" s="86">
        <f t="shared" ca="1" si="76"/>
        <v>1211.25</v>
      </c>
      <c r="M229" s="86">
        <f t="shared" ca="1" si="77"/>
        <v>1</v>
      </c>
      <c r="N229" s="138">
        <f t="shared" ca="1" si="90"/>
        <v>0.55815405073024604</v>
      </c>
      <c r="O229" s="86">
        <f t="shared" ca="1" si="78"/>
        <v>9</v>
      </c>
      <c r="P229" s="86">
        <f t="shared" ca="1" si="79"/>
        <v>1209.75</v>
      </c>
      <c r="Q229" s="86">
        <f t="shared" ca="1" si="80"/>
        <v>1218.75</v>
      </c>
      <c r="R229" s="86">
        <f t="shared" ca="1" si="81"/>
        <v>1211.25</v>
      </c>
      <c r="S229" s="86">
        <f t="shared" ca="1" si="82"/>
        <v>0</v>
      </c>
      <c r="T229" s="86">
        <f t="shared" ca="1" si="83"/>
        <v>0</v>
      </c>
      <c r="U229" s="86">
        <f t="shared" ca="1" si="84"/>
        <v>0</v>
      </c>
      <c r="V229" s="139">
        <f t="shared" ca="1" si="85"/>
        <v>0</v>
      </c>
      <c r="W229" s="139">
        <f t="shared" ca="1" si="86"/>
        <v>1200</v>
      </c>
    </row>
  </sheetData>
  <mergeCells count="5">
    <mergeCell ref="F1:G1"/>
    <mergeCell ref="I1:J1"/>
    <mergeCell ref="O1:P1"/>
    <mergeCell ref="F2:G2"/>
    <mergeCell ref="N6:P6"/>
  </mergeCells>
  <dataValidations count="1">
    <dataValidation type="list" allowBlank="1" showInputMessage="1" showErrorMessage="1" sqref="N2" xr:uid="{BB4809B3-413C-4CF3-B66E-D13E78B21211}">
      <formula1>$F$3:$F$5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3B6-D661-447E-BC37-7EBA3CF627EA}">
  <dimension ref="A1:AH1013"/>
  <sheetViews>
    <sheetView topLeftCell="I1" workbookViewId="0">
      <selection activeCell="AH11" sqref="AH11"/>
    </sheetView>
  </sheetViews>
  <sheetFormatPr defaultRowHeight="12.7" x14ac:dyDescent="0.4"/>
  <cols>
    <col min="1" max="1" width="13.1171875" style="86" bestFit="1" customWidth="1"/>
    <col min="2" max="5" width="8.9375" style="3"/>
    <col min="6" max="6" width="10.1171875" style="3" bestFit="1" customWidth="1"/>
    <col min="7" max="7" width="12.52734375" style="3" bestFit="1" customWidth="1"/>
    <col min="8" max="10" width="9.1171875" style="3" bestFit="1" customWidth="1"/>
    <col min="11" max="11" width="11.05859375" style="3" bestFit="1" customWidth="1"/>
    <col min="12" max="13" width="9.1171875" style="3" bestFit="1" customWidth="1"/>
    <col min="14" max="23" width="8.9375" style="3"/>
    <col min="24" max="24" width="10.52734375" style="3" bestFit="1" customWidth="1"/>
    <col min="25" max="29" width="8.9375" style="3"/>
    <col min="30" max="30" width="10.29296875" style="3" bestFit="1" customWidth="1"/>
    <col min="31" max="33" width="8.9375" style="3"/>
    <col min="34" max="34" width="15.41015625" style="3" bestFit="1" customWidth="1"/>
    <col min="35" max="16384" width="8.9375" style="3"/>
  </cols>
  <sheetData>
    <row r="1" spans="1:34" x14ac:dyDescent="0.4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</row>
    <row r="2" spans="1:34" ht="31.35" x14ac:dyDescent="0.4">
      <c r="A2" s="47"/>
      <c r="B2" s="120"/>
      <c r="C2" s="120"/>
      <c r="D2" s="141" t="s">
        <v>99</v>
      </c>
      <c r="E2" s="142"/>
      <c r="F2" s="142"/>
      <c r="G2" s="142"/>
      <c r="H2" s="143" t="s">
        <v>100</v>
      </c>
      <c r="I2" s="144"/>
      <c r="J2" s="120"/>
      <c r="K2" s="120"/>
      <c r="L2" s="145" t="s">
        <v>101</v>
      </c>
      <c r="M2" s="146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</row>
    <row r="3" spans="1:34" x14ac:dyDescent="0.4">
      <c r="A3" s="120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F3" s="3" t="s">
        <v>102</v>
      </c>
    </row>
    <row r="4" spans="1:34" x14ac:dyDescent="0.4">
      <c r="A4" s="47"/>
      <c r="B4" s="147" t="s">
        <v>103</v>
      </c>
      <c r="C4" s="148"/>
      <c r="D4" s="148"/>
      <c r="E4" s="149"/>
      <c r="F4" s="147" t="s">
        <v>104</v>
      </c>
      <c r="G4" s="148"/>
      <c r="H4" s="148"/>
      <c r="I4" s="149"/>
      <c r="J4" s="150"/>
      <c r="K4" s="47"/>
      <c r="L4" s="151" t="s">
        <v>81</v>
      </c>
      <c r="M4" s="152"/>
      <c r="N4" s="147" t="s">
        <v>105</v>
      </c>
      <c r="O4" s="148"/>
      <c r="P4" s="148"/>
      <c r="Q4" s="149"/>
      <c r="R4" s="153" t="s">
        <v>78</v>
      </c>
      <c r="S4" s="147" t="s">
        <v>106</v>
      </c>
      <c r="T4" s="148"/>
      <c r="U4" s="148"/>
      <c r="V4" s="149"/>
      <c r="W4" s="154" t="s">
        <v>79</v>
      </c>
      <c r="X4" s="154" t="s">
        <v>107</v>
      </c>
      <c r="Y4" s="147" t="s">
        <v>108</v>
      </c>
      <c r="Z4" s="148"/>
      <c r="AA4" s="149"/>
      <c r="AB4" s="148" t="s">
        <v>109</v>
      </c>
      <c r="AC4" s="148"/>
      <c r="AD4" s="47" t="s">
        <v>110</v>
      </c>
      <c r="AF4" s="3" t="s">
        <v>111</v>
      </c>
      <c r="AH4" s="3">
        <f>SUM(C14:C1013)</f>
        <v>747129</v>
      </c>
    </row>
    <row r="5" spans="1:34" ht="13" thickBot="1" x14ac:dyDescent="0.45">
      <c r="A5" s="47"/>
      <c r="B5" s="155" t="s">
        <v>112</v>
      </c>
      <c r="C5" s="129" t="s">
        <v>113</v>
      </c>
      <c r="D5" s="129" t="s">
        <v>114</v>
      </c>
      <c r="E5" s="156" t="s">
        <v>115</v>
      </c>
      <c r="F5" s="155" t="s">
        <v>112</v>
      </c>
      <c r="G5" s="129" t="s">
        <v>113</v>
      </c>
      <c r="H5" s="129" t="s">
        <v>114</v>
      </c>
      <c r="I5" s="156" t="s">
        <v>115</v>
      </c>
      <c r="J5" s="155" t="s">
        <v>112</v>
      </c>
      <c r="K5" s="129" t="s">
        <v>113</v>
      </c>
      <c r="L5" s="129" t="s">
        <v>116</v>
      </c>
      <c r="M5" s="156" t="s">
        <v>115</v>
      </c>
      <c r="N5" s="155" t="s">
        <v>112</v>
      </c>
      <c r="O5" s="129" t="s">
        <v>113</v>
      </c>
      <c r="P5" s="129" t="s">
        <v>114</v>
      </c>
      <c r="Q5" s="156" t="s">
        <v>115</v>
      </c>
      <c r="R5" s="157" t="s">
        <v>117</v>
      </c>
      <c r="S5" s="155" t="s">
        <v>112</v>
      </c>
      <c r="T5" s="129" t="s">
        <v>113</v>
      </c>
      <c r="U5" s="129" t="s">
        <v>114</v>
      </c>
      <c r="V5" s="156" t="s">
        <v>115</v>
      </c>
      <c r="W5" s="157" t="s">
        <v>117</v>
      </c>
      <c r="X5" s="155" t="s">
        <v>117</v>
      </c>
      <c r="Y5" s="155" t="s">
        <v>17</v>
      </c>
      <c r="Z5" s="129" t="s">
        <v>15</v>
      </c>
      <c r="AA5" s="156" t="s">
        <v>13</v>
      </c>
      <c r="AB5" s="129" t="s">
        <v>118</v>
      </c>
      <c r="AC5" s="129" t="s">
        <v>27</v>
      </c>
      <c r="AD5" s="129" t="s">
        <v>119</v>
      </c>
      <c r="AF5" s="3" t="s">
        <v>120</v>
      </c>
      <c r="AH5" s="158">
        <f>SUM(G14:G1013)</f>
        <v>31059745.103874996</v>
      </c>
    </row>
    <row r="6" spans="1:34" ht="13.35" thickTop="1" thickBot="1" x14ac:dyDescent="0.45">
      <c r="A6" s="159" t="s">
        <v>121</v>
      </c>
      <c r="B6" s="160">
        <f ca="1">'Simulation 1 Full 1 Mid'!S7</f>
        <v>41.25</v>
      </c>
      <c r="C6" s="161">
        <f ca="1">'Simulation 1 Full 1 Mid'!S6</f>
        <v>616.5</v>
      </c>
      <c r="D6" s="161">
        <f ca="1">'Simulation 1 Full 1 Mid'!S9</f>
        <v>2.8674418604651164</v>
      </c>
      <c r="E6" s="161">
        <f ca="1">'Simulation 1 Full 1 Mid'!S10</f>
        <v>6.1908781604312759</v>
      </c>
      <c r="F6" s="162">
        <f ca="1">'Simulation 1 Full 1 Mid'!V7</f>
        <v>3681.0675000000006</v>
      </c>
      <c r="G6" s="162">
        <f ca="1">'Simulation 1 Full 1 Mid'!V6</f>
        <v>26705.215150000011</v>
      </c>
      <c r="H6" s="162">
        <f ca="1">'Simulation 1 Full 1 Mid'!V9</f>
        <v>124.21030302325586</v>
      </c>
      <c r="I6" s="162">
        <f ca="1">'Simulation 1 Full 1 Mid'!V10</f>
        <v>418.04118191233147</v>
      </c>
      <c r="J6" s="162">
        <f ca="1">'Simulation 1 Full 1 Mid'!W7</f>
        <v>1600</v>
      </c>
      <c r="K6" s="162">
        <f ca="1">'Simulation 1 Full 1 Mid'!W6</f>
        <v>268450</v>
      </c>
      <c r="L6" s="162">
        <f ca="1">'Simulation 1 Full 1 Mid'!W9</f>
        <v>1248.6046511627908</v>
      </c>
      <c r="M6" s="162">
        <f ca="1">'Simulation 1 Full 1 Mid'!W10</f>
        <v>277.9647442458957</v>
      </c>
      <c r="N6" s="161">
        <f ca="1">'Simulation 1 Full 1 Mid'!T7</f>
        <v>12</v>
      </c>
      <c r="O6" s="161">
        <f ca="1">'Simulation 1 Full 1 Mid'!T6</f>
        <v>228</v>
      </c>
      <c r="P6" s="161">
        <f ca="1">'Simulation 1 Full 1 Mid'!T9</f>
        <v>1.0604651162790697</v>
      </c>
      <c r="Q6" s="161">
        <f ca="1">'Simulation 1 Full 1 Mid'!T10</f>
        <v>2.3651371238115657</v>
      </c>
      <c r="R6" s="163">
        <f ca="1">'Simulation 1 Full 1 Mid'!P8</f>
        <v>0.81292307692307686</v>
      </c>
      <c r="S6" s="164">
        <f ca="1">'Simulation 1 Full 1 Mid'!U7</f>
        <v>21.75</v>
      </c>
      <c r="T6" s="164">
        <f ca="1">'Simulation 1 Full 1 Mid'!U6</f>
        <v>488.25</v>
      </c>
      <c r="U6" s="164">
        <f ca="1">'Simulation 1 Full 1 Mid'!U9</f>
        <v>2.2709302325581397</v>
      </c>
      <c r="V6" s="164">
        <f ca="1">'Simulation 1 Full 1 Mid'!U10</f>
        <v>4.53254370101953</v>
      </c>
      <c r="W6" s="163">
        <f ca="1">'Simulation 1 Full 1 Mid'!Q8</f>
        <v>0.5993846153846154</v>
      </c>
      <c r="X6" s="163">
        <f ca="1">'Simulation 1 Full 1 Mid'!Q10</f>
        <v>1.4123076923076923</v>
      </c>
      <c r="Y6" s="161">
        <f ca="1">'Simulation 1 Full 1 Mid'!AB14</f>
        <v>34</v>
      </c>
      <c r="Z6" s="161">
        <f ca="1">'Simulation 1 Full 1 Mid'!AA14</f>
        <v>73</v>
      </c>
      <c r="AA6" s="161">
        <f ca="1">'Simulation 1 Full 1 Mid'!Z14</f>
        <v>53</v>
      </c>
      <c r="AB6" s="161">
        <f ca="1">'Simulation 1 Full 1 Mid'!J3</f>
        <v>78</v>
      </c>
      <c r="AC6" s="161">
        <f ca="1">'Simulation 1 Full 1 Mid'!J4</f>
        <v>82</v>
      </c>
      <c r="AD6" s="159">
        <f ca="1">'Simulation 1 Full 1 Mid'!P9</f>
        <v>20.3125</v>
      </c>
      <c r="AF6" s="165" t="s">
        <v>122</v>
      </c>
      <c r="AH6" s="81">
        <f>SUM(K14:K1013)</f>
        <v>272857800</v>
      </c>
    </row>
    <row r="7" spans="1:34" x14ac:dyDescent="0.4">
      <c r="A7" s="166" t="s">
        <v>123</v>
      </c>
      <c r="B7" s="167">
        <f>AVERAGE(B14:B1013)</f>
        <v>29.503499999999999</v>
      </c>
      <c r="C7" s="167">
        <f>AVERAGE(C14:C1013)</f>
        <v>747.12900000000002</v>
      </c>
      <c r="D7" s="167">
        <f t="shared" ref="D7:AD7" si="0">AVERAGE(D14:D1013)</f>
        <v>3.4750186046511597</v>
      </c>
      <c r="E7" s="167">
        <f t="shared" si="0"/>
        <v>5.6615769222999939</v>
      </c>
      <c r="F7" s="168">
        <f t="shared" si="0"/>
        <v>2408.1543584999959</v>
      </c>
      <c r="G7" s="168">
        <f t="shared" si="0"/>
        <v>31059.745103874997</v>
      </c>
      <c r="H7" s="168">
        <f t="shared" si="0"/>
        <v>144.46393071569776</v>
      </c>
      <c r="I7" s="168">
        <f t="shared" si="0"/>
        <v>362.1607433769484</v>
      </c>
      <c r="J7" s="168">
        <f t="shared" si="0"/>
        <v>1600</v>
      </c>
      <c r="K7" s="168">
        <f t="shared" si="0"/>
        <v>272857.8</v>
      </c>
      <c r="L7" s="168">
        <f t="shared" si="0"/>
        <v>1269.1060465116291</v>
      </c>
      <c r="M7" s="168">
        <f t="shared" si="0"/>
        <v>274.94359757666928</v>
      </c>
      <c r="N7" s="167">
        <f t="shared" si="0"/>
        <v>12.27375</v>
      </c>
      <c r="O7" s="167">
        <f t="shared" si="0"/>
        <v>195.14924999999999</v>
      </c>
      <c r="P7" s="167">
        <f t="shared" si="0"/>
        <v>0.90767093023255707</v>
      </c>
      <c r="Q7" s="167">
        <f t="shared" si="0"/>
        <v>2.2268660446335531</v>
      </c>
      <c r="R7" s="169">
        <f t="shared" si="0"/>
        <v>0.8424144058780979</v>
      </c>
      <c r="S7" s="167">
        <f t="shared" si="0"/>
        <v>30.0855</v>
      </c>
      <c r="T7" s="167">
        <f t="shared" si="0"/>
        <v>462.86775</v>
      </c>
      <c r="U7" s="167">
        <f t="shared" si="0"/>
        <v>2.1528732558139532</v>
      </c>
      <c r="V7" s="167">
        <f t="shared" si="0"/>
        <v>4.7682904616304729</v>
      </c>
      <c r="W7" s="169">
        <f t="shared" si="0"/>
        <v>0.62552956488899336</v>
      </c>
      <c r="X7" s="169">
        <f t="shared" si="0"/>
        <v>1.4679439707670938</v>
      </c>
      <c r="Y7" s="167">
        <f t="shared" si="0"/>
        <v>32.140999999999998</v>
      </c>
      <c r="Z7" s="167">
        <f t="shared" si="0"/>
        <v>71.775000000000006</v>
      </c>
      <c r="AA7" s="167">
        <f t="shared" si="0"/>
        <v>56.084000000000003</v>
      </c>
      <c r="AB7" s="167">
        <f t="shared" si="0"/>
        <v>80.265000000000001</v>
      </c>
      <c r="AC7" s="167">
        <f t="shared" si="0"/>
        <v>79.734999999999999</v>
      </c>
      <c r="AD7" s="167">
        <f t="shared" si="0"/>
        <v>20.554075000000001</v>
      </c>
    </row>
    <row r="8" spans="1:34" x14ac:dyDescent="0.4">
      <c r="A8" s="166" t="s">
        <v>124</v>
      </c>
      <c r="B8" s="167">
        <f>MAX(B14:B1013)</f>
        <v>81.75</v>
      </c>
      <c r="C8" s="167">
        <f>MAX(C14:C1013)</f>
        <v>2399.25</v>
      </c>
      <c r="D8" s="167">
        <f t="shared" ref="D8:AD8" si="1">MAX(D14:D1013)</f>
        <v>11.159302325581395</v>
      </c>
      <c r="E8" s="167">
        <f t="shared" si="1"/>
        <v>18.512764779776944</v>
      </c>
      <c r="F8" s="168">
        <f t="shared" si="1"/>
        <v>7228.2780000000012</v>
      </c>
      <c r="G8" s="168">
        <f t="shared" si="1"/>
        <v>108118.15802500004</v>
      </c>
      <c r="H8" s="168">
        <f t="shared" si="1"/>
        <v>502.87515360465136</v>
      </c>
      <c r="I8" s="168">
        <f t="shared" si="1"/>
        <v>1346.9608749521578</v>
      </c>
      <c r="J8" s="168">
        <f t="shared" si="1"/>
        <v>1600</v>
      </c>
      <c r="K8" s="168">
        <f t="shared" si="1"/>
        <v>283550</v>
      </c>
      <c r="L8" s="168">
        <f t="shared" si="1"/>
        <v>1318.8372093023256</v>
      </c>
      <c r="M8" s="168">
        <f t="shared" si="1"/>
        <v>306.55148024645928</v>
      </c>
      <c r="N8" s="167">
        <f t="shared" si="1"/>
        <v>24</v>
      </c>
      <c r="O8" s="167">
        <f t="shared" si="1"/>
        <v>387</v>
      </c>
      <c r="P8" s="167">
        <f t="shared" si="1"/>
        <v>1.8</v>
      </c>
      <c r="Q8" s="167">
        <f t="shared" si="1"/>
        <v>3.4360139098648959</v>
      </c>
      <c r="R8" s="169">
        <f t="shared" si="1"/>
        <v>0.95547073791348602</v>
      </c>
      <c r="S8" s="167">
        <f t="shared" si="1"/>
        <v>66</v>
      </c>
      <c r="T8" s="167">
        <f t="shared" si="1"/>
        <v>633.75</v>
      </c>
      <c r="U8" s="167">
        <f t="shared" si="1"/>
        <v>2.9476744186046511</v>
      </c>
      <c r="V8" s="167">
        <f t="shared" si="1"/>
        <v>6.892078577627454</v>
      </c>
      <c r="W8" s="169">
        <f t="shared" si="1"/>
        <v>0.74362244897959184</v>
      </c>
      <c r="X8" s="169">
        <f t="shared" si="1"/>
        <v>1.6817576564580559</v>
      </c>
      <c r="Y8" s="167">
        <f t="shared" si="1"/>
        <v>49</v>
      </c>
      <c r="Z8" s="167">
        <f t="shared" si="1"/>
        <v>94</v>
      </c>
      <c r="AA8" s="167">
        <f t="shared" si="1"/>
        <v>78</v>
      </c>
      <c r="AB8" s="167">
        <f t="shared" si="1"/>
        <v>100</v>
      </c>
      <c r="AC8" s="167">
        <f t="shared" si="1"/>
        <v>97</v>
      </c>
      <c r="AD8" s="167">
        <f t="shared" si="1"/>
        <v>22.412500000000001</v>
      </c>
      <c r="AF8" s="3" t="s">
        <v>125</v>
      </c>
      <c r="AH8" s="3">
        <f>365/1000</f>
        <v>0.36499999999999999</v>
      </c>
    </row>
    <row r="9" spans="1:34" x14ac:dyDescent="0.4">
      <c r="A9" s="166" t="s">
        <v>126</v>
      </c>
      <c r="B9" s="167">
        <f>MIN(B14:B1013)</f>
        <v>11.25</v>
      </c>
      <c r="C9" s="167">
        <f>MIN(C14:C1013)</f>
        <v>213</v>
      </c>
      <c r="D9" s="167">
        <f t="shared" ref="D9:AD9" si="2">MIN(D14:D1013)</f>
        <v>0.99069767441860468</v>
      </c>
      <c r="E9" s="167">
        <f t="shared" si="2"/>
        <v>2.1997040958062328</v>
      </c>
      <c r="F9" s="168">
        <f t="shared" si="2"/>
        <v>803.14200000000017</v>
      </c>
      <c r="G9" s="168">
        <f t="shared" si="2"/>
        <v>8464.5961249999982</v>
      </c>
      <c r="H9" s="168">
        <f t="shared" si="2"/>
        <v>39.370214534883715</v>
      </c>
      <c r="I9" s="168">
        <f t="shared" si="2"/>
        <v>113.98119747269794</v>
      </c>
      <c r="J9" s="168">
        <f t="shared" si="2"/>
        <v>1600</v>
      </c>
      <c r="K9" s="168">
        <f t="shared" si="2"/>
        <v>260750</v>
      </c>
      <c r="L9" s="168">
        <f t="shared" si="2"/>
        <v>1212.7906976744187</v>
      </c>
      <c r="M9" s="168">
        <f t="shared" si="2"/>
        <v>243.08520137422227</v>
      </c>
      <c r="N9" s="167">
        <f t="shared" si="2"/>
        <v>6</v>
      </c>
      <c r="O9" s="167">
        <f t="shared" si="2"/>
        <v>52.5</v>
      </c>
      <c r="P9" s="167">
        <f t="shared" si="2"/>
        <v>0.2441860465116279</v>
      </c>
      <c r="Q9" s="167">
        <f t="shared" si="2"/>
        <v>1.1199762859600204</v>
      </c>
      <c r="R9" s="169">
        <f t="shared" si="2"/>
        <v>0.69898869720404522</v>
      </c>
      <c r="S9" s="167">
        <f t="shared" si="2"/>
        <v>16.5</v>
      </c>
      <c r="T9" s="167">
        <f t="shared" si="2"/>
        <v>294</v>
      </c>
      <c r="U9" s="167">
        <f t="shared" si="2"/>
        <v>1.3674418604651162</v>
      </c>
      <c r="V9" s="167">
        <f t="shared" si="2"/>
        <v>3.112811810909379</v>
      </c>
      <c r="W9" s="169">
        <f t="shared" si="2"/>
        <v>0.51843317972350234</v>
      </c>
      <c r="X9" s="169">
        <f t="shared" si="2"/>
        <v>1.2528735632183907</v>
      </c>
      <c r="Y9" s="167">
        <f t="shared" si="2"/>
        <v>19</v>
      </c>
      <c r="Z9" s="167">
        <f t="shared" si="2"/>
        <v>51</v>
      </c>
      <c r="AA9" s="167">
        <f t="shared" si="2"/>
        <v>39</v>
      </c>
      <c r="AB9" s="167">
        <f t="shared" si="2"/>
        <v>63</v>
      </c>
      <c r="AC9" s="167">
        <f t="shared" si="2"/>
        <v>60</v>
      </c>
      <c r="AD9" s="167">
        <f t="shared" si="2"/>
        <v>18.649999999999999</v>
      </c>
      <c r="AF9" s="3" t="s">
        <v>111</v>
      </c>
      <c r="AH9" s="3">
        <f>AH4*$AH$8</f>
        <v>272702.08500000002</v>
      </c>
    </row>
    <row r="10" spans="1:34" ht="14.7" thickBot="1" x14ac:dyDescent="0.55000000000000004">
      <c r="A10" s="170" t="s">
        <v>127</v>
      </c>
      <c r="B10" s="171">
        <f>STDEV(B14:B1013)</f>
        <v>9.4571031267269952</v>
      </c>
      <c r="C10" s="171">
        <f>STDEV(C14:C1013)</f>
        <v>288.93166101820464</v>
      </c>
      <c r="D10" s="171">
        <f t="shared" ref="D10:AD10" si="3">STDEV(D14:D1013)</f>
        <v>1.3438681907823542</v>
      </c>
      <c r="E10" s="171">
        <f t="shared" si="3"/>
        <v>1.8874544857140765</v>
      </c>
      <c r="F10" s="172">
        <f t="shared" si="3"/>
        <v>854.18053026022005</v>
      </c>
      <c r="G10" s="172">
        <f t="shared" si="3"/>
        <v>13688.698286740877</v>
      </c>
      <c r="H10" s="172">
        <f t="shared" si="3"/>
        <v>63.668364124375813</v>
      </c>
      <c r="I10" s="172">
        <f t="shared" si="3"/>
        <v>138.24144868374751</v>
      </c>
      <c r="J10" s="172">
        <f t="shared" si="3"/>
        <v>0</v>
      </c>
      <c r="K10" s="172">
        <f t="shared" si="3"/>
        <v>3947.0581992705083</v>
      </c>
      <c r="L10" s="172">
        <f t="shared" si="3"/>
        <v>18.358410229165091</v>
      </c>
      <c r="M10" s="172">
        <f t="shared" si="3"/>
        <v>8.7330973754175876</v>
      </c>
      <c r="N10" s="171">
        <f t="shared" si="3"/>
        <v>2.2912602014635564</v>
      </c>
      <c r="O10" s="171">
        <f t="shared" si="3"/>
        <v>54.399379172853521</v>
      </c>
      <c r="P10" s="171">
        <f t="shared" si="3"/>
        <v>0.25302036824583141</v>
      </c>
      <c r="Q10" s="171">
        <f t="shared" si="3"/>
        <v>0.37290679768460949</v>
      </c>
      <c r="R10" s="173">
        <f t="shared" si="3"/>
        <v>4.1358218462838617E-2</v>
      </c>
      <c r="S10" s="171">
        <f t="shared" si="3"/>
        <v>7.4445776566899013</v>
      </c>
      <c r="T10" s="171">
        <f t="shared" si="3"/>
        <v>55.546417318441065</v>
      </c>
      <c r="U10" s="171">
        <f t="shared" si="3"/>
        <v>0.25835542938810507</v>
      </c>
      <c r="V10" s="171">
        <f t="shared" si="3"/>
        <v>0.52478045667926365</v>
      </c>
      <c r="W10" s="173">
        <f t="shared" si="3"/>
        <v>3.5711133937669795E-2</v>
      </c>
      <c r="X10" s="173">
        <f t="shared" si="3"/>
        <v>6.6066235081301813E-2</v>
      </c>
      <c r="Y10" s="171">
        <f t="shared" si="3"/>
        <v>4.9046074434325648</v>
      </c>
      <c r="Z10" s="171">
        <f t="shared" si="3"/>
        <v>6.4741245963674023</v>
      </c>
      <c r="AA10" s="171">
        <f t="shared" si="3"/>
        <v>6.0774896034366046</v>
      </c>
      <c r="AB10" s="171">
        <f t="shared" si="3"/>
        <v>6.3621735477941996</v>
      </c>
      <c r="AC10" s="171">
        <f t="shared" si="3"/>
        <v>6.3621735477941996</v>
      </c>
      <c r="AD10" s="171">
        <f t="shared" si="3"/>
        <v>0.60662886549805395</v>
      </c>
      <c r="AF10" s="3" t="s">
        <v>120</v>
      </c>
      <c r="AH10" s="139">
        <f t="shared" ref="AH10:AH11" si="4">AH5*$AH$8</f>
        <v>11336806.962914374</v>
      </c>
    </row>
    <row r="11" spans="1:34" ht="14.35" x14ac:dyDescent="0.5">
      <c r="A11" s="120" t="s">
        <v>128</v>
      </c>
      <c r="B11" s="147" t="s">
        <v>103</v>
      </c>
      <c r="C11" s="148"/>
      <c r="D11" s="148"/>
      <c r="E11" s="149"/>
      <c r="F11" s="147" t="s">
        <v>104</v>
      </c>
      <c r="G11" s="148"/>
      <c r="H11" s="148"/>
      <c r="I11" s="149"/>
      <c r="J11" s="150"/>
      <c r="K11" s="47"/>
      <c r="L11" s="151" t="s">
        <v>81</v>
      </c>
      <c r="M11" s="152"/>
      <c r="N11" s="147" t="s">
        <v>105</v>
      </c>
      <c r="O11" s="148"/>
      <c r="P11" s="148"/>
      <c r="Q11" s="149"/>
      <c r="R11" s="153" t="s">
        <v>78</v>
      </c>
      <c r="S11" s="147" t="s">
        <v>106</v>
      </c>
      <c r="T11" s="148"/>
      <c r="U11" s="148"/>
      <c r="V11" s="149"/>
      <c r="W11" s="154" t="s">
        <v>79</v>
      </c>
      <c r="X11" s="154" t="s">
        <v>107</v>
      </c>
      <c r="Y11" s="147" t="s">
        <v>108</v>
      </c>
      <c r="Z11" s="148"/>
      <c r="AA11" s="149"/>
      <c r="AB11" s="148" t="s">
        <v>109</v>
      </c>
      <c r="AC11" s="148"/>
      <c r="AD11" s="151" t="s">
        <v>110</v>
      </c>
      <c r="AF11" s="165" t="s">
        <v>122</v>
      </c>
      <c r="AH11" s="139">
        <f t="shared" si="4"/>
        <v>99593097</v>
      </c>
    </row>
    <row r="12" spans="1:34" ht="13" thickBot="1" x14ac:dyDescent="0.45">
      <c r="A12" s="129" t="s">
        <v>129</v>
      </c>
      <c r="B12" s="155" t="s">
        <v>112</v>
      </c>
      <c r="C12" s="129" t="s">
        <v>113</v>
      </c>
      <c r="D12" s="129" t="s">
        <v>114</v>
      </c>
      <c r="E12" s="156" t="s">
        <v>115</v>
      </c>
      <c r="F12" s="155" t="s">
        <v>112</v>
      </c>
      <c r="G12" s="129" t="s">
        <v>113</v>
      </c>
      <c r="H12" s="129" t="s">
        <v>114</v>
      </c>
      <c r="I12" s="156" t="s">
        <v>115</v>
      </c>
      <c r="J12" s="155" t="s">
        <v>112</v>
      </c>
      <c r="K12" s="129" t="s">
        <v>113</v>
      </c>
      <c r="L12" s="129" t="s">
        <v>116</v>
      </c>
      <c r="M12" s="156" t="s">
        <v>115</v>
      </c>
      <c r="N12" s="155" t="s">
        <v>112</v>
      </c>
      <c r="O12" s="129" t="s">
        <v>113</v>
      </c>
      <c r="P12" s="129" t="s">
        <v>114</v>
      </c>
      <c r="Q12" s="156" t="s">
        <v>115</v>
      </c>
      <c r="R12" s="157" t="s">
        <v>117</v>
      </c>
      <c r="S12" s="155" t="s">
        <v>112</v>
      </c>
      <c r="T12" s="129" t="s">
        <v>113</v>
      </c>
      <c r="U12" s="129" t="s">
        <v>114</v>
      </c>
      <c r="V12" s="156" t="s">
        <v>115</v>
      </c>
      <c r="W12" s="157" t="s">
        <v>117</v>
      </c>
      <c r="X12" s="155" t="s">
        <v>117</v>
      </c>
      <c r="Y12" s="155" t="s">
        <v>17</v>
      </c>
      <c r="Z12" s="129" t="s">
        <v>15</v>
      </c>
      <c r="AA12" s="156" t="s">
        <v>13</v>
      </c>
      <c r="AB12" s="129" t="s">
        <v>118</v>
      </c>
      <c r="AC12" s="129" t="s">
        <v>27</v>
      </c>
      <c r="AD12" s="174" t="s">
        <v>119</v>
      </c>
    </row>
    <row r="13" spans="1:34" s="183" customFormat="1" ht="11.7" thickTop="1" x14ac:dyDescent="0.35">
      <c r="A13" s="175"/>
      <c r="B13" s="176">
        <f ca="1">B6</f>
        <v>41.25</v>
      </c>
      <c r="C13" s="176">
        <f ca="1">C6</f>
        <v>616.5</v>
      </c>
      <c r="D13" s="176">
        <f t="shared" ref="D13:AD13" ca="1" si="5">D6</f>
        <v>2.8674418604651164</v>
      </c>
      <c r="E13" s="176">
        <f t="shared" ca="1" si="5"/>
        <v>6.1908781604312759</v>
      </c>
      <c r="F13" s="177">
        <f t="shared" ca="1" si="5"/>
        <v>3681.0675000000006</v>
      </c>
      <c r="G13" s="177">
        <f ca="1">G6</f>
        <v>26705.215150000011</v>
      </c>
      <c r="H13" s="177">
        <f t="shared" ca="1" si="5"/>
        <v>124.21030302325586</v>
      </c>
      <c r="I13" s="177">
        <f t="shared" ca="1" si="5"/>
        <v>418.04118191233147</v>
      </c>
      <c r="J13" s="177">
        <f t="shared" ca="1" si="5"/>
        <v>1600</v>
      </c>
      <c r="K13" s="177">
        <f ca="1">K6</f>
        <v>268450</v>
      </c>
      <c r="L13" s="177">
        <f t="shared" ca="1" si="5"/>
        <v>1248.6046511627908</v>
      </c>
      <c r="M13" s="177">
        <f t="shared" ca="1" si="5"/>
        <v>277.9647442458957</v>
      </c>
      <c r="N13" s="178">
        <f t="shared" ca="1" si="5"/>
        <v>12</v>
      </c>
      <c r="O13" s="178">
        <f ca="1">O6</f>
        <v>228</v>
      </c>
      <c r="P13" s="178">
        <f t="shared" ca="1" si="5"/>
        <v>1.0604651162790697</v>
      </c>
      <c r="Q13" s="178">
        <f t="shared" ca="1" si="5"/>
        <v>2.3651371238115657</v>
      </c>
      <c r="R13" s="179">
        <f t="shared" ca="1" si="5"/>
        <v>0.81292307692307686</v>
      </c>
      <c r="S13" s="180">
        <f ca="1">S6</f>
        <v>21.75</v>
      </c>
      <c r="T13" s="180">
        <f t="shared" ref="T13:X13" ca="1" si="6">T6</f>
        <v>488.25</v>
      </c>
      <c r="U13" s="180">
        <f t="shared" ca="1" si="6"/>
        <v>2.2709302325581397</v>
      </c>
      <c r="V13" s="180">
        <f t="shared" ca="1" si="6"/>
        <v>4.53254370101953</v>
      </c>
      <c r="W13" s="179">
        <f t="shared" ca="1" si="6"/>
        <v>0.5993846153846154</v>
      </c>
      <c r="X13" s="179">
        <f t="shared" ca="1" si="6"/>
        <v>1.4123076923076923</v>
      </c>
      <c r="Y13" s="181">
        <f t="shared" ca="1" si="5"/>
        <v>34</v>
      </c>
      <c r="Z13" s="181">
        <f t="shared" ca="1" si="5"/>
        <v>73</v>
      </c>
      <c r="AA13" s="181">
        <f t="shared" ca="1" si="5"/>
        <v>53</v>
      </c>
      <c r="AB13" s="181">
        <f t="shared" ca="1" si="5"/>
        <v>78</v>
      </c>
      <c r="AC13" s="181">
        <f t="shared" ca="1" si="5"/>
        <v>82</v>
      </c>
      <c r="AD13" s="182">
        <f t="shared" ca="1" si="5"/>
        <v>20.3125</v>
      </c>
    </row>
    <row r="14" spans="1:34" s="183" customFormat="1" ht="11.35" x14ac:dyDescent="0.35">
      <c r="A14" s="175">
        <v>1</v>
      </c>
      <c r="B14" s="175">
        <f t="dataTable" ref="B14:AD1013" dt2D="0" dtr="0" r1="A13" ca="1"/>
        <v>27</v>
      </c>
      <c r="C14" s="175">
        <v>708.75</v>
      </c>
      <c r="D14" s="184">
        <v>3.2965116279069768</v>
      </c>
      <c r="E14" s="184">
        <v>5.3515042359584264</v>
      </c>
      <c r="F14" s="185">
        <v>2409.4260000000004</v>
      </c>
      <c r="G14" s="185">
        <v>26579.166475000002</v>
      </c>
      <c r="H14" s="185">
        <v>123.62403011627907</v>
      </c>
      <c r="I14" s="185">
        <v>316.19104251184621</v>
      </c>
      <c r="J14" s="185">
        <v>1600</v>
      </c>
      <c r="K14" s="185">
        <v>271500</v>
      </c>
      <c r="L14" s="185">
        <v>1262.7906976744187</v>
      </c>
      <c r="M14" s="185">
        <v>278.74322070793465</v>
      </c>
      <c r="N14" s="186">
        <v>14.25</v>
      </c>
      <c r="O14" s="186">
        <v>204.75</v>
      </c>
      <c r="P14" s="186">
        <v>0.95232558139534884</v>
      </c>
      <c r="Q14" s="186">
        <v>2.4908231920140871</v>
      </c>
      <c r="R14" s="187">
        <v>0.83484573502722315</v>
      </c>
      <c r="S14" s="190">
        <v>30.75</v>
      </c>
      <c r="T14" s="190">
        <v>455.25</v>
      </c>
      <c r="U14" s="190">
        <v>2.1174418604651164</v>
      </c>
      <c r="V14" s="190">
        <v>4.6088710139765423</v>
      </c>
      <c r="W14" s="187">
        <v>0.63278886872353302</v>
      </c>
      <c r="X14" s="187">
        <v>1.4676346037507562</v>
      </c>
      <c r="Y14" s="188">
        <v>33</v>
      </c>
      <c r="Z14" s="188">
        <v>70</v>
      </c>
      <c r="AA14" s="188">
        <v>57</v>
      </c>
      <c r="AB14" s="188">
        <v>74</v>
      </c>
      <c r="AC14" s="188">
        <v>86</v>
      </c>
      <c r="AD14" s="189">
        <v>20.662500000000001</v>
      </c>
    </row>
    <row r="15" spans="1:34" s="183" customFormat="1" ht="11.35" x14ac:dyDescent="0.35">
      <c r="A15" s="175">
        <v>2</v>
      </c>
      <c r="B15" s="175">
        <v>29.25</v>
      </c>
      <c r="C15" s="175">
        <v>550.5</v>
      </c>
      <c r="D15" s="184">
        <v>2.5604651162790697</v>
      </c>
      <c r="E15" s="184">
        <v>4.6279014407474977</v>
      </c>
      <c r="F15" s="185">
        <v>2610.2115000000003</v>
      </c>
      <c r="G15" s="185">
        <v>24436.339000000014</v>
      </c>
      <c r="H15" s="185">
        <v>113.65739069767449</v>
      </c>
      <c r="I15" s="185">
        <v>331.30832815509041</v>
      </c>
      <c r="J15" s="185">
        <v>1600</v>
      </c>
      <c r="K15" s="185">
        <v>275950</v>
      </c>
      <c r="L15" s="185">
        <v>1283.4883720930231</v>
      </c>
      <c r="M15" s="185">
        <v>272.74036574579594</v>
      </c>
      <c r="N15" s="186">
        <v>12.75</v>
      </c>
      <c r="O15" s="186">
        <v>210.75</v>
      </c>
      <c r="P15" s="186">
        <v>0.98023255813953492</v>
      </c>
      <c r="Q15" s="186">
        <v>2.3414474399158069</v>
      </c>
      <c r="R15" s="187">
        <v>0.83557636044470451</v>
      </c>
      <c r="S15" s="190">
        <v>32.25</v>
      </c>
      <c r="T15" s="190">
        <v>500.25</v>
      </c>
      <c r="U15" s="190">
        <v>2.3267441860465117</v>
      </c>
      <c r="V15" s="190">
        <v>5.5222505405300346</v>
      </c>
      <c r="W15" s="187">
        <v>0.609713282621416</v>
      </c>
      <c r="X15" s="187">
        <v>1.4452896430661206</v>
      </c>
      <c r="Y15" s="188">
        <v>28</v>
      </c>
      <c r="Z15" s="188">
        <v>74</v>
      </c>
      <c r="AA15" s="188">
        <v>58</v>
      </c>
      <c r="AB15" s="188">
        <v>85</v>
      </c>
      <c r="AC15" s="188">
        <v>75</v>
      </c>
      <c r="AD15" s="189">
        <v>21.362500000000001</v>
      </c>
    </row>
    <row r="16" spans="1:34" s="183" customFormat="1" ht="11.35" x14ac:dyDescent="0.35">
      <c r="A16" s="175">
        <v>3</v>
      </c>
      <c r="B16" s="175">
        <v>17.25</v>
      </c>
      <c r="C16" s="175">
        <v>423</v>
      </c>
      <c r="D16" s="184">
        <v>1.9674418604651163</v>
      </c>
      <c r="E16" s="184">
        <v>3.5499750512636918</v>
      </c>
      <c r="F16" s="185">
        <v>1539.3555000000003</v>
      </c>
      <c r="G16" s="185">
        <v>15515.141775</v>
      </c>
      <c r="H16" s="185">
        <v>72.163450116279066</v>
      </c>
      <c r="I16" s="185">
        <v>195.0253829658655</v>
      </c>
      <c r="J16" s="185">
        <v>1600</v>
      </c>
      <c r="K16" s="185">
        <v>266350</v>
      </c>
      <c r="L16" s="185">
        <v>1238.8372093023256</v>
      </c>
      <c r="M16" s="185">
        <v>285.58195463755345</v>
      </c>
      <c r="N16" s="186">
        <v>12.75</v>
      </c>
      <c r="O16" s="186">
        <v>251.25</v>
      </c>
      <c r="P16" s="186">
        <v>1.1686046511627908</v>
      </c>
      <c r="Q16" s="186">
        <v>2.5965699709418493</v>
      </c>
      <c r="R16" s="187">
        <v>0.800357568533969</v>
      </c>
      <c r="S16" s="190">
        <v>52.5</v>
      </c>
      <c r="T16" s="190">
        <v>532.5</v>
      </c>
      <c r="U16" s="190">
        <v>2.4767441860465116</v>
      </c>
      <c r="V16" s="190">
        <v>5.9976664936317414</v>
      </c>
      <c r="W16" s="187">
        <v>0.5768772348033373</v>
      </c>
      <c r="X16" s="187">
        <v>1.3772348033373063</v>
      </c>
      <c r="Y16" s="188">
        <v>36</v>
      </c>
      <c r="Z16" s="188">
        <v>72</v>
      </c>
      <c r="AA16" s="188">
        <v>52</v>
      </c>
      <c r="AB16" s="188">
        <v>86</v>
      </c>
      <c r="AC16" s="188">
        <v>74</v>
      </c>
      <c r="AD16" s="189">
        <v>20.975000000000001</v>
      </c>
    </row>
    <row r="17" spans="1:30" s="183" customFormat="1" ht="11.35" x14ac:dyDescent="0.35">
      <c r="A17" s="175">
        <v>4</v>
      </c>
      <c r="B17" s="175">
        <v>17.25</v>
      </c>
      <c r="C17" s="175">
        <v>514.5</v>
      </c>
      <c r="D17" s="184">
        <v>2.3930232558139535</v>
      </c>
      <c r="E17" s="184">
        <v>4.0052766218094913</v>
      </c>
      <c r="F17" s="185">
        <v>1472.4270000000001</v>
      </c>
      <c r="G17" s="185">
        <v>21589.646800000002</v>
      </c>
      <c r="H17" s="185">
        <v>100.41696186046512</v>
      </c>
      <c r="I17" s="185">
        <v>237.80246059891337</v>
      </c>
      <c r="J17" s="185">
        <v>1600</v>
      </c>
      <c r="K17" s="185">
        <v>276400</v>
      </c>
      <c r="L17" s="185">
        <v>1285.5813953488373</v>
      </c>
      <c r="M17" s="185">
        <v>275.86145721626832</v>
      </c>
      <c r="N17" s="186">
        <v>12</v>
      </c>
      <c r="O17" s="186">
        <v>176.25</v>
      </c>
      <c r="P17" s="186">
        <v>0.81976744186046513</v>
      </c>
      <c r="Q17" s="186">
        <v>2.1497157912261713</v>
      </c>
      <c r="R17" s="187">
        <v>0.86502010338885693</v>
      </c>
      <c r="S17" s="190">
        <v>24.75</v>
      </c>
      <c r="T17" s="190">
        <v>522.75</v>
      </c>
      <c r="U17" s="190">
        <v>2.4313953488372091</v>
      </c>
      <c r="V17" s="190">
        <v>5.0362241926536448</v>
      </c>
      <c r="W17" s="187">
        <v>0.59965537047673745</v>
      </c>
      <c r="X17" s="187">
        <v>1.4646754738655945</v>
      </c>
      <c r="Y17" s="188">
        <v>27</v>
      </c>
      <c r="Z17" s="188">
        <v>76</v>
      </c>
      <c r="AA17" s="188">
        <v>57</v>
      </c>
      <c r="AB17" s="188">
        <v>91</v>
      </c>
      <c r="AC17" s="188">
        <v>69</v>
      </c>
      <c r="AD17" s="189">
        <v>21.762499999999999</v>
      </c>
    </row>
    <row r="18" spans="1:30" s="183" customFormat="1" ht="11.35" x14ac:dyDescent="0.35">
      <c r="A18" s="175">
        <v>5</v>
      </c>
      <c r="B18" s="175">
        <v>34.5</v>
      </c>
      <c r="C18" s="175">
        <v>567</v>
      </c>
      <c r="D18" s="184">
        <v>2.6372093023255814</v>
      </c>
      <c r="E18" s="184">
        <v>5.1960747791186987</v>
      </c>
      <c r="F18" s="185">
        <v>1873.9980000000003</v>
      </c>
      <c r="G18" s="185">
        <v>22488.719649999999</v>
      </c>
      <c r="H18" s="185">
        <v>104.59869604651162</v>
      </c>
      <c r="I18" s="185">
        <v>278.37787050407576</v>
      </c>
      <c r="J18" s="185">
        <v>1600</v>
      </c>
      <c r="K18" s="185">
        <v>272200</v>
      </c>
      <c r="L18" s="185">
        <v>1266.046511627907</v>
      </c>
      <c r="M18" s="185">
        <v>275.91935987469657</v>
      </c>
      <c r="N18" s="186">
        <v>12</v>
      </c>
      <c r="O18" s="186">
        <v>221.25</v>
      </c>
      <c r="P18" s="186">
        <v>1.0290697674418605</v>
      </c>
      <c r="Q18" s="186">
        <v>2.428780715943248</v>
      </c>
      <c r="R18" s="187">
        <v>0.81688392302917445</v>
      </c>
      <c r="S18" s="190">
        <v>39</v>
      </c>
      <c r="T18" s="190">
        <v>431.25</v>
      </c>
      <c r="U18" s="190">
        <v>2.0058139534883721</v>
      </c>
      <c r="V18" s="190">
        <v>4.6418103102000146</v>
      </c>
      <c r="W18" s="187">
        <v>0.64307883302296709</v>
      </c>
      <c r="X18" s="187">
        <v>1.4599627560521415</v>
      </c>
      <c r="Y18" s="188">
        <v>34</v>
      </c>
      <c r="Z18" s="188">
        <v>73</v>
      </c>
      <c r="AA18" s="188">
        <v>53</v>
      </c>
      <c r="AB18" s="188">
        <v>78</v>
      </c>
      <c r="AC18" s="188">
        <v>82</v>
      </c>
      <c r="AD18" s="189">
        <v>20.137499999999999</v>
      </c>
    </row>
    <row r="19" spans="1:30" s="183" customFormat="1" ht="11.35" x14ac:dyDescent="0.35">
      <c r="A19" s="175">
        <v>6</v>
      </c>
      <c r="B19" s="175">
        <v>33.75</v>
      </c>
      <c r="C19" s="175">
        <v>861.75</v>
      </c>
      <c r="D19" s="184">
        <v>4.0081395348837212</v>
      </c>
      <c r="E19" s="184">
        <v>6.7376308462019034</v>
      </c>
      <c r="F19" s="185">
        <v>3011.7825000000003</v>
      </c>
      <c r="G19" s="185">
        <v>41505.337450000014</v>
      </c>
      <c r="H19" s="185">
        <v>193.04808116279077</v>
      </c>
      <c r="I19" s="185">
        <v>499.13986454450338</v>
      </c>
      <c r="J19" s="185">
        <v>1600</v>
      </c>
      <c r="K19" s="185">
        <v>272300</v>
      </c>
      <c r="L19" s="185">
        <v>1266.5116279069769</v>
      </c>
      <c r="M19" s="185">
        <v>280.55255659803316</v>
      </c>
      <c r="N19" s="186">
        <v>12</v>
      </c>
      <c r="O19" s="186">
        <v>219</v>
      </c>
      <c r="P19" s="186">
        <v>1.0186046511627906</v>
      </c>
      <c r="Q19" s="186">
        <v>2.4229245684635434</v>
      </c>
      <c r="R19" s="187">
        <v>0.81930693069306937</v>
      </c>
      <c r="S19" s="190">
        <v>22.5</v>
      </c>
      <c r="T19" s="190">
        <v>421.5</v>
      </c>
      <c r="U19" s="190">
        <v>1.9604651162790698</v>
      </c>
      <c r="V19" s="190">
        <v>3.9503572259433053</v>
      </c>
      <c r="W19" s="187">
        <v>0.65222772277227725</v>
      </c>
      <c r="X19" s="187">
        <v>1.4715346534653466</v>
      </c>
      <c r="Y19" s="188">
        <v>36</v>
      </c>
      <c r="Z19" s="188">
        <v>73</v>
      </c>
      <c r="AA19" s="188">
        <v>51</v>
      </c>
      <c r="AB19" s="188">
        <v>79</v>
      </c>
      <c r="AC19" s="188">
        <v>81</v>
      </c>
      <c r="AD19" s="189">
        <v>20.2</v>
      </c>
    </row>
    <row r="20" spans="1:30" s="183" customFormat="1" ht="11.35" x14ac:dyDescent="0.35">
      <c r="A20" s="175">
        <v>7</v>
      </c>
      <c r="B20" s="175">
        <v>20.25</v>
      </c>
      <c r="C20" s="175">
        <v>639</v>
      </c>
      <c r="D20" s="184">
        <v>2.9720930232558138</v>
      </c>
      <c r="E20" s="184">
        <v>4.5929942375396671</v>
      </c>
      <c r="F20" s="185">
        <v>1807.0695000000003</v>
      </c>
      <c r="G20" s="185">
        <v>30472.174225000024</v>
      </c>
      <c r="H20" s="185">
        <v>141.73104290697685</v>
      </c>
      <c r="I20" s="185">
        <v>329.60338760106458</v>
      </c>
      <c r="J20" s="185">
        <v>1600</v>
      </c>
      <c r="K20" s="185">
        <v>273350</v>
      </c>
      <c r="L20" s="185">
        <v>1271.3953488372092</v>
      </c>
      <c r="M20" s="185">
        <v>276.2531464306698</v>
      </c>
      <c r="N20" s="186">
        <v>9.75</v>
      </c>
      <c r="O20" s="186">
        <v>121.5</v>
      </c>
      <c r="P20" s="186">
        <v>0.56511627906976747</v>
      </c>
      <c r="Q20" s="186">
        <v>1.5917623397445615</v>
      </c>
      <c r="R20" s="187">
        <v>0.90012330456226886</v>
      </c>
      <c r="S20" s="190">
        <v>36</v>
      </c>
      <c r="T20" s="190">
        <v>469.5</v>
      </c>
      <c r="U20" s="190">
        <v>2.1837209302325582</v>
      </c>
      <c r="V20" s="190">
        <v>5.1297956925193215</v>
      </c>
      <c r="W20" s="187">
        <v>0.61405672009864365</v>
      </c>
      <c r="X20" s="187">
        <v>1.5141800246609125</v>
      </c>
      <c r="Y20" s="188">
        <v>31</v>
      </c>
      <c r="Z20" s="188">
        <v>69</v>
      </c>
      <c r="AA20" s="188">
        <v>60</v>
      </c>
      <c r="AB20" s="188">
        <v>74</v>
      </c>
      <c r="AC20" s="188">
        <v>86</v>
      </c>
      <c r="AD20" s="189">
        <v>20.274999999999999</v>
      </c>
    </row>
    <row r="21" spans="1:30" s="183" customFormat="1" ht="11.35" x14ac:dyDescent="0.35">
      <c r="A21" s="175">
        <v>8</v>
      </c>
      <c r="B21" s="175">
        <v>23.25</v>
      </c>
      <c r="C21" s="175">
        <v>473.25</v>
      </c>
      <c r="D21" s="184">
        <v>2.2011627906976745</v>
      </c>
      <c r="E21" s="184">
        <v>4.1956320240044871</v>
      </c>
      <c r="F21" s="185">
        <v>2074.7835000000005</v>
      </c>
      <c r="G21" s="185">
        <v>20766.426250000008</v>
      </c>
      <c r="H21" s="185">
        <v>96.588029069767472</v>
      </c>
      <c r="I21" s="185">
        <v>268.02919528203068</v>
      </c>
      <c r="J21" s="185">
        <v>1600</v>
      </c>
      <c r="K21" s="185">
        <v>273500</v>
      </c>
      <c r="L21" s="185">
        <v>1272.0930232558139</v>
      </c>
      <c r="M21" s="185">
        <v>283.15279501521684</v>
      </c>
      <c r="N21" s="186">
        <v>12.75</v>
      </c>
      <c r="O21" s="186">
        <v>311.25</v>
      </c>
      <c r="P21" s="186">
        <v>1.4476744186046511</v>
      </c>
      <c r="Q21" s="186">
        <v>2.8024720706164987</v>
      </c>
      <c r="R21" s="187">
        <v>0.76420454545454541</v>
      </c>
      <c r="S21" s="190">
        <v>56.25</v>
      </c>
      <c r="T21" s="190">
        <v>555</v>
      </c>
      <c r="U21" s="190">
        <v>2.5813953488372094</v>
      </c>
      <c r="V21" s="190">
        <v>5.6565756877454776</v>
      </c>
      <c r="W21" s="187">
        <v>0.57954545454545459</v>
      </c>
      <c r="X21" s="187">
        <v>1.34375</v>
      </c>
      <c r="Y21" s="188">
        <v>36</v>
      </c>
      <c r="Z21" s="188">
        <v>67</v>
      </c>
      <c r="AA21" s="188">
        <v>57</v>
      </c>
      <c r="AB21" s="188">
        <v>71</v>
      </c>
      <c r="AC21" s="188">
        <v>89</v>
      </c>
      <c r="AD21" s="189">
        <v>22</v>
      </c>
    </row>
    <row r="22" spans="1:30" s="183" customFormat="1" ht="11.35" x14ac:dyDescent="0.35">
      <c r="A22" s="175">
        <v>9</v>
      </c>
      <c r="B22" s="175">
        <v>48</v>
      </c>
      <c r="C22" s="175">
        <v>1377</v>
      </c>
      <c r="D22" s="184">
        <v>6.4046511627906977</v>
      </c>
      <c r="E22" s="184">
        <v>10.799802124536626</v>
      </c>
      <c r="F22" s="185">
        <v>4283.4240000000009</v>
      </c>
      <c r="G22" s="185">
        <v>65483.58805000002</v>
      </c>
      <c r="H22" s="185">
        <v>304.57482813953499</v>
      </c>
      <c r="I22" s="185">
        <v>784.49104240597467</v>
      </c>
      <c r="J22" s="185">
        <v>1600</v>
      </c>
      <c r="K22" s="185">
        <v>277450</v>
      </c>
      <c r="L22" s="185">
        <v>1290.4651162790697</v>
      </c>
      <c r="M22" s="185">
        <v>271.14290373293818</v>
      </c>
      <c r="N22" s="186">
        <v>12.75</v>
      </c>
      <c r="O22" s="186">
        <v>221.25</v>
      </c>
      <c r="P22" s="186">
        <v>1.0290697674418605</v>
      </c>
      <c r="Q22" s="186">
        <v>2.5961697289400973</v>
      </c>
      <c r="R22" s="187">
        <v>0.82001220256253815</v>
      </c>
      <c r="S22" s="190">
        <v>41.25</v>
      </c>
      <c r="T22" s="190">
        <v>459.75</v>
      </c>
      <c r="U22" s="190">
        <v>2.1383720930232557</v>
      </c>
      <c r="V22" s="190">
        <v>5.4767225900340728</v>
      </c>
      <c r="W22" s="187">
        <v>0.62599145820622337</v>
      </c>
      <c r="X22" s="187">
        <v>1.4460036607687616</v>
      </c>
      <c r="Y22" s="188">
        <v>26</v>
      </c>
      <c r="Z22" s="188">
        <v>68</v>
      </c>
      <c r="AA22" s="188">
        <v>66</v>
      </c>
      <c r="AB22" s="188">
        <v>85</v>
      </c>
      <c r="AC22" s="188">
        <v>75</v>
      </c>
      <c r="AD22" s="189">
        <v>20.487500000000001</v>
      </c>
    </row>
    <row r="23" spans="1:30" s="183" customFormat="1" ht="11.35" x14ac:dyDescent="0.35">
      <c r="A23" s="175">
        <v>10</v>
      </c>
      <c r="B23" s="175">
        <v>20.25</v>
      </c>
      <c r="C23" s="175">
        <v>583.5</v>
      </c>
      <c r="D23" s="184">
        <v>2.713953488372093</v>
      </c>
      <c r="E23" s="184">
        <v>4.2964249099888097</v>
      </c>
      <c r="F23" s="185">
        <v>1673.2125000000003</v>
      </c>
      <c r="G23" s="185">
        <v>25237.621875000001</v>
      </c>
      <c r="H23" s="185">
        <v>117.38428779069768</v>
      </c>
      <c r="I23" s="185">
        <v>295.54429631089181</v>
      </c>
      <c r="J23" s="185">
        <v>1600</v>
      </c>
      <c r="K23" s="185">
        <v>272600</v>
      </c>
      <c r="L23" s="185">
        <v>1267.9069767441861</v>
      </c>
      <c r="M23" s="185">
        <v>258.48731543504653</v>
      </c>
      <c r="N23" s="186">
        <v>12</v>
      </c>
      <c r="O23" s="186">
        <v>199.5</v>
      </c>
      <c r="P23" s="186">
        <v>0.9279069767441861</v>
      </c>
      <c r="Q23" s="186">
        <v>2.2551939615896348</v>
      </c>
      <c r="R23" s="187">
        <v>0.82992327365728902</v>
      </c>
      <c r="S23" s="190">
        <v>31.5</v>
      </c>
      <c r="T23" s="190">
        <v>405</v>
      </c>
      <c r="U23" s="190">
        <v>1.8837209302325582</v>
      </c>
      <c r="V23" s="190">
        <v>4.2826361124065686</v>
      </c>
      <c r="W23" s="187">
        <v>0.65473145780051156</v>
      </c>
      <c r="X23" s="187">
        <v>1.4846547314578005</v>
      </c>
      <c r="Y23" s="188">
        <v>26</v>
      </c>
      <c r="Z23" s="188">
        <v>85</v>
      </c>
      <c r="AA23" s="188">
        <v>49</v>
      </c>
      <c r="AB23" s="188">
        <v>87</v>
      </c>
      <c r="AC23" s="188">
        <v>73</v>
      </c>
      <c r="AD23" s="189">
        <v>19.55</v>
      </c>
    </row>
    <row r="24" spans="1:30" s="183" customFormat="1" ht="11.35" x14ac:dyDescent="0.35">
      <c r="A24" s="175">
        <v>11</v>
      </c>
      <c r="B24" s="175">
        <v>27.75</v>
      </c>
      <c r="C24" s="175">
        <v>618.75</v>
      </c>
      <c r="D24" s="184">
        <v>2.8779069767441858</v>
      </c>
      <c r="E24" s="184">
        <v>5.1461616029466741</v>
      </c>
      <c r="F24" s="185">
        <v>2275.5690000000004</v>
      </c>
      <c r="G24" s="185">
        <v>23162.466550000005</v>
      </c>
      <c r="H24" s="185">
        <v>107.73240255813955</v>
      </c>
      <c r="I24" s="185">
        <v>295.8073309100983</v>
      </c>
      <c r="J24" s="185">
        <v>1600</v>
      </c>
      <c r="K24" s="185">
        <v>273550</v>
      </c>
      <c r="L24" s="185">
        <v>1272.3255813953488</v>
      </c>
      <c r="M24" s="185">
        <v>267.67288246306452</v>
      </c>
      <c r="N24" s="186">
        <v>9.75</v>
      </c>
      <c r="O24" s="186">
        <v>215.25</v>
      </c>
      <c r="P24" s="186">
        <v>1.0011627906976743</v>
      </c>
      <c r="Q24" s="186">
        <v>2.11877147584002</v>
      </c>
      <c r="R24" s="187">
        <v>0.8280407429598563</v>
      </c>
      <c r="S24" s="190">
        <v>31.5</v>
      </c>
      <c r="T24" s="190">
        <v>486.75</v>
      </c>
      <c r="U24" s="190">
        <v>2.2639534883720929</v>
      </c>
      <c r="V24" s="190">
        <v>5.1340480373836597</v>
      </c>
      <c r="W24" s="187">
        <v>0.61114439784301977</v>
      </c>
      <c r="X24" s="187">
        <v>1.4391851408028762</v>
      </c>
      <c r="Y24" s="188">
        <v>26</v>
      </c>
      <c r="Z24" s="188">
        <v>77</v>
      </c>
      <c r="AA24" s="188">
        <v>57</v>
      </c>
      <c r="AB24" s="188">
        <v>81</v>
      </c>
      <c r="AC24" s="188">
        <v>79</v>
      </c>
      <c r="AD24" s="189">
        <v>20.862500000000001</v>
      </c>
    </row>
    <row r="25" spans="1:30" s="183" customFormat="1" ht="11.35" x14ac:dyDescent="0.35">
      <c r="A25" s="175">
        <v>12</v>
      </c>
      <c r="B25" s="175">
        <v>33.75</v>
      </c>
      <c r="C25" s="175">
        <v>542.25</v>
      </c>
      <c r="D25" s="184">
        <v>2.5220930232558141</v>
      </c>
      <c r="E25" s="184">
        <v>5.5564047233125633</v>
      </c>
      <c r="F25" s="185">
        <v>2543.2830000000004</v>
      </c>
      <c r="G25" s="185">
        <v>24271.620525000006</v>
      </c>
      <c r="H25" s="185">
        <v>112.89125825581398</v>
      </c>
      <c r="I25" s="185">
        <v>377.45920747688291</v>
      </c>
      <c r="J25" s="185">
        <v>1600</v>
      </c>
      <c r="K25" s="185">
        <v>266750</v>
      </c>
      <c r="L25" s="185">
        <v>1240.6976744186047</v>
      </c>
      <c r="M25" s="185">
        <v>268.96648289294336</v>
      </c>
      <c r="N25" s="186">
        <v>11.25</v>
      </c>
      <c r="O25" s="186">
        <v>246.75</v>
      </c>
      <c r="P25" s="186">
        <v>1.1476744186046512</v>
      </c>
      <c r="Q25" s="186">
        <v>2.4164775449561109</v>
      </c>
      <c r="R25" s="187">
        <v>0.79552517091361086</v>
      </c>
      <c r="S25" s="190">
        <v>30</v>
      </c>
      <c r="T25" s="190">
        <v>408.75</v>
      </c>
      <c r="U25" s="190">
        <v>1.9011627906976745</v>
      </c>
      <c r="V25" s="190">
        <v>4.2170034148051334</v>
      </c>
      <c r="W25" s="187">
        <v>0.66128029832193913</v>
      </c>
      <c r="X25" s="187">
        <v>1.4568054692355501</v>
      </c>
      <c r="Y25" s="188">
        <v>33</v>
      </c>
      <c r="Z25" s="188">
        <v>80</v>
      </c>
      <c r="AA25" s="188">
        <v>47</v>
      </c>
      <c r="AB25" s="188">
        <v>79</v>
      </c>
      <c r="AC25" s="188">
        <v>81</v>
      </c>
      <c r="AD25" s="189">
        <v>20.112500000000001</v>
      </c>
    </row>
    <row r="26" spans="1:30" s="183" customFormat="1" ht="11.35" x14ac:dyDescent="0.35">
      <c r="A26" s="175">
        <v>13</v>
      </c>
      <c r="B26" s="175">
        <v>31.5</v>
      </c>
      <c r="C26" s="175">
        <v>684</v>
      </c>
      <c r="D26" s="184">
        <v>3.1813953488372091</v>
      </c>
      <c r="E26" s="184">
        <v>5.3308420112189028</v>
      </c>
      <c r="F26" s="185">
        <v>2810.9970000000003</v>
      </c>
      <c r="G26" s="185">
        <v>28731.289574999999</v>
      </c>
      <c r="H26" s="185">
        <v>133.633905</v>
      </c>
      <c r="I26" s="185">
        <v>340.83044252864084</v>
      </c>
      <c r="J26" s="185">
        <v>1600</v>
      </c>
      <c r="K26" s="185">
        <v>278000</v>
      </c>
      <c r="L26" s="185">
        <v>1293.0232558139535</v>
      </c>
      <c r="M26" s="185">
        <v>260.65638644216733</v>
      </c>
      <c r="N26" s="186">
        <v>12</v>
      </c>
      <c r="O26" s="186">
        <v>229.5</v>
      </c>
      <c r="P26" s="186">
        <v>1.0674418604651164</v>
      </c>
      <c r="Q26" s="186">
        <v>2.3752984003621265</v>
      </c>
      <c r="R26" s="187">
        <v>0.82105263157894737</v>
      </c>
      <c r="S26" s="190">
        <v>27.75</v>
      </c>
      <c r="T26" s="190">
        <v>525.75</v>
      </c>
      <c r="U26" s="190">
        <v>2.4453488372093024</v>
      </c>
      <c r="V26" s="190">
        <v>5.135964609613457</v>
      </c>
      <c r="W26" s="187">
        <v>0.59005847953216373</v>
      </c>
      <c r="X26" s="187">
        <v>1.411111111111111</v>
      </c>
      <c r="Y26" s="188">
        <v>27</v>
      </c>
      <c r="Z26" s="188">
        <v>77</v>
      </c>
      <c r="AA26" s="188">
        <v>56</v>
      </c>
      <c r="AB26" s="188">
        <v>85</v>
      </c>
      <c r="AC26" s="188">
        <v>75</v>
      </c>
      <c r="AD26" s="189">
        <v>21.375</v>
      </c>
    </row>
    <row r="27" spans="1:30" s="183" customFormat="1" ht="11.35" x14ac:dyDescent="0.35">
      <c r="A27" s="175">
        <v>14</v>
      </c>
      <c r="B27" s="175">
        <v>25.5</v>
      </c>
      <c r="C27" s="175">
        <v>690</v>
      </c>
      <c r="D27" s="184">
        <v>3.2093023255813953</v>
      </c>
      <c r="E27" s="184">
        <v>5.0994577297144152</v>
      </c>
      <c r="F27" s="185">
        <v>2275.5690000000004</v>
      </c>
      <c r="G27" s="185">
        <v>31181.244499999997</v>
      </c>
      <c r="H27" s="185">
        <v>145.02904418604649</v>
      </c>
      <c r="I27" s="185">
        <v>353.05287523952376</v>
      </c>
      <c r="J27" s="185">
        <v>1600</v>
      </c>
      <c r="K27" s="185">
        <v>268200</v>
      </c>
      <c r="L27" s="185">
        <v>1247.4418604651162</v>
      </c>
      <c r="M27" s="185">
        <v>283.88240476443815</v>
      </c>
      <c r="N27" s="186">
        <v>9.75</v>
      </c>
      <c r="O27" s="186">
        <v>189.75</v>
      </c>
      <c r="P27" s="186">
        <v>0.88255813953488371</v>
      </c>
      <c r="Q27" s="186">
        <v>2.1146707096824899</v>
      </c>
      <c r="R27" s="187">
        <v>0.84601339013998778</v>
      </c>
      <c r="S27" s="190">
        <v>24</v>
      </c>
      <c r="T27" s="190">
        <v>449.25</v>
      </c>
      <c r="U27" s="190">
        <v>2.0895348837209302</v>
      </c>
      <c r="V27" s="190">
        <v>4.4276182673050872</v>
      </c>
      <c r="W27" s="187">
        <v>0.63542300669507001</v>
      </c>
      <c r="X27" s="187">
        <v>1.4814363968350577</v>
      </c>
      <c r="Y27" s="188">
        <v>38</v>
      </c>
      <c r="Z27" s="188">
        <v>73</v>
      </c>
      <c r="AA27" s="188">
        <v>49</v>
      </c>
      <c r="AB27" s="188">
        <v>85</v>
      </c>
      <c r="AC27" s="188">
        <v>75</v>
      </c>
      <c r="AD27" s="189">
        <v>20.537500000000001</v>
      </c>
    </row>
    <row r="28" spans="1:30" s="183" customFormat="1" ht="11.35" x14ac:dyDescent="0.35">
      <c r="A28" s="175">
        <v>15</v>
      </c>
      <c r="B28" s="175">
        <v>32.25</v>
      </c>
      <c r="C28" s="175">
        <v>862.5</v>
      </c>
      <c r="D28" s="184">
        <v>4.0116279069767442</v>
      </c>
      <c r="E28" s="184">
        <v>6.4535438827009255</v>
      </c>
      <c r="F28" s="185">
        <v>2877.9255000000003</v>
      </c>
      <c r="G28" s="185">
        <v>37795.63942500003</v>
      </c>
      <c r="H28" s="185">
        <v>175.79367174418618</v>
      </c>
      <c r="I28" s="185">
        <v>441.78359863890364</v>
      </c>
      <c r="J28" s="185">
        <v>1600</v>
      </c>
      <c r="K28" s="185">
        <v>274650</v>
      </c>
      <c r="L28" s="185">
        <v>1277.4418604651162</v>
      </c>
      <c r="M28" s="185">
        <v>283.36341897195518</v>
      </c>
      <c r="N28" s="186">
        <v>12.75</v>
      </c>
      <c r="O28" s="186">
        <v>174</v>
      </c>
      <c r="P28" s="186">
        <v>0.80930232558139537</v>
      </c>
      <c r="Q28" s="186">
        <v>2.1173861899358402</v>
      </c>
      <c r="R28" s="187">
        <v>0.85679012345679018</v>
      </c>
      <c r="S28" s="190">
        <v>34.5</v>
      </c>
      <c r="T28" s="190">
        <v>447</v>
      </c>
      <c r="U28" s="190">
        <v>2.0790697674418603</v>
      </c>
      <c r="V28" s="190">
        <v>4.7798036042404251</v>
      </c>
      <c r="W28" s="187">
        <v>0.63209876543209875</v>
      </c>
      <c r="X28" s="187">
        <v>1.4888888888888889</v>
      </c>
      <c r="Y28" s="188">
        <v>28</v>
      </c>
      <c r="Z28" s="188">
        <v>66</v>
      </c>
      <c r="AA28" s="188">
        <v>66</v>
      </c>
      <c r="AB28" s="188">
        <v>77</v>
      </c>
      <c r="AC28" s="188">
        <v>83</v>
      </c>
      <c r="AD28" s="189">
        <v>20.25</v>
      </c>
    </row>
    <row r="29" spans="1:30" s="183" customFormat="1" ht="11.35" x14ac:dyDescent="0.35">
      <c r="A29" s="175">
        <v>16</v>
      </c>
      <c r="B29" s="175">
        <v>16.5</v>
      </c>
      <c r="C29" s="175">
        <v>432</v>
      </c>
      <c r="D29" s="184">
        <v>2.0093023255813955</v>
      </c>
      <c r="E29" s="184">
        <v>3.2775478035314478</v>
      </c>
      <c r="F29" s="185">
        <v>1472.4270000000001</v>
      </c>
      <c r="G29" s="185">
        <v>17607.40105</v>
      </c>
      <c r="H29" s="185">
        <v>81.894888604651172</v>
      </c>
      <c r="I29" s="185">
        <v>232.56322453176537</v>
      </c>
      <c r="J29" s="185">
        <v>1600</v>
      </c>
      <c r="K29" s="185">
        <v>267200</v>
      </c>
      <c r="L29" s="185">
        <v>1242.7906976744187</v>
      </c>
      <c r="M29" s="185">
        <v>272.46131150716144</v>
      </c>
      <c r="N29" s="186">
        <v>9.75</v>
      </c>
      <c r="O29" s="186">
        <v>180</v>
      </c>
      <c r="P29" s="186">
        <v>0.83720930232558144</v>
      </c>
      <c r="Q29" s="186">
        <v>1.9469330369533391</v>
      </c>
      <c r="R29" s="187">
        <v>0.85212569316081332</v>
      </c>
      <c r="S29" s="190">
        <v>22.5</v>
      </c>
      <c r="T29" s="190">
        <v>450.75</v>
      </c>
      <c r="U29" s="190">
        <v>2.0965116279069766</v>
      </c>
      <c r="V29" s="190">
        <v>4.4159782543193264</v>
      </c>
      <c r="W29" s="187">
        <v>0.62969808995687004</v>
      </c>
      <c r="X29" s="187">
        <v>1.4818237831176835</v>
      </c>
      <c r="Y29" s="188">
        <v>35</v>
      </c>
      <c r="Z29" s="188">
        <v>79</v>
      </c>
      <c r="AA29" s="188">
        <v>46</v>
      </c>
      <c r="AB29" s="188">
        <v>82</v>
      </c>
      <c r="AC29" s="188">
        <v>78</v>
      </c>
      <c r="AD29" s="189">
        <v>20.287500000000001</v>
      </c>
    </row>
    <row r="30" spans="1:30" s="183" customFormat="1" ht="11.35" x14ac:dyDescent="0.35">
      <c r="A30" s="175">
        <v>17</v>
      </c>
      <c r="B30" s="175">
        <v>22.5</v>
      </c>
      <c r="C30" s="175">
        <v>627.75</v>
      </c>
      <c r="D30" s="184">
        <v>2.9197674418604653</v>
      </c>
      <c r="E30" s="184">
        <v>4.6228953222647444</v>
      </c>
      <c r="F30" s="185">
        <v>2007.8550000000002</v>
      </c>
      <c r="G30" s="185">
        <v>28368.388374999991</v>
      </c>
      <c r="H30" s="185">
        <v>131.94599244186043</v>
      </c>
      <c r="I30" s="185">
        <v>350.11485596103563</v>
      </c>
      <c r="J30" s="185">
        <v>1600</v>
      </c>
      <c r="K30" s="185">
        <v>266250</v>
      </c>
      <c r="L30" s="185">
        <v>1238.3720930232557</v>
      </c>
      <c r="M30" s="185">
        <v>280.98566691550991</v>
      </c>
      <c r="N30" s="186">
        <v>12</v>
      </c>
      <c r="O30" s="186">
        <v>219.75</v>
      </c>
      <c r="P30" s="186">
        <v>1.0220930232558139</v>
      </c>
      <c r="Q30" s="186">
        <v>2.5468347206110522</v>
      </c>
      <c r="R30" s="187">
        <v>0.82507462686567157</v>
      </c>
      <c r="S30" s="190">
        <v>21</v>
      </c>
      <c r="T30" s="190">
        <v>491.25</v>
      </c>
      <c r="U30" s="190">
        <v>2.2848837209302326</v>
      </c>
      <c r="V30" s="190">
        <v>4.6351024407178647</v>
      </c>
      <c r="W30" s="187">
        <v>0.60895522388059697</v>
      </c>
      <c r="X30" s="187">
        <v>1.4340298507462685</v>
      </c>
      <c r="Y30" s="188">
        <v>36</v>
      </c>
      <c r="Z30" s="188">
        <v>75</v>
      </c>
      <c r="AA30" s="188">
        <v>49</v>
      </c>
      <c r="AB30" s="188">
        <v>83</v>
      </c>
      <c r="AC30" s="188">
        <v>77</v>
      </c>
      <c r="AD30" s="189">
        <v>20.9375</v>
      </c>
    </row>
    <row r="31" spans="1:30" s="183" customFormat="1" ht="11.35" x14ac:dyDescent="0.35">
      <c r="A31" s="175">
        <v>18</v>
      </c>
      <c r="B31" s="175">
        <v>36.75</v>
      </c>
      <c r="C31" s="175">
        <v>818.25</v>
      </c>
      <c r="D31" s="184">
        <v>3.8058139534883719</v>
      </c>
      <c r="E31" s="184">
        <v>7.233248527756416</v>
      </c>
      <c r="F31" s="185">
        <v>2543.2830000000004</v>
      </c>
      <c r="G31" s="185">
        <v>40532.271424999999</v>
      </c>
      <c r="H31" s="185">
        <v>188.52219267441859</v>
      </c>
      <c r="I31" s="185">
        <v>456.98950511853997</v>
      </c>
      <c r="J31" s="185">
        <v>1600</v>
      </c>
      <c r="K31" s="185">
        <v>282050</v>
      </c>
      <c r="L31" s="185">
        <v>1311.8604651162791</v>
      </c>
      <c r="M31" s="185">
        <v>269.92778381711292</v>
      </c>
      <c r="N31" s="186">
        <v>14.25</v>
      </c>
      <c r="O31" s="186">
        <v>178.5</v>
      </c>
      <c r="P31" s="186">
        <v>0.83023255813953489</v>
      </c>
      <c r="Q31" s="186">
        <v>2.3731150792384352</v>
      </c>
      <c r="R31" s="187">
        <v>0.8607372732592159</v>
      </c>
      <c r="S31" s="190">
        <v>57.75</v>
      </c>
      <c r="T31" s="190">
        <v>552</v>
      </c>
      <c r="U31" s="190">
        <v>2.5674418604651161</v>
      </c>
      <c r="V31" s="190">
        <v>6.2271158972115597</v>
      </c>
      <c r="W31" s="187">
        <v>0.56933879461673498</v>
      </c>
      <c r="X31" s="187">
        <v>1.4300760678759508</v>
      </c>
      <c r="Y31" s="188">
        <v>25</v>
      </c>
      <c r="Z31" s="188">
        <v>70</v>
      </c>
      <c r="AA31" s="188">
        <v>65</v>
      </c>
      <c r="AB31" s="188">
        <v>75</v>
      </c>
      <c r="AC31" s="188">
        <v>85</v>
      </c>
      <c r="AD31" s="189">
        <v>21.362500000000001</v>
      </c>
    </row>
    <row r="32" spans="1:30" s="183" customFormat="1" ht="11.35" x14ac:dyDescent="0.35">
      <c r="A32" s="175">
        <v>19</v>
      </c>
      <c r="B32" s="175">
        <v>24.75</v>
      </c>
      <c r="C32" s="175">
        <v>623.25</v>
      </c>
      <c r="D32" s="184">
        <v>2.8988372093023256</v>
      </c>
      <c r="E32" s="184">
        <v>4.7878410101836</v>
      </c>
      <c r="F32" s="185">
        <v>1740.1410000000003</v>
      </c>
      <c r="G32" s="185">
        <v>17867.678549999997</v>
      </c>
      <c r="H32" s="185">
        <v>83.105481627906968</v>
      </c>
      <c r="I32" s="185">
        <v>209.57488985801137</v>
      </c>
      <c r="J32" s="185">
        <v>1600</v>
      </c>
      <c r="K32" s="185">
        <v>263550</v>
      </c>
      <c r="L32" s="185">
        <v>1225.8139534883721</v>
      </c>
      <c r="M32" s="185">
        <v>277.79364827033709</v>
      </c>
      <c r="N32" s="186">
        <v>11.25</v>
      </c>
      <c r="O32" s="186">
        <v>226.5</v>
      </c>
      <c r="P32" s="186">
        <v>1.0534883720930233</v>
      </c>
      <c r="Q32" s="186">
        <v>2.4522399485064827</v>
      </c>
      <c r="R32" s="187">
        <v>0.80873970867637746</v>
      </c>
      <c r="S32" s="190">
        <v>31.5</v>
      </c>
      <c r="T32" s="190">
        <v>371.25</v>
      </c>
      <c r="U32" s="190">
        <v>1.7267441860465116</v>
      </c>
      <c r="V32" s="190">
        <v>3.950487205804543</v>
      </c>
      <c r="W32" s="187">
        <v>0.68651044965167829</v>
      </c>
      <c r="X32" s="187">
        <v>1.4952501583280557</v>
      </c>
      <c r="Y32" s="188">
        <v>44</v>
      </c>
      <c r="Z32" s="188">
        <v>70</v>
      </c>
      <c r="AA32" s="188">
        <v>46</v>
      </c>
      <c r="AB32" s="188">
        <v>73</v>
      </c>
      <c r="AC32" s="188">
        <v>87</v>
      </c>
      <c r="AD32" s="189">
        <v>19.737500000000001</v>
      </c>
    </row>
    <row r="33" spans="1:30" s="183" customFormat="1" ht="11.35" x14ac:dyDescent="0.35">
      <c r="A33" s="175">
        <v>20</v>
      </c>
      <c r="B33" s="175">
        <v>20.25</v>
      </c>
      <c r="C33" s="175">
        <v>392.25</v>
      </c>
      <c r="D33" s="184">
        <v>1.8244186046511628</v>
      </c>
      <c r="E33" s="184">
        <v>3.4387560932423118</v>
      </c>
      <c r="F33" s="185">
        <v>1807.0695000000003</v>
      </c>
      <c r="G33" s="185">
        <v>18011.202999999998</v>
      </c>
      <c r="H33" s="185">
        <v>83.773037209302316</v>
      </c>
      <c r="I33" s="185">
        <v>243.8266522242215</v>
      </c>
      <c r="J33" s="185">
        <v>1600</v>
      </c>
      <c r="K33" s="185">
        <v>272150</v>
      </c>
      <c r="L33" s="185">
        <v>1265.8139534883721</v>
      </c>
      <c r="M33" s="185">
        <v>255.00808634915069</v>
      </c>
      <c r="N33" s="186">
        <v>12</v>
      </c>
      <c r="O33" s="186">
        <v>249</v>
      </c>
      <c r="P33" s="186">
        <v>1.1581395348837209</v>
      </c>
      <c r="Q33" s="186">
        <v>2.4466248502803056</v>
      </c>
      <c r="R33" s="187">
        <v>0.80036079374624181</v>
      </c>
      <c r="S33" s="190">
        <v>23.25</v>
      </c>
      <c r="T33" s="190">
        <v>421.5</v>
      </c>
      <c r="U33" s="190">
        <v>1.9604651162790698</v>
      </c>
      <c r="V33" s="190">
        <v>4.3427423360831821</v>
      </c>
      <c r="W33" s="187">
        <v>0.66205652435357787</v>
      </c>
      <c r="X33" s="187">
        <v>1.4624173180998197</v>
      </c>
      <c r="Y33" s="188">
        <v>25</v>
      </c>
      <c r="Z33" s="188">
        <v>85</v>
      </c>
      <c r="AA33" s="188">
        <v>50</v>
      </c>
      <c r="AB33" s="188">
        <v>78</v>
      </c>
      <c r="AC33" s="188">
        <v>82</v>
      </c>
      <c r="AD33" s="189">
        <v>20.787500000000001</v>
      </c>
    </row>
    <row r="34" spans="1:30" s="183" customFormat="1" ht="11.35" x14ac:dyDescent="0.35">
      <c r="A34" s="175">
        <v>21</v>
      </c>
      <c r="B34" s="175">
        <v>33</v>
      </c>
      <c r="C34" s="175">
        <v>726</v>
      </c>
      <c r="D34" s="184">
        <v>3.3767441860465115</v>
      </c>
      <c r="E34" s="184">
        <v>5.9107887738930858</v>
      </c>
      <c r="F34" s="185">
        <v>2944.8540000000003</v>
      </c>
      <c r="G34" s="185">
        <v>31381.286350000009</v>
      </c>
      <c r="H34" s="185">
        <v>145.95947139534888</v>
      </c>
      <c r="I34" s="185">
        <v>385.83636043282689</v>
      </c>
      <c r="J34" s="185">
        <v>1600</v>
      </c>
      <c r="K34" s="185">
        <v>274400</v>
      </c>
      <c r="L34" s="185">
        <v>1276.2790697674418</v>
      </c>
      <c r="M34" s="185">
        <v>271.79760934881079</v>
      </c>
      <c r="N34" s="186">
        <v>9.75</v>
      </c>
      <c r="O34" s="186">
        <v>194.25</v>
      </c>
      <c r="P34" s="186">
        <v>0.90348837209302324</v>
      </c>
      <c r="Q34" s="186">
        <v>2.1169762024374741</v>
      </c>
      <c r="R34" s="187">
        <v>0.84378769601930037</v>
      </c>
      <c r="S34" s="190">
        <v>27.75</v>
      </c>
      <c r="T34" s="190">
        <v>474</v>
      </c>
      <c r="U34" s="190">
        <v>2.2046511627906975</v>
      </c>
      <c r="V34" s="190">
        <v>4.7318247200717707</v>
      </c>
      <c r="W34" s="187">
        <v>0.61881785283474067</v>
      </c>
      <c r="X34" s="187">
        <v>1.462605548854041</v>
      </c>
      <c r="Y34" s="188">
        <v>30</v>
      </c>
      <c r="Z34" s="188">
        <v>71</v>
      </c>
      <c r="AA34" s="188">
        <v>59</v>
      </c>
      <c r="AB34" s="188">
        <v>78</v>
      </c>
      <c r="AC34" s="188">
        <v>82</v>
      </c>
      <c r="AD34" s="189">
        <v>20.725000000000001</v>
      </c>
    </row>
    <row r="35" spans="1:30" s="183" customFormat="1" ht="11.35" x14ac:dyDescent="0.35">
      <c r="A35" s="175">
        <v>22</v>
      </c>
      <c r="B35" s="175">
        <v>24.75</v>
      </c>
      <c r="C35" s="175">
        <v>344.25</v>
      </c>
      <c r="D35" s="184">
        <v>1.6011627906976744</v>
      </c>
      <c r="E35" s="184">
        <v>3.3958036289602296</v>
      </c>
      <c r="F35" s="185">
        <v>2208.6405000000004</v>
      </c>
      <c r="G35" s="185">
        <v>15263.044425</v>
      </c>
      <c r="H35" s="185">
        <v>70.990904302325575</v>
      </c>
      <c r="I35" s="185">
        <v>247.29433740176455</v>
      </c>
      <c r="J35" s="185">
        <v>1600</v>
      </c>
      <c r="K35" s="185">
        <v>277300</v>
      </c>
      <c r="L35" s="185">
        <v>1289.7674418604652</v>
      </c>
      <c r="M35" s="185">
        <v>263.97826634637636</v>
      </c>
      <c r="N35" s="186">
        <v>14.25</v>
      </c>
      <c r="O35" s="186">
        <v>357.75</v>
      </c>
      <c r="P35" s="186">
        <v>1.663953488372093</v>
      </c>
      <c r="Q35" s="186">
        <v>3.226574917580737</v>
      </c>
      <c r="R35" s="187">
        <v>0.72913117546848372</v>
      </c>
      <c r="S35" s="190">
        <v>25.5</v>
      </c>
      <c r="T35" s="190">
        <v>612.75</v>
      </c>
      <c r="U35" s="190">
        <v>2.85</v>
      </c>
      <c r="V35" s="190">
        <v>5.4510245114381082</v>
      </c>
      <c r="W35" s="187">
        <v>0.53605905735377624</v>
      </c>
      <c r="X35" s="187">
        <v>1.26519023282226</v>
      </c>
      <c r="Y35" s="188">
        <v>24</v>
      </c>
      <c r="Z35" s="188">
        <v>77</v>
      </c>
      <c r="AA35" s="188">
        <v>59</v>
      </c>
      <c r="AB35" s="188">
        <v>71</v>
      </c>
      <c r="AC35" s="188">
        <v>89</v>
      </c>
      <c r="AD35" s="189">
        <v>22.012499999999999</v>
      </c>
    </row>
    <row r="36" spans="1:30" s="183" customFormat="1" ht="11.35" x14ac:dyDescent="0.35">
      <c r="A36" s="175">
        <v>23</v>
      </c>
      <c r="B36" s="175">
        <v>36.75</v>
      </c>
      <c r="C36" s="175">
        <v>907.5</v>
      </c>
      <c r="D36" s="184">
        <v>4.2209302325581399</v>
      </c>
      <c r="E36" s="184">
        <v>7.4796861390101395</v>
      </c>
      <c r="F36" s="185">
        <v>2744.0685000000003</v>
      </c>
      <c r="G36" s="185">
        <v>42212.548600000009</v>
      </c>
      <c r="H36" s="185">
        <v>196.33743534883726</v>
      </c>
      <c r="I36" s="185">
        <v>469.55112867961088</v>
      </c>
      <c r="J36" s="185">
        <v>1600</v>
      </c>
      <c r="K36" s="185">
        <v>279650</v>
      </c>
      <c r="L36" s="185">
        <v>1300.6976744186047</v>
      </c>
      <c r="M36" s="185">
        <v>266.00536981472248</v>
      </c>
      <c r="N36" s="186">
        <v>9.75</v>
      </c>
      <c r="O36" s="186">
        <v>171</v>
      </c>
      <c r="P36" s="186">
        <v>0.79534883720930227</v>
      </c>
      <c r="Q36" s="186">
        <v>1.82434900543504</v>
      </c>
      <c r="R36" s="187">
        <v>0.86097560975609744</v>
      </c>
      <c r="S36" s="190">
        <v>24.75</v>
      </c>
      <c r="T36" s="190">
        <v>477</v>
      </c>
      <c r="U36" s="190">
        <v>2.2186046511627908</v>
      </c>
      <c r="V36" s="190">
        <v>4.7085503758624414</v>
      </c>
      <c r="W36" s="187">
        <v>0.6121951219512195</v>
      </c>
      <c r="X36" s="187">
        <v>1.473170731707317</v>
      </c>
      <c r="Y36" s="188">
        <v>22</v>
      </c>
      <c r="Z36" s="188">
        <v>73</v>
      </c>
      <c r="AA36" s="188">
        <v>65</v>
      </c>
      <c r="AB36" s="188">
        <v>87</v>
      </c>
      <c r="AC36" s="188">
        <v>73</v>
      </c>
      <c r="AD36" s="189">
        <v>20.5</v>
      </c>
    </row>
    <row r="37" spans="1:30" s="183" customFormat="1" ht="11.35" x14ac:dyDescent="0.35">
      <c r="A37" s="175">
        <v>24</v>
      </c>
      <c r="B37" s="175">
        <v>23.25</v>
      </c>
      <c r="C37" s="175">
        <v>690.75</v>
      </c>
      <c r="D37" s="184">
        <v>3.2127906976744187</v>
      </c>
      <c r="E37" s="184">
        <v>5.2704108467339621</v>
      </c>
      <c r="F37" s="185">
        <v>2074.7835000000005</v>
      </c>
      <c r="G37" s="185">
        <v>29151.451824999996</v>
      </c>
      <c r="H37" s="185">
        <v>135.5881480232558</v>
      </c>
      <c r="I37" s="185">
        <v>385.48825999191479</v>
      </c>
      <c r="J37" s="185">
        <v>1600</v>
      </c>
      <c r="K37" s="185">
        <v>271900</v>
      </c>
      <c r="L37" s="185">
        <v>1264.6511627906978</v>
      </c>
      <c r="M37" s="185">
        <v>279.6555695083735</v>
      </c>
      <c r="N37" s="186">
        <v>12</v>
      </c>
      <c r="O37" s="186">
        <v>192.75</v>
      </c>
      <c r="P37" s="186">
        <v>0.89651162790697669</v>
      </c>
      <c r="Q37" s="186">
        <v>2.2972808832704503</v>
      </c>
      <c r="R37" s="187">
        <v>0.8398753894080998</v>
      </c>
      <c r="S37" s="190">
        <v>21</v>
      </c>
      <c r="T37" s="190">
        <v>393.75</v>
      </c>
      <c r="U37" s="190">
        <v>1.8313953488372092</v>
      </c>
      <c r="V37" s="190">
        <v>4.060624452113216</v>
      </c>
      <c r="W37" s="187">
        <v>0.67289719626168221</v>
      </c>
      <c r="X37" s="187">
        <v>1.512772585669782</v>
      </c>
      <c r="Y37" s="188">
        <v>32</v>
      </c>
      <c r="Z37" s="188">
        <v>69</v>
      </c>
      <c r="AA37" s="188">
        <v>59</v>
      </c>
      <c r="AB37" s="188">
        <v>79</v>
      </c>
      <c r="AC37" s="188">
        <v>81</v>
      </c>
      <c r="AD37" s="189">
        <v>20.0625</v>
      </c>
    </row>
    <row r="38" spans="1:30" s="183" customFormat="1" ht="11.35" x14ac:dyDescent="0.35">
      <c r="A38" s="175">
        <v>25</v>
      </c>
      <c r="B38" s="175">
        <v>27</v>
      </c>
      <c r="C38" s="175">
        <v>828.75</v>
      </c>
      <c r="D38" s="184">
        <v>3.8546511627906979</v>
      </c>
      <c r="E38" s="184">
        <v>5.360440659123741</v>
      </c>
      <c r="F38" s="185">
        <v>2409.4260000000004</v>
      </c>
      <c r="G38" s="185">
        <v>33082.385724999993</v>
      </c>
      <c r="H38" s="185">
        <v>153.87156151162787</v>
      </c>
      <c r="I38" s="185">
        <v>341.42673881378971</v>
      </c>
      <c r="J38" s="185">
        <v>1600</v>
      </c>
      <c r="K38" s="185">
        <v>279300</v>
      </c>
      <c r="L38" s="185">
        <v>1299.0697674418604</v>
      </c>
      <c r="M38" s="185">
        <v>267.69013640485565</v>
      </c>
      <c r="N38" s="186">
        <v>12</v>
      </c>
      <c r="O38" s="186">
        <v>194.25</v>
      </c>
      <c r="P38" s="186">
        <v>0.90348837209302324</v>
      </c>
      <c r="Q38" s="186">
        <v>2.3811073797366054</v>
      </c>
      <c r="R38" s="187">
        <v>0.84397590361445785</v>
      </c>
      <c r="S38" s="190">
        <v>24.75</v>
      </c>
      <c r="T38" s="190">
        <v>458.25</v>
      </c>
      <c r="U38" s="190">
        <v>2.1313953488372093</v>
      </c>
      <c r="V38" s="190">
        <v>4.7057583443378572</v>
      </c>
      <c r="W38" s="187">
        <v>0.63192771084337351</v>
      </c>
      <c r="X38" s="187">
        <v>1.4759036144578315</v>
      </c>
      <c r="Y38" s="188">
        <v>26</v>
      </c>
      <c r="Z38" s="188">
        <v>71</v>
      </c>
      <c r="AA38" s="188">
        <v>63</v>
      </c>
      <c r="AB38" s="188">
        <v>88</v>
      </c>
      <c r="AC38" s="188">
        <v>72</v>
      </c>
      <c r="AD38" s="189">
        <v>20.75</v>
      </c>
    </row>
    <row r="39" spans="1:30" s="183" customFormat="1" ht="11.35" x14ac:dyDescent="0.35">
      <c r="A39" s="175">
        <v>26</v>
      </c>
      <c r="B39" s="175">
        <v>24.75</v>
      </c>
      <c r="C39" s="175">
        <v>911.25</v>
      </c>
      <c r="D39" s="184">
        <v>4.2383720930232558</v>
      </c>
      <c r="E39" s="184">
        <v>5.4819035041784625</v>
      </c>
      <c r="F39" s="185">
        <v>2208.6405000000004</v>
      </c>
      <c r="G39" s="185">
        <v>39204.484350000042</v>
      </c>
      <c r="H39" s="185">
        <v>182.34643883720949</v>
      </c>
      <c r="I39" s="185">
        <v>374.12807346062482</v>
      </c>
      <c r="J39" s="185">
        <v>1600</v>
      </c>
      <c r="K39" s="185">
        <v>275300</v>
      </c>
      <c r="L39" s="185">
        <v>1280.4651162790697</v>
      </c>
      <c r="M39" s="185">
        <v>278.11912905383542</v>
      </c>
      <c r="N39" s="186">
        <v>9.75</v>
      </c>
      <c r="O39" s="186">
        <v>111.75</v>
      </c>
      <c r="P39" s="186">
        <v>0.51976744186046508</v>
      </c>
      <c r="Q39" s="186">
        <v>1.7262791388678003</v>
      </c>
      <c r="R39" s="187">
        <v>0.90533672172808133</v>
      </c>
      <c r="S39" s="190">
        <v>44.25</v>
      </c>
      <c r="T39" s="190">
        <v>427.5</v>
      </c>
      <c r="U39" s="190">
        <v>1.9883720930232558</v>
      </c>
      <c r="V39" s="190">
        <v>5.0797246458565288</v>
      </c>
      <c r="W39" s="187">
        <v>0.63786531130876745</v>
      </c>
      <c r="X39" s="187">
        <v>1.5432020330368488</v>
      </c>
      <c r="Y39" s="188">
        <v>29</v>
      </c>
      <c r="Z39" s="188">
        <v>69</v>
      </c>
      <c r="AA39" s="188">
        <v>62</v>
      </c>
      <c r="AB39" s="188">
        <v>87</v>
      </c>
      <c r="AC39" s="188">
        <v>73</v>
      </c>
      <c r="AD39" s="189">
        <v>19.675000000000001</v>
      </c>
    </row>
    <row r="40" spans="1:30" s="183" customFormat="1" ht="11.35" x14ac:dyDescent="0.35">
      <c r="A40" s="175">
        <v>27</v>
      </c>
      <c r="B40" s="175">
        <v>40.5</v>
      </c>
      <c r="C40" s="175">
        <v>1674.75</v>
      </c>
      <c r="D40" s="184">
        <v>7.7895348837209299</v>
      </c>
      <c r="E40" s="184">
        <v>9.6193107845402235</v>
      </c>
      <c r="F40" s="185">
        <v>3346.4250000000006</v>
      </c>
      <c r="G40" s="185">
        <v>68368.20640000001</v>
      </c>
      <c r="H40" s="185">
        <v>317.99165767441866</v>
      </c>
      <c r="I40" s="185">
        <v>614.97368703088762</v>
      </c>
      <c r="J40" s="185">
        <v>1600</v>
      </c>
      <c r="K40" s="185">
        <v>280750</v>
      </c>
      <c r="L40" s="185">
        <v>1305.8139534883721</v>
      </c>
      <c r="M40" s="185">
        <v>281.27075257301215</v>
      </c>
      <c r="N40" s="186">
        <v>8.25</v>
      </c>
      <c r="O40" s="186">
        <v>108</v>
      </c>
      <c r="P40" s="186">
        <v>0.50232558139534889</v>
      </c>
      <c r="Q40" s="186">
        <v>1.6144048369642487</v>
      </c>
      <c r="R40" s="187">
        <v>0.91171060698957695</v>
      </c>
      <c r="S40" s="190">
        <v>42.75</v>
      </c>
      <c r="T40" s="190">
        <v>514.5</v>
      </c>
      <c r="U40" s="190">
        <v>2.3930232558139535</v>
      </c>
      <c r="V40" s="190">
        <v>6.5059424794710266</v>
      </c>
      <c r="W40" s="187">
        <v>0.57939914163090134</v>
      </c>
      <c r="X40" s="187">
        <v>1.4911097486204783</v>
      </c>
      <c r="Y40" s="188">
        <v>26</v>
      </c>
      <c r="Z40" s="188">
        <v>68</v>
      </c>
      <c r="AA40" s="188">
        <v>66</v>
      </c>
      <c r="AB40" s="188">
        <v>78</v>
      </c>
      <c r="AC40" s="188">
        <v>82</v>
      </c>
      <c r="AD40" s="189">
        <v>20.387499999999999</v>
      </c>
    </row>
    <row r="41" spans="1:30" s="183" customFormat="1" ht="11.35" x14ac:dyDescent="0.35">
      <c r="A41" s="175">
        <v>28</v>
      </c>
      <c r="B41" s="175">
        <v>27.75</v>
      </c>
      <c r="C41" s="175">
        <v>1151.25</v>
      </c>
      <c r="D41" s="184">
        <v>5.3546511627906979</v>
      </c>
      <c r="E41" s="184">
        <v>6.9936203735365732</v>
      </c>
      <c r="F41" s="185">
        <v>2476.3545000000004</v>
      </c>
      <c r="G41" s="185">
        <v>51824.224850000035</v>
      </c>
      <c r="H41" s="185">
        <v>241.04290627906994</v>
      </c>
      <c r="I41" s="185">
        <v>487.5986246315951</v>
      </c>
      <c r="J41" s="185">
        <v>1600</v>
      </c>
      <c r="K41" s="185">
        <v>274250</v>
      </c>
      <c r="L41" s="185">
        <v>1275.5813953488373</v>
      </c>
      <c r="M41" s="185">
        <v>282.54767462730274</v>
      </c>
      <c r="N41" s="186">
        <v>9.75</v>
      </c>
      <c r="O41" s="186">
        <v>94.5</v>
      </c>
      <c r="P41" s="186">
        <v>0.43953488372093025</v>
      </c>
      <c r="Q41" s="186">
        <v>1.4153926067540679</v>
      </c>
      <c r="R41" s="187">
        <v>0.91984732824427484</v>
      </c>
      <c r="S41" s="190">
        <v>40.5</v>
      </c>
      <c r="T41" s="190">
        <v>380.25</v>
      </c>
      <c r="U41" s="190">
        <v>1.7686046511627906</v>
      </c>
      <c r="V41" s="190">
        <v>4.5584473199914397</v>
      </c>
      <c r="W41" s="187">
        <v>0.67748091603053429</v>
      </c>
      <c r="X41" s="187">
        <v>1.5973282442748091</v>
      </c>
      <c r="Y41" s="188">
        <v>33</v>
      </c>
      <c r="Z41" s="188">
        <v>61</v>
      </c>
      <c r="AA41" s="188">
        <v>66</v>
      </c>
      <c r="AB41" s="188">
        <v>76</v>
      </c>
      <c r="AC41" s="188">
        <v>84</v>
      </c>
      <c r="AD41" s="189">
        <v>19.649999999999999</v>
      </c>
    </row>
    <row r="42" spans="1:30" s="183" customFormat="1" ht="11.35" x14ac:dyDescent="0.35">
      <c r="A42" s="175">
        <v>29</v>
      </c>
      <c r="B42" s="175">
        <v>23.25</v>
      </c>
      <c r="C42" s="175">
        <v>499.5</v>
      </c>
      <c r="D42" s="184">
        <v>2.3232558139534882</v>
      </c>
      <c r="E42" s="184">
        <v>4.6513532956530401</v>
      </c>
      <c r="F42" s="185">
        <v>2074.7835000000005</v>
      </c>
      <c r="G42" s="185">
        <v>22090.123250000001</v>
      </c>
      <c r="H42" s="185">
        <v>102.74475930232559</v>
      </c>
      <c r="I42" s="185">
        <v>318.29937278506748</v>
      </c>
      <c r="J42" s="185">
        <v>1600</v>
      </c>
      <c r="K42" s="185">
        <v>269200</v>
      </c>
      <c r="L42" s="185">
        <v>1252.0930232558139</v>
      </c>
      <c r="M42" s="185">
        <v>277.64495363359373</v>
      </c>
      <c r="N42" s="186">
        <v>14.25</v>
      </c>
      <c r="O42" s="186">
        <v>303</v>
      </c>
      <c r="P42" s="186">
        <v>1.4093023255813955</v>
      </c>
      <c r="Q42" s="186">
        <v>2.770827160945931</v>
      </c>
      <c r="R42" s="187">
        <v>0.7634660421545667</v>
      </c>
      <c r="S42" s="190">
        <v>23.25</v>
      </c>
      <c r="T42" s="190">
        <v>483</v>
      </c>
      <c r="U42" s="190">
        <v>2.2465116279069766</v>
      </c>
      <c r="V42" s="190">
        <v>4.7486765907126083</v>
      </c>
      <c r="W42" s="187">
        <v>0.62295081967213117</v>
      </c>
      <c r="X42" s="187">
        <v>1.3864168618266979</v>
      </c>
      <c r="Y42" s="188">
        <v>34</v>
      </c>
      <c r="Z42" s="188">
        <v>70</v>
      </c>
      <c r="AA42" s="188">
        <v>56</v>
      </c>
      <c r="AB42" s="188">
        <v>79</v>
      </c>
      <c r="AC42" s="188">
        <v>81</v>
      </c>
      <c r="AD42" s="189">
        <v>21.35</v>
      </c>
    </row>
    <row r="43" spans="1:30" s="183" customFormat="1" ht="11.35" x14ac:dyDescent="0.35">
      <c r="A43" s="175">
        <v>30</v>
      </c>
      <c r="B43" s="175">
        <v>51.75</v>
      </c>
      <c r="C43" s="175">
        <v>1449.75</v>
      </c>
      <c r="D43" s="184">
        <v>6.7430232558139531</v>
      </c>
      <c r="E43" s="184">
        <v>9.7906209970972959</v>
      </c>
      <c r="F43" s="185">
        <v>4283.4240000000009</v>
      </c>
      <c r="G43" s="185">
        <v>59526.207900000038</v>
      </c>
      <c r="H43" s="185">
        <v>276.86608325581415</v>
      </c>
      <c r="I43" s="185">
        <v>647.66772960784783</v>
      </c>
      <c r="J43" s="185">
        <v>1600</v>
      </c>
      <c r="K43" s="185">
        <v>281550</v>
      </c>
      <c r="L43" s="185">
        <v>1309.5348837209303</v>
      </c>
      <c r="M43" s="185">
        <v>264.5570578562436</v>
      </c>
      <c r="N43" s="186">
        <v>9.75</v>
      </c>
      <c r="O43" s="186">
        <v>97.5</v>
      </c>
      <c r="P43" s="186">
        <v>0.45348837209302323</v>
      </c>
      <c r="Q43" s="186">
        <v>1.5134288045228579</v>
      </c>
      <c r="R43" s="187">
        <v>0.91756499682942294</v>
      </c>
      <c r="S43" s="190">
        <v>28.5</v>
      </c>
      <c r="T43" s="190">
        <v>390</v>
      </c>
      <c r="U43" s="190">
        <v>1.8139534883720929</v>
      </c>
      <c r="V43" s="190">
        <v>4.3431561478870826</v>
      </c>
      <c r="W43" s="187">
        <v>0.67025998731769176</v>
      </c>
      <c r="X43" s="187">
        <v>1.5878249841471148</v>
      </c>
      <c r="Y43" s="188">
        <v>23</v>
      </c>
      <c r="Z43" s="188">
        <v>68</v>
      </c>
      <c r="AA43" s="188">
        <v>69</v>
      </c>
      <c r="AB43" s="188">
        <v>91</v>
      </c>
      <c r="AC43" s="188">
        <v>69</v>
      </c>
      <c r="AD43" s="189">
        <v>19.712499999999999</v>
      </c>
    </row>
    <row r="44" spans="1:30" s="183" customFormat="1" ht="11.35" x14ac:dyDescent="0.35">
      <c r="A44" s="175">
        <v>31</v>
      </c>
      <c r="B44" s="175">
        <v>38.25</v>
      </c>
      <c r="C44" s="175">
        <v>817.5</v>
      </c>
      <c r="D44" s="184">
        <v>3.8023255813953489</v>
      </c>
      <c r="E44" s="184">
        <v>6.633328423066942</v>
      </c>
      <c r="F44" s="185">
        <v>3413.3535000000006</v>
      </c>
      <c r="G44" s="185">
        <v>36419.515100000011</v>
      </c>
      <c r="H44" s="185">
        <v>169.39309348837216</v>
      </c>
      <c r="I44" s="185">
        <v>458.59182817098355</v>
      </c>
      <c r="J44" s="185">
        <v>1600</v>
      </c>
      <c r="K44" s="185">
        <v>270200</v>
      </c>
      <c r="L44" s="185">
        <v>1256.7441860465117</v>
      </c>
      <c r="M44" s="185">
        <v>271.18398184707121</v>
      </c>
      <c r="N44" s="186">
        <v>10.5</v>
      </c>
      <c r="O44" s="186">
        <v>176.25</v>
      </c>
      <c r="P44" s="186">
        <v>0.81976744186046513</v>
      </c>
      <c r="Q44" s="186">
        <v>2.0699829431462287</v>
      </c>
      <c r="R44" s="187">
        <v>0.84660574412532641</v>
      </c>
      <c r="S44" s="190">
        <v>23.25</v>
      </c>
      <c r="T44" s="190">
        <v>380.25</v>
      </c>
      <c r="U44" s="190">
        <v>1.7686046511627906</v>
      </c>
      <c r="V44" s="190">
        <v>3.8185635978002979</v>
      </c>
      <c r="W44" s="187">
        <v>0.66906005221932108</v>
      </c>
      <c r="X44" s="187">
        <v>1.5156657963446474</v>
      </c>
      <c r="Y44" s="188">
        <v>33</v>
      </c>
      <c r="Z44" s="188">
        <v>76</v>
      </c>
      <c r="AA44" s="188">
        <v>51</v>
      </c>
      <c r="AB44" s="188">
        <v>78</v>
      </c>
      <c r="AC44" s="188">
        <v>82</v>
      </c>
      <c r="AD44" s="189">
        <v>19.149999999999999</v>
      </c>
    </row>
    <row r="45" spans="1:30" s="183" customFormat="1" ht="11.35" x14ac:dyDescent="0.35">
      <c r="A45" s="175">
        <v>32</v>
      </c>
      <c r="B45" s="175">
        <v>19.5</v>
      </c>
      <c r="C45" s="175">
        <v>457.5</v>
      </c>
      <c r="D45" s="184">
        <v>2.1279069767441858</v>
      </c>
      <c r="E45" s="184">
        <v>3.6336997173908099</v>
      </c>
      <c r="F45" s="185">
        <v>1137.7845000000002</v>
      </c>
      <c r="G45" s="185">
        <v>14922.080899999997</v>
      </c>
      <c r="H45" s="185">
        <v>69.405027441860454</v>
      </c>
      <c r="I45" s="185">
        <v>177.27193811951929</v>
      </c>
      <c r="J45" s="185">
        <v>1600</v>
      </c>
      <c r="K45" s="185">
        <v>266500</v>
      </c>
      <c r="L45" s="185">
        <v>1239.5348837209303</v>
      </c>
      <c r="M45" s="185">
        <v>275.04420620370229</v>
      </c>
      <c r="N45" s="186">
        <v>11.25</v>
      </c>
      <c r="O45" s="186">
        <v>186.75</v>
      </c>
      <c r="P45" s="186">
        <v>0.86860465116279073</v>
      </c>
      <c r="Q45" s="186">
        <v>2.0854699613735388</v>
      </c>
      <c r="R45" s="187">
        <v>0.84160305343511443</v>
      </c>
      <c r="S45" s="190">
        <v>18</v>
      </c>
      <c r="T45" s="190">
        <v>411</v>
      </c>
      <c r="U45" s="190">
        <v>1.9116279069767441</v>
      </c>
      <c r="V45" s="190">
        <v>3.6517157215981495</v>
      </c>
      <c r="W45" s="187">
        <v>0.65139949109414752</v>
      </c>
      <c r="X45" s="187">
        <v>1.4930025445292618</v>
      </c>
      <c r="Y45" s="188">
        <v>34</v>
      </c>
      <c r="Z45" s="188">
        <v>79</v>
      </c>
      <c r="AA45" s="188">
        <v>47</v>
      </c>
      <c r="AB45" s="188">
        <v>86</v>
      </c>
      <c r="AC45" s="188">
        <v>74</v>
      </c>
      <c r="AD45" s="189">
        <v>19.649999999999999</v>
      </c>
    </row>
    <row r="46" spans="1:30" s="183" customFormat="1" ht="11.35" x14ac:dyDescent="0.35">
      <c r="A46" s="175">
        <v>33</v>
      </c>
      <c r="B46" s="175">
        <v>24</v>
      </c>
      <c r="C46" s="175">
        <v>627.75</v>
      </c>
      <c r="D46" s="184">
        <v>2.9197674418604653</v>
      </c>
      <c r="E46" s="184">
        <v>5.0692879038584939</v>
      </c>
      <c r="F46" s="185">
        <v>2007.8550000000002</v>
      </c>
      <c r="G46" s="185">
        <v>28594.82980000001</v>
      </c>
      <c r="H46" s="185">
        <v>132.99920837209308</v>
      </c>
      <c r="I46" s="185">
        <v>340.93352929533341</v>
      </c>
      <c r="J46" s="185">
        <v>1600</v>
      </c>
      <c r="K46" s="185">
        <v>273000</v>
      </c>
      <c r="L46" s="185">
        <v>1269.7674418604652</v>
      </c>
      <c r="M46" s="185">
        <v>259.43403868872184</v>
      </c>
      <c r="N46" s="186">
        <v>12</v>
      </c>
      <c r="O46" s="186">
        <v>204</v>
      </c>
      <c r="P46" s="186">
        <v>0.94883720930232562</v>
      </c>
      <c r="Q46" s="186">
        <v>2.175089652575231</v>
      </c>
      <c r="R46" s="187">
        <v>0.83157894736842108</v>
      </c>
      <c r="S46" s="190">
        <v>23.25</v>
      </c>
      <c r="T46" s="190">
        <v>451.5</v>
      </c>
      <c r="U46" s="190">
        <v>2.1</v>
      </c>
      <c r="V46" s="190">
        <v>4.3985049499111089</v>
      </c>
      <c r="W46" s="187">
        <v>0.62724458204334366</v>
      </c>
      <c r="X46" s="187">
        <v>1.4588235294117649</v>
      </c>
      <c r="Y46" s="188">
        <v>27</v>
      </c>
      <c r="Z46" s="188">
        <v>85</v>
      </c>
      <c r="AA46" s="188">
        <v>48</v>
      </c>
      <c r="AB46" s="188">
        <v>83</v>
      </c>
      <c r="AC46" s="188">
        <v>77</v>
      </c>
      <c r="AD46" s="189">
        <v>20.1875</v>
      </c>
    </row>
    <row r="47" spans="1:30" s="183" customFormat="1" ht="11.35" x14ac:dyDescent="0.35">
      <c r="A47" s="175">
        <v>34</v>
      </c>
      <c r="B47" s="175">
        <v>29.25</v>
      </c>
      <c r="C47" s="175">
        <v>432</v>
      </c>
      <c r="D47" s="184">
        <v>2.0093023255813955</v>
      </c>
      <c r="E47" s="184">
        <v>4.1679021568986654</v>
      </c>
      <c r="F47" s="185">
        <v>1405.4985000000001</v>
      </c>
      <c r="G47" s="185">
        <v>16910.600999999995</v>
      </c>
      <c r="H47" s="185">
        <v>78.653958139534865</v>
      </c>
      <c r="I47" s="185">
        <v>197.59741112144508</v>
      </c>
      <c r="J47" s="185">
        <v>1600</v>
      </c>
      <c r="K47" s="185">
        <v>275400</v>
      </c>
      <c r="L47" s="185">
        <v>1280.9302325581396</v>
      </c>
      <c r="M47" s="185">
        <v>282.69244502505654</v>
      </c>
      <c r="N47" s="186">
        <v>11.25</v>
      </c>
      <c r="O47" s="186">
        <v>252</v>
      </c>
      <c r="P47" s="186">
        <v>1.172093023255814</v>
      </c>
      <c r="Q47" s="186">
        <v>2.4900573860252218</v>
      </c>
      <c r="R47" s="187">
        <v>0.80909090909090908</v>
      </c>
      <c r="S47" s="190">
        <v>28.5</v>
      </c>
      <c r="T47" s="190">
        <v>546</v>
      </c>
      <c r="U47" s="190">
        <v>2.5395348837209304</v>
      </c>
      <c r="V47" s="190">
        <v>5.1322641491523644</v>
      </c>
      <c r="W47" s="187">
        <v>0.58636363636363642</v>
      </c>
      <c r="X47" s="187">
        <v>1.3954545454545455</v>
      </c>
      <c r="Y47" s="188">
        <v>36</v>
      </c>
      <c r="Z47" s="188">
        <v>66</v>
      </c>
      <c r="AA47" s="188">
        <v>58</v>
      </c>
      <c r="AB47" s="188">
        <v>89</v>
      </c>
      <c r="AC47" s="188">
        <v>71</v>
      </c>
      <c r="AD47" s="189">
        <v>22</v>
      </c>
    </row>
    <row r="48" spans="1:30" s="183" customFormat="1" ht="11.35" x14ac:dyDescent="0.35">
      <c r="A48" s="175">
        <v>35</v>
      </c>
      <c r="B48" s="175">
        <v>45</v>
      </c>
      <c r="C48" s="175">
        <v>1256.25</v>
      </c>
      <c r="D48" s="184">
        <v>5.8430232558139537</v>
      </c>
      <c r="E48" s="184">
        <v>9.1820921136508318</v>
      </c>
      <c r="F48" s="185">
        <v>4015.7100000000005</v>
      </c>
      <c r="G48" s="185">
        <v>58442.338025000005</v>
      </c>
      <c r="H48" s="185">
        <v>271.82482802325586</v>
      </c>
      <c r="I48" s="185">
        <v>599.26859573811146</v>
      </c>
      <c r="J48" s="185">
        <v>1600</v>
      </c>
      <c r="K48" s="185">
        <v>280500</v>
      </c>
      <c r="L48" s="185">
        <v>1304.6511627906978</v>
      </c>
      <c r="M48" s="185">
        <v>287.35295985662151</v>
      </c>
      <c r="N48" s="186">
        <v>9.75</v>
      </c>
      <c r="O48" s="186">
        <v>139.5</v>
      </c>
      <c r="P48" s="186">
        <v>0.64883720930232558</v>
      </c>
      <c r="Q48" s="186">
        <v>1.7959419590021068</v>
      </c>
      <c r="R48" s="187">
        <v>0.89000591366055593</v>
      </c>
      <c r="S48" s="190">
        <v>40.5</v>
      </c>
      <c r="T48" s="190">
        <v>521.25</v>
      </c>
      <c r="U48" s="190">
        <v>2.4244186046511627</v>
      </c>
      <c r="V48" s="190">
        <v>5.4894585906393205</v>
      </c>
      <c r="W48" s="187">
        <v>0.58900059136605554</v>
      </c>
      <c r="X48" s="187">
        <v>1.4790065050266115</v>
      </c>
      <c r="Y48" s="188">
        <v>28</v>
      </c>
      <c r="Z48" s="188">
        <v>64</v>
      </c>
      <c r="AA48" s="188">
        <v>68</v>
      </c>
      <c r="AB48" s="188">
        <v>86</v>
      </c>
      <c r="AC48" s="188">
        <v>74</v>
      </c>
      <c r="AD48" s="189">
        <v>21.137499999999999</v>
      </c>
    </row>
    <row r="49" spans="1:30" s="183" customFormat="1" ht="11.35" x14ac:dyDescent="0.35">
      <c r="A49" s="175">
        <v>36</v>
      </c>
      <c r="B49" s="175">
        <v>21</v>
      </c>
      <c r="C49" s="175">
        <v>533.25</v>
      </c>
      <c r="D49" s="184">
        <v>2.480232558139535</v>
      </c>
      <c r="E49" s="184">
        <v>4.058266335099086</v>
      </c>
      <c r="F49" s="185">
        <v>1338.5700000000002</v>
      </c>
      <c r="G49" s="185">
        <v>19257.188574999996</v>
      </c>
      <c r="H49" s="185">
        <v>89.568318953488358</v>
      </c>
      <c r="I49" s="185">
        <v>220.21789460007219</v>
      </c>
      <c r="J49" s="185">
        <v>1600</v>
      </c>
      <c r="K49" s="185">
        <v>269850</v>
      </c>
      <c r="L49" s="185">
        <v>1255.1162790697674</v>
      </c>
      <c r="M49" s="185">
        <v>272.5731668301367</v>
      </c>
      <c r="N49" s="186">
        <v>13.5</v>
      </c>
      <c r="O49" s="186">
        <v>162.75</v>
      </c>
      <c r="P49" s="186">
        <v>0.75697674418604655</v>
      </c>
      <c r="Q49" s="186">
        <v>2.0901018788429</v>
      </c>
      <c r="R49" s="187">
        <v>0.86403508771929827</v>
      </c>
      <c r="S49" s="190">
        <v>24</v>
      </c>
      <c r="T49" s="190">
        <v>429</v>
      </c>
      <c r="U49" s="190">
        <v>1.9953488372093022</v>
      </c>
      <c r="V49" s="190">
        <v>4.156331927075164</v>
      </c>
      <c r="W49" s="187">
        <v>0.64160401002506262</v>
      </c>
      <c r="X49" s="187">
        <v>1.505639097744361</v>
      </c>
      <c r="Y49" s="188">
        <v>31</v>
      </c>
      <c r="Z49" s="188">
        <v>71</v>
      </c>
      <c r="AA49" s="188">
        <v>58</v>
      </c>
      <c r="AB49" s="188">
        <v>83</v>
      </c>
      <c r="AC49" s="188">
        <v>77</v>
      </c>
      <c r="AD49" s="189">
        <v>19.95</v>
      </c>
    </row>
    <row r="50" spans="1:30" s="183" customFormat="1" ht="11.35" x14ac:dyDescent="0.35">
      <c r="A50" s="175">
        <v>37</v>
      </c>
      <c r="B50" s="175">
        <v>17.25</v>
      </c>
      <c r="C50" s="175">
        <v>354.75</v>
      </c>
      <c r="D50" s="184">
        <v>1.65</v>
      </c>
      <c r="E50" s="184">
        <v>3.3683345395155535</v>
      </c>
      <c r="F50" s="185">
        <v>1539.3555000000003</v>
      </c>
      <c r="G50" s="185">
        <v>13646.349324999997</v>
      </c>
      <c r="H50" s="185">
        <v>63.471392209302316</v>
      </c>
      <c r="I50" s="185">
        <v>204.42799194378463</v>
      </c>
      <c r="J50" s="185">
        <v>1600</v>
      </c>
      <c r="K50" s="185">
        <v>273150</v>
      </c>
      <c r="L50" s="185">
        <v>1270.4651162790697</v>
      </c>
      <c r="M50" s="185">
        <v>266.77332504395889</v>
      </c>
      <c r="N50" s="186">
        <v>12</v>
      </c>
      <c r="O50" s="186">
        <v>227.25</v>
      </c>
      <c r="P50" s="186">
        <v>1.0569767441860465</v>
      </c>
      <c r="Q50" s="186">
        <v>2.1299648267067797</v>
      </c>
      <c r="R50" s="187">
        <v>0.8214496169711254</v>
      </c>
      <c r="S50" s="190">
        <v>34.5</v>
      </c>
      <c r="T50" s="190">
        <v>515.25</v>
      </c>
      <c r="U50" s="190">
        <v>2.3965116279069769</v>
      </c>
      <c r="V50" s="190">
        <v>5.2903477986302221</v>
      </c>
      <c r="W50" s="187">
        <v>0.59516794342958157</v>
      </c>
      <c r="X50" s="187">
        <v>1.416617560400707</v>
      </c>
      <c r="Y50" s="188">
        <v>28</v>
      </c>
      <c r="Z50" s="188">
        <v>78</v>
      </c>
      <c r="AA50" s="188">
        <v>54</v>
      </c>
      <c r="AB50" s="188">
        <v>70</v>
      </c>
      <c r="AC50" s="188">
        <v>90</v>
      </c>
      <c r="AD50" s="189">
        <v>21.212499999999999</v>
      </c>
    </row>
    <row r="51" spans="1:30" s="183" customFormat="1" ht="11.35" x14ac:dyDescent="0.35">
      <c r="A51" s="175">
        <v>38</v>
      </c>
      <c r="B51" s="175">
        <v>40.5</v>
      </c>
      <c r="C51" s="175">
        <v>807</v>
      </c>
      <c r="D51" s="184">
        <v>3.7534883720930234</v>
      </c>
      <c r="E51" s="184">
        <v>5.7847628097486483</v>
      </c>
      <c r="F51" s="185">
        <v>2543.2830000000004</v>
      </c>
      <c r="G51" s="185">
        <v>29399.830925000017</v>
      </c>
      <c r="H51" s="185">
        <v>136.74339965116286</v>
      </c>
      <c r="I51" s="185">
        <v>343.3117342436372</v>
      </c>
      <c r="J51" s="185">
        <v>1600</v>
      </c>
      <c r="K51" s="185">
        <v>269650</v>
      </c>
      <c r="L51" s="185">
        <v>1254.1860465116279</v>
      </c>
      <c r="M51" s="185">
        <v>280.94660215481235</v>
      </c>
      <c r="N51" s="186">
        <v>12.75</v>
      </c>
      <c r="O51" s="186">
        <v>165.75</v>
      </c>
      <c r="P51" s="186">
        <v>0.77093023255813953</v>
      </c>
      <c r="Q51" s="186">
        <v>2.1100347850628385</v>
      </c>
      <c r="R51" s="187">
        <v>0.86256218905472637</v>
      </c>
      <c r="S51" s="190">
        <v>31.5</v>
      </c>
      <c r="T51" s="190">
        <v>429</v>
      </c>
      <c r="U51" s="190">
        <v>1.9953488372093022</v>
      </c>
      <c r="V51" s="190">
        <v>4.5885602107469952</v>
      </c>
      <c r="W51" s="187">
        <v>0.64427860696517414</v>
      </c>
      <c r="X51" s="187">
        <v>1.5068407960199006</v>
      </c>
      <c r="Y51" s="188">
        <v>36</v>
      </c>
      <c r="Z51" s="188">
        <v>72</v>
      </c>
      <c r="AA51" s="188">
        <v>52</v>
      </c>
      <c r="AB51" s="188">
        <v>76</v>
      </c>
      <c r="AC51" s="188">
        <v>84</v>
      </c>
      <c r="AD51" s="189">
        <v>20.100000000000001</v>
      </c>
    </row>
    <row r="52" spans="1:30" s="183" customFormat="1" ht="11.35" x14ac:dyDescent="0.35">
      <c r="A52" s="175">
        <v>39</v>
      </c>
      <c r="B52" s="175">
        <v>36</v>
      </c>
      <c r="C52" s="175">
        <v>1341.75</v>
      </c>
      <c r="D52" s="184">
        <v>6.2406976744186045</v>
      </c>
      <c r="E52" s="184">
        <v>8.3413888653248058</v>
      </c>
      <c r="F52" s="185">
        <v>3212.5680000000007</v>
      </c>
      <c r="G52" s="185">
        <v>61813.303475000044</v>
      </c>
      <c r="H52" s="185">
        <v>287.50373709302346</v>
      </c>
      <c r="I52" s="185">
        <v>588.12736998397224</v>
      </c>
      <c r="J52" s="185">
        <v>1600</v>
      </c>
      <c r="K52" s="185">
        <v>279550</v>
      </c>
      <c r="L52" s="185">
        <v>1300.2325581395348</v>
      </c>
      <c r="M52" s="185">
        <v>279.33071187852852</v>
      </c>
      <c r="N52" s="186">
        <v>12.75</v>
      </c>
      <c r="O52" s="186">
        <v>207.75</v>
      </c>
      <c r="P52" s="186">
        <v>0.96627906976744182</v>
      </c>
      <c r="Q52" s="186">
        <v>2.5563216703896643</v>
      </c>
      <c r="R52" s="187">
        <v>0.83140596469872197</v>
      </c>
      <c r="S52" s="190">
        <v>27</v>
      </c>
      <c r="T52" s="190">
        <v>453</v>
      </c>
      <c r="U52" s="190">
        <v>2.1069767441860465</v>
      </c>
      <c r="V52" s="190">
        <v>5.0157646498635806</v>
      </c>
      <c r="W52" s="187">
        <v>0.63237979306147296</v>
      </c>
      <c r="X52" s="187">
        <v>1.4637857577601949</v>
      </c>
      <c r="Y52" s="188">
        <v>26</v>
      </c>
      <c r="Z52" s="188">
        <v>70</v>
      </c>
      <c r="AA52" s="188">
        <v>64</v>
      </c>
      <c r="AB52" s="188">
        <v>72</v>
      </c>
      <c r="AC52" s="188">
        <v>88</v>
      </c>
      <c r="AD52" s="189">
        <v>20.537500000000001</v>
      </c>
    </row>
    <row r="53" spans="1:30" s="183" customFormat="1" ht="11.35" x14ac:dyDescent="0.35">
      <c r="A53" s="175">
        <v>40</v>
      </c>
      <c r="B53" s="175">
        <v>21</v>
      </c>
      <c r="C53" s="175">
        <v>993.75</v>
      </c>
      <c r="D53" s="184">
        <v>4.6220930232558137</v>
      </c>
      <c r="E53" s="184">
        <v>5.569068261362708</v>
      </c>
      <c r="F53" s="185">
        <v>1873.9980000000003</v>
      </c>
      <c r="G53" s="185">
        <v>41893.150925000009</v>
      </c>
      <c r="H53" s="185">
        <v>194.8518647674419</v>
      </c>
      <c r="I53" s="185">
        <v>392.98517485868678</v>
      </c>
      <c r="J53" s="185">
        <v>1600</v>
      </c>
      <c r="K53" s="185">
        <v>268050</v>
      </c>
      <c r="L53" s="185">
        <v>1246.7441860465117</v>
      </c>
      <c r="M53" s="185">
        <v>276.93854483966163</v>
      </c>
      <c r="N53" s="186">
        <v>9</v>
      </c>
      <c r="O53" s="186">
        <v>138.75</v>
      </c>
      <c r="P53" s="186">
        <v>0.64534883720930236</v>
      </c>
      <c r="Q53" s="186">
        <v>1.832686538346759</v>
      </c>
      <c r="R53" s="187">
        <v>0.87971391417425226</v>
      </c>
      <c r="S53" s="190">
        <v>18.75</v>
      </c>
      <c r="T53" s="190">
        <v>346.5</v>
      </c>
      <c r="U53" s="190">
        <v>1.6116279069767443</v>
      </c>
      <c r="V53" s="190">
        <v>3.67181480647504</v>
      </c>
      <c r="W53" s="187">
        <v>0.69960988296488946</v>
      </c>
      <c r="X53" s="187">
        <v>1.5793237971391418</v>
      </c>
      <c r="Y53" s="188">
        <v>30</v>
      </c>
      <c r="Z53" s="188">
        <v>80</v>
      </c>
      <c r="AA53" s="188">
        <v>50</v>
      </c>
      <c r="AB53" s="188">
        <v>66</v>
      </c>
      <c r="AC53" s="188">
        <v>94</v>
      </c>
      <c r="AD53" s="189">
        <v>19.225000000000001</v>
      </c>
    </row>
    <row r="54" spans="1:30" s="183" customFormat="1" ht="11.35" x14ac:dyDescent="0.35">
      <c r="A54" s="175">
        <v>41</v>
      </c>
      <c r="B54" s="175">
        <v>39.75</v>
      </c>
      <c r="C54" s="175">
        <v>872.25</v>
      </c>
      <c r="D54" s="184">
        <v>4.0569767441860467</v>
      </c>
      <c r="E54" s="184">
        <v>7.6923889848244906</v>
      </c>
      <c r="F54" s="185">
        <v>3279.4965000000007</v>
      </c>
      <c r="G54" s="185">
        <v>41206.018325000026</v>
      </c>
      <c r="H54" s="185">
        <v>191.65589918604664</v>
      </c>
      <c r="I54" s="185">
        <v>518.90521778096343</v>
      </c>
      <c r="J54" s="185">
        <v>1600</v>
      </c>
      <c r="K54" s="185">
        <v>277100</v>
      </c>
      <c r="L54" s="185">
        <v>1288.8372093023256</v>
      </c>
      <c r="M54" s="185">
        <v>290.16760627350101</v>
      </c>
      <c r="N54" s="186">
        <v>8.25</v>
      </c>
      <c r="O54" s="186">
        <v>144.75</v>
      </c>
      <c r="P54" s="186">
        <v>0.67325581395348832</v>
      </c>
      <c r="Q54" s="186">
        <v>1.6595218331276196</v>
      </c>
      <c r="R54" s="187">
        <v>0.8833131801692865</v>
      </c>
      <c r="S54" s="190">
        <v>31.5</v>
      </c>
      <c r="T54" s="190">
        <v>502.5</v>
      </c>
      <c r="U54" s="190">
        <v>2.3372093023255816</v>
      </c>
      <c r="V54" s="190">
        <v>5.1580974022528903</v>
      </c>
      <c r="W54" s="187">
        <v>0.59492140266021765</v>
      </c>
      <c r="X54" s="187">
        <v>1.4782345828295043</v>
      </c>
      <c r="Y54" s="188">
        <v>36</v>
      </c>
      <c r="Z54" s="188">
        <v>57</v>
      </c>
      <c r="AA54" s="188">
        <v>67</v>
      </c>
      <c r="AB54" s="188">
        <v>86</v>
      </c>
      <c r="AC54" s="188">
        <v>74</v>
      </c>
      <c r="AD54" s="189">
        <v>20.675000000000001</v>
      </c>
    </row>
    <row r="55" spans="1:30" s="183" customFormat="1" ht="11.35" x14ac:dyDescent="0.35">
      <c r="A55" s="175">
        <v>42</v>
      </c>
      <c r="B55" s="175">
        <v>27.75</v>
      </c>
      <c r="C55" s="175">
        <v>639</v>
      </c>
      <c r="D55" s="184">
        <v>2.9720930232558138</v>
      </c>
      <c r="E55" s="184">
        <v>5.3765706499517947</v>
      </c>
      <c r="F55" s="185">
        <v>2476.3545000000004</v>
      </c>
      <c r="G55" s="185">
        <v>24842.743724999993</v>
      </c>
      <c r="H55" s="185">
        <v>115.54764523255811</v>
      </c>
      <c r="I55" s="185">
        <v>343.68685779715122</v>
      </c>
      <c r="J55" s="185">
        <v>1600</v>
      </c>
      <c r="K55" s="185">
        <v>276650</v>
      </c>
      <c r="L55" s="185">
        <v>1286.7441860465117</v>
      </c>
      <c r="M55" s="185">
        <v>269.60269253758713</v>
      </c>
      <c r="N55" s="186">
        <v>14.25</v>
      </c>
      <c r="O55" s="186">
        <v>268.5</v>
      </c>
      <c r="P55" s="186">
        <v>1.2488372093023257</v>
      </c>
      <c r="Q55" s="186">
        <v>2.8369328321157168</v>
      </c>
      <c r="R55" s="187">
        <v>0.7955454026270703</v>
      </c>
      <c r="S55" s="190">
        <v>34.5</v>
      </c>
      <c r="T55" s="190">
        <v>541.5</v>
      </c>
      <c r="U55" s="190">
        <v>2.5186046511627906</v>
      </c>
      <c r="V55" s="190">
        <v>5.4047835257104744</v>
      </c>
      <c r="W55" s="187">
        <v>0.58766419189034835</v>
      </c>
      <c r="X55" s="187">
        <v>1.3832095945174188</v>
      </c>
      <c r="Y55" s="188">
        <v>27</v>
      </c>
      <c r="Z55" s="188">
        <v>71</v>
      </c>
      <c r="AA55" s="188">
        <v>62</v>
      </c>
      <c r="AB55" s="188">
        <v>87</v>
      </c>
      <c r="AC55" s="188">
        <v>73</v>
      </c>
      <c r="AD55" s="189">
        <v>21.887499999999999</v>
      </c>
    </row>
    <row r="56" spans="1:30" s="183" customFormat="1" ht="11.35" x14ac:dyDescent="0.35">
      <c r="A56" s="175">
        <v>43</v>
      </c>
      <c r="B56" s="175">
        <v>30.75</v>
      </c>
      <c r="C56" s="175">
        <v>992.25</v>
      </c>
      <c r="D56" s="184">
        <v>4.6151162790697677</v>
      </c>
      <c r="E56" s="184">
        <v>7.3445218863280983</v>
      </c>
      <c r="F56" s="185">
        <v>2744.0685000000003</v>
      </c>
      <c r="G56" s="185">
        <v>46485.189675000031</v>
      </c>
      <c r="H56" s="185">
        <v>216.21018453488387</v>
      </c>
      <c r="I56" s="185">
        <v>520.449116960629</v>
      </c>
      <c r="J56" s="185">
        <v>1600</v>
      </c>
      <c r="K56" s="185">
        <v>281050</v>
      </c>
      <c r="L56" s="185">
        <v>1307.2093023255813</v>
      </c>
      <c r="M56" s="185">
        <v>277.34830476506056</v>
      </c>
      <c r="N56" s="186">
        <v>9.75</v>
      </c>
      <c r="O56" s="186">
        <v>107.25</v>
      </c>
      <c r="P56" s="186">
        <v>0.49883720930232556</v>
      </c>
      <c r="Q56" s="186">
        <v>1.5311214039876737</v>
      </c>
      <c r="R56" s="187">
        <v>0.91140024783147455</v>
      </c>
      <c r="S56" s="190">
        <v>27</v>
      </c>
      <c r="T56" s="190">
        <v>427.5</v>
      </c>
      <c r="U56" s="190">
        <v>1.9883720930232558</v>
      </c>
      <c r="V56" s="190">
        <v>4.5812860549167382</v>
      </c>
      <c r="W56" s="187">
        <v>0.64684014869888473</v>
      </c>
      <c r="X56" s="187">
        <v>1.5582403965303593</v>
      </c>
      <c r="Y56" s="188">
        <v>20</v>
      </c>
      <c r="Z56" s="188">
        <v>69</v>
      </c>
      <c r="AA56" s="188">
        <v>71</v>
      </c>
      <c r="AB56" s="188">
        <v>87</v>
      </c>
      <c r="AC56" s="188">
        <v>73</v>
      </c>
      <c r="AD56" s="189">
        <v>20.175000000000001</v>
      </c>
    </row>
    <row r="57" spans="1:30" s="183" customFormat="1" ht="11.35" x14ac:dyDescent="0.35">
      <c r="A57" s="175">
        <v>44</v>
      </c>
      <c r="B57" s="175">
        <v>22.5</v>
      </c>
      <c r="C57" s="175">
        <v>583.5</v>
      </c>
      <c r="D57" s="184">
        <v>2.713953488372093</v>
      </c>
      <c r="E57" s="184">
        <v>4.5316427152591299</v>
      </c>
      <c r="F57" s="185">
        <v>1740.1410000000003</v>
      </c>
      <c r="G57" s="185">
        <v>26840.559449999993</v>
      </c>
      <c r="H57" s="185">
        <v>124.8398113953488</v>
      </c>
      <c r="I57" s="185">
        <v>286.22836369222824</v>
      </c>
      <c r="J57" s="185">
        <v>1600</v>
      </c>
      <c r="K57" s="185">
        <v>275600</v>
      </c>
      <c r="L57" s="185">
        <v>1281.8604651162791</v>
      </c>
      <c r="M57" s="185">
        <v>274.28118301283945</v>
      </c>
      <c r="N57" s="186">
        <v>12</v>
      </c>
      <c r="O57" s="186">
        <v>202.5</v>
      </c>
      <c r="P57" s="186">
        <v>0.94186046511627908</v>
      </c>
      <c r="Q57" s="186">
        <v>2.2979300476305888</v>
      </c>
      <c r="R57" s="187">
        <v>0.83566646378575782</v>
      </c>
      <c r="S57" s="190">
        <v>36</v>
      </c>
      <c r="T57" s="190">
        <v>441.75</v>
      </c>
      <c r="U57" s="190">
        <v>2.0546511627906976</v>
      </c>
      <c r="V57" s="190">
        <v>4.3880388338813177</v>
      </c>
      <c r="W57" s="187">
        <v>0.64150943396226412</v>
      </c>
      <c r="X57" s="187">
        <v>1.477175897748022</v>
      </c>
      <c r="Y57" s="188">
        <v>32</v>
      </c>
      <c r="Z57" s="188">
        <v>69</v>
      </c>
      <c r="AA57" s="188">
        <v>59</v>
      </c>
      <c r="AB57" s="188">
        <v>71</v>
      </c>
      <c r="AC57" s="188">
        <v>89</v>
      </c>
      <c r="AD57" s="189">
        <v>20.537500000000001</v>
      </c>
    </row>
    <row r="58" spans="1:30" s="183" customFormat="1" ht="11.35" x14ac:dyDescent="0.35">
      <c r="A58" s="175">
        <v>45</v>
      </c>
      <c r="B58" s="175">
        <v>36</v>
      </c>
      <c r="C58" s="175">
        <v>810</v>
      </c>
      <c r="D58" s="184">
        <v>3.7674418604651163</v>
      </c>
      <c r="E58" s="184">
        <v>7.0856730179236402</v>
      </c>
      <c r="F58" s="185">
        <v>2944.8540000000003</v>
      </c>
      <c r="G58" s="185">
        <v>33804.46987500001</v>
      </c>
      <c r="H58" s="185">
        <v>157.23009244186051</v>
      </c>
      <c r="I58" s="185">
        <v>428.53703256116762</v>
      </c>
      <c r="J58" s="185">
        <v>1600</v>
      </c>
      <c r="K58" s="185">
        <v>273350</v>
      </c>
      <c r="L58" s="185">
        <v>1271.3953488372092</v>
      </c>
      <c r="M58" s="185">
        <v>257.88120676136049</v>
      </c>
      <c r="N58" s="186">
        <v>12</v>
      </c>
      <c r="O58" s="186">
        <v>161.25</v>
      </c>
      <c r="P58" s="186">
        <v>0.75</v>
      </c>
      <c r="Q58" s="186">
        <v>2.0963920943096768</v>
      </c>
      <c r="R58" s="187">
        <v>0.86769230769230765</v>
      </c>
      <c r="S58" s="190">
        <v>23.25</v>
      </c>
      <c r="T58" s="190">
        <v>435.75</v>
      </c>
      <c r="U58" s="190">
        <v>2.0267441860465114</v>
      </c>
      <c r="V58" s="190">
        <v>4.1331002150352525</v>
      </c>
      <c r="W58" s="187">
        <v>0.64246153846153853</v>
      </c>
      <c r="X58" s="187">
        <v>1.5101538461538462</v>
      </c>
      <c r="Y58" s="188">
        <v>28</v>
      </c>
      <c r="Z58" s="188">
        <v>77</v>
      </c>
      <c r="AA58" s="188">
        <v>55</v>
      </c>
      <c r="AB58" s="188">
        <v>86</v>
      </c>
      <c r="AC58" s="188">
        <v>74</v>
      </c>
      <c r="AD58" s="189">
        <v>20.3125</v>
      </c>
    </row>
    <row r="59" spans="1:30" s="183" customFormat="1" ht="11.35" x14ac:dyDescent="0.35">
      <c r="A59" s="175">
        <v>46</v>
      </c>
      <c r="B59" s="175">
        <v>39.75</v>
      </c>
      <c r="C59" s="175">
        <v>888.75</v>
      </c>
      <c r="D59" s="184">
        <v>4.1337209302325579</v>
      </c>
      <c r="E59" s="184">
        <v>7.3168743081579795</v>
      </c>
      <c r="F59" s="185">
        <v>2677.1400000000003</v>
      </c>
      <c r="G59" s="185">
        <v>35567.292200000033</v>
      </c>
      <c r="H59" s="185">
        <v>165.42926604651177</v>
      </c>
      <c r="I59" s="185">
        <v>437.81674973988106</v>
      </c>
      <c r="J59" s="185">
        <v>1600</v>
      </c>
      <c r="K59" s="185">
        <v>269850</v>
      </c>
      <c r="L59" s="185">
        <v>1255.1162790697674</v>
      </c>
      <c r="M59" s="185">
        <v>272.5731668301367</v>
      </c>
      <c r="N59" s="186">
        <v>12</v>
      </c>
      <c r="O59" s="186">
        <v>165</v>
      </c>
      <c r="P59" s="186">
        <v>0.76744186046511631</v>
      </c>
      <c r="Q59" s="186">
        <v>2.1044535475399622</v>
      </c>
      <c r="R59" s="187">
        <v>0.86419753086419748</v>
      </c>
      <c r="S59" s="190">
        <v>27.75</v>
      </c>
      <c r="T59" s="190">
        <v>447</v>
      </c>
      <c r="U59" s="190">
        <v>2.0790697674418603</v>
      </c>
      <c r="V59" s="190">
        <v>4.7010665989759124</v>
      </c>
      <c r="W59" s="187">
        <v>0.63209876543209875</v>
      </c>
      <c r="X59" s="187">
        <v>1.4962962962962962</v>
      </c>
      <c r="Y59" s="188">
        <v>36</v>
      </c>
      <c r="Z59" s="188">
        <v>68</v>
      </c>
      <c r="AA59" s="188">
        <v>56</v>
      </c>
      <c r="AB59" s="188">
        <v>81</v>
      </c>
      <c r="AC59" s="188">
        <v>79</v>
      </c>
      <c r="AD59" s="189">
        <v>20.25</v>
      </c>
    </row>
    <row r="60" spans="1:30" s="183" customFormat="1" ht="11.35" x14ac:dyDescent="0.35">
      <c r="A60" s="175">
        <v>47</v>
      </c>
      <c r="B60" s="175">
        <v>47.25</v>
      </c>
      <c r="C60" s="175">
        <v>1241.25</v>
      </c>
      <c r="D60" s="184">
        <v>5.7732558139534884</v>
      </c>
      <c r="E60" s="184">
        <v>9.5930961645882853</v>
      </c>
      <c r="F60" s="185">
        <v>4216.4955000000009</v>
      </c>
      <c r="G60" s="185">
        <v>44117.779900000023</v>
      </c>
      <c r="H60" s="185">
        <v>205.19897627906988</v>
      </c>
      <c r="I60" s="185">
        <v>587.61345521962164</v>
      </c>
      <c r="J60" s="185">
        <v>1600</v>
      </c>
      <c r="K60" s="185">
        <v>264600</v>
      </c>
      <c r="L60" s="185">
        <v>1230.6976744186047</v>
      </c>
      <c r="M60" s="185">
        <v>274.18013170310968</v>
      </c>
      <c r="N60" s="186">
        <v>13.5</v>
      </c>
      <c r="O60" s="186">
        <v>180</v>
      </c>
      <c r="P60" s="186">
        <v>0.83720930232558144</v>
      </c>
      <c r="Q60" s="186">
        <v>2.2418620489767056</v>
      </c>
      <c r="R60" s="187">
        <v>0.84241628365068943</v>
      </c>
      <c r="S60" s="190">
        <v>30</v>
      </c>
      <c r="T60" s="190">
        <v>350.25</v>
      </c>
      <c r="U60" s="190">
        <v>1.6290697674418604</v>
      </c>
      <c r="V60" s="190">
        <v>3.6780358520213774</v>
      </c>
      <c r="W60" s="187">
        <v>0.69336835193696655</v>
      </c>
      <c r="X60" s="187">
        <v>1.5357846355876559</v>
      </c>
      <c r="Y60" s="188">
        <v>37</v>
      </c>
      <c r="Z60" s="188">
        <v>72</v>
      </c>
      <c r="AA60" s="188">
        <v>51</v>
      </c>
      <c r="AB60" s="188">
        <v>91</v>
      </c>
      <c r="AC60" s="188">
        <v>69</v>
      </c>
      <c r="AD60" s="189">
        <v>19.037500000000001</v>
      </c>
    </row>
    <row r="61" spans="1:30" s="183" customFormat="1" ht="11.35" x14ac:dyDescent="0.35">
      <c r="A61" s="175">
        <v>48</v>
      </c>
      <c r="B61" s="175">
        <v>21.75</v>
      </c>
      <c r="C61" s="175">
        <v>495.75</v>
      </c>
      <c r="D61" s="184">
        <v>2.3058139534883719</v>
      </c>
      <c r="E61" s="184">
        <v>4.0274062480361081</v>
      </c>
      <c r="F61" s="185">
        <v>1539.3555000000003</v>
      </c>
      <c r="G61" s="185">
        <v>17710.396575000006</v>
      </c>
      <c r="H61" s="185">
        <v>82.373937558139559</v>
      </c>
      <c r="I61" s="185">
        <v>213.08869767259665</v>
      </c>
      <c r="J61" s="185">
        <v>1600</v>
      </c>
      <c r="K61" s="185">
        <v>271500</v>
      </c>
      <c r="L61" s="185">
        <v>1262.7906976744187</v>
      </c>
      <c r="M61" s="185">
        <v>278.74322070793465</v>
      </c>
      <c r="N61" s="186">
        <v>12</v>
      </c>
      <c r="O61" s="186">
        <v>215.25</v>
      </c>
      <c r="P61" s="186">
        <v>1.0011627906976743</v>
      </c>
      <c r="Q61" s="186">
        <v>2.1262019243025962</v>
      </c>
      <c r="R61" s="187">
        <v>0.82700421940928281</v>
      </c>
      <c r="S61" s="190">
        <v>25.5</v>
      </c>
      <c r="T61" s="190">
        <v>509.25</v>
      </c>
      <c r="U61" s="190">
        <v>2.3686046511627907</v>
      </c>
      <c r="V61" s="190">
        <v>4.961346187057373</v>
      </c>
      <c r="W61" s="187">
        <v>0.59071729957805907</v>
      </c>
      <c r="X61" s="187">
        <v>1.4177215189873418</v>
      </c>
      <c r="Y61" s="188">
        <v>34</v>
      </c>
      <c r="Z61" s="188">
        <v>67</v>
      </c>
      <c r="AA61" s="188">
        <v>59</v>
      </c>
      <c r="AB61" s="188">
        <v>90</v>
      </c>
      <c r="AC61" s="188">
        <v>70</v>
      </c>
      <c r="AD61" s="189">
        <v>20.737500000000001</v>
      </c>
    </row>
    <row r="62" spans="1:30" s="183" customFormat="1" ht="11.35" x14ac:dyDescent="0.35">
      <c r="A62" s="175">
        <v>49</v>
      </c>
      <c r="B62" s="175">
        <v>33.75</v>
      </c>
      <c r="C62" s="175">
        <v>1041</v>
      </c>
      <c r="D62" s="184">
        <v>4.8418604651162793</v>
      </c>
      <c r="E62" s="184">
        <v>7.3605011942738194</v>
      </c>
      <c r="F62" s="185">
        <v>2610.2115000000003</v>
      </c>
      <c r="G62" s="185">
        <v>46164.676525000017</v>
      </c>
      <c r="H62" s="185">
        <v>214.7194256976745</v>
      </c>
      <c r="I62" s="185">
        <v>446.85100964178156</v>
      </c>
      <c r="J62" s="185">
        <v>1600</v>
      </c>
      <c r="K62" s="185">
        <v>274650</v>
      </c>
      <c r="L62" s="185">
        <v>1277.4418604651162</v>
      </c>
      <c r="M62" s="185">
        <v>283.36341897195518</v>
      </c>
      <c r="N62" s="186">
        <v>12</v>
      </c>
      <c r="O62" s="186">
        <v>149.25</v>
      </c>
      <c r="P62" s="186">
        <v>0.69418604651162785</v>
      </c>
      <c r="Q62" s="186">
        <v>1.9808725922954242</v>
      </c>
      <c r="R62" s="187">
        <v>0.87678018575851391</v>
      </c>
      <c r="S62" s="190">
        <v>39</v>
      </c>
      <c r="T62" s="190">
        <v>433.5</v>
      </c>
      <c r="U62" s="190">
        <v>2.016279069767442</v>
      </c>
      <c r="V62" s="190">
        <v>5.0421438954023374</v>
      </c>
      <c r="W62" s="187">
        <v>0.64210526315789473</v>
      </c>
      <c r="X62" s="187">
        <v>1.5188854489164085</v>
      </c>
      <c r="Y62" s="188">
        <v>34</v>
      </c>
      <c r="Z62" s="188">
        <v>70</v>
      </c>
      <c r="AA62" s="188">
        <v>56</v>
      </c>
      <c r="AB62" s="188">
        <v>74</v>
      </c>
      <c r="AC62" s="188">
        <v>86</v>
      </c>
      <c r="AD62" s="189">
        <v>20.1875</v>
      </c>
    </row>
    <row r="63" spans="1:30" s="183" customFormat="1" ht="11.35" x14ac:dyDescent="0.35">
      <c r="A63" s="175">
        <v>50</v>
      </c>
      <c r="B63" s="175">
        <v>31.5</v>
      </c>
      <c r="C63" s="175">
        <v>816</v>
      </c>
      <c r="D63" s="184">
        <v>3.7953488372093025</v>
      </c>
      <c r="E63" s="184">
        <v>6.1536006285345639</v>
      </c>
      <c r="F63" s="185">
        <v>2342.4975000000004</v>
      </c>
      <c r="G63" s="185">
        <v>43578.261825000009</v>
      </c>
      <c r="H63" s="185">
        <v>202.68958988372097</v>
      </c>
      <c r="I63" s="185">
        <v>428.17744363314597</v>
      </c>
      <c r="J63" s="185">
        <v>1600</v>
      </c>
      <c r="K63" s="185">
        <v>274900</v>
      </c>
      <c r="L63" s="185">
        <v>1278.6046511627908</v>
      </c>
      <c r="M63" s="185">
        <v>277.30833572465468</v>
      </c>
      <c r="N63" s="186">
        <v>9.75</v>
      </c>
      <c r="O63" s="186">
        <v>132.75</v>
      </c>
      <c r="P63" s="186">
        <v>0.61744186046511629</v>
      </c>
      <c r="Q63" s="186">
        <v>1.7228834950430774</v>
      </c>
      <c r="R63" s="187">
        <v>0.88944409743910058</v>
      </c>
      <c r="S63" s="190">
        <v>24</v>
      </c>
      <c r="T63" s="190">
        <v>459.75</v>
      </c>
      <c r="U63" s="190">
        <v>2.1383720930232557</v>
      </c>
      <c r="V63" s="190">
        <v>4.60771697793498</v>
      </c>
      <c r="W63" s="187">
        <v>0.61711430356027486</v>
      </c>
      <c r="X63" s="187">
        <v>1.5065584009993755</v>
      </c>
      <c r="Y63" s="188">
        <v>33</v>
      </c>
      <c r="Z63" s="188">
        <v>71</v>
      </c>
      <c r="AA63" s="188">
        <v>56</v>
      </c>
      <c r="AB63" s="188">
        <v>69</v>
      </c>
      <c r="AC63" s="188">
        <v>91</v>
      </c>
      <c r="AD63" s="189">
        <v>20.012499999999999</v>
      </c>
    </row>
    <row r="64" spans="1:30" s="183" customFormat="1" ht="11.35" x14ac:dyDescent="0.35">
      <c r="A64" s="175">
        <v>51</v>
      </c>
      <c r="B64" s="175">
        <v>37.5</v>
      </c>
      <c r="C64" s="175">
        <v>733.5</v>
      </c>
      <c r="D64" s="184">
        <v>3.4116279069767441</v>
      </c>
      <c r="E64" s="184">
        <v>6.7553011133426049</v>
      </c>
      <c r="F64" s="185">
        <v>3145.6395000000007</v>
      </c>
      <c r="G64" s="185">
        <v>33158.238025000006</v>
      </c>
      <c r="H64" s="185">
        <v>154.22436290697678</v>
      </c>
      <c r="I64" s="185">
        <v>430.86847627667333</v>
      </c>
      <c r="J64" s="185">
        <v>1600</v>
      </c>
      <c r="K64" s="185">
        <v>274250</v>
      </c>
      <c r="L64" s="185">
        <v>1275.5813953488373</v>
      </c>
      <c r="M64" s="185">
        <v>264.61312198216211</v>
      </c>
      <c r="N64" s="186">
        <v>12</v>
      </c>
      <c r="O64" s="186">
        <v>204.75</v>
      </c>
      <c r="P64" s="186">
        <v>0.95232558139534884</v>
      </c>
      <c r="Q64" s="186">
        <v>2.2560394926877572</v>
      </c>
      <c r="R64" s="187">
        <v>0.83997655334114885</v>
      </c>
      <c r="S64" s="190">
        <v>45</v>
      </c>
      <c r="T64" s="190">
        <v>480.75</v>
      </c>
      <c r="U64" s="190">
        <v>2.2360465116279071</v>
      </c>
      <c r="V64" s="190">
        <v>5.297331429899435</v>
      </c>
      <c r="W64" s="187">
        <v>0.62426729191090269</v>
      </c>
      <c r="X64" s="187">
        <v>1.4642438452520516</v>
      </c>
      <c r="Y64" s="188">
        <v>32</v>
      </c>
      <c r="Z64" s="188">
        <v>76</v>
      </c>
      <c r="AA64" s="188">
        <v>52</v>
      </c>
      <c r="AB64" s="188">
        <v>79</v>
      </c>
      <c r="AC64" s="188">
        <v>81</v>
      </c>
      <c r="AD64" s="189">
        <v>21.324999999999999</v>
      </c>
    </row>
    <row r="65" spans="1:30" s="183" customFormat="1" ht="11.35" x14ac:dyDescent="0.35">
      <c r="A65" s="175">
        <v>52</v>
      </c>
      <c r="B65" s="175">
        <v>46.5</v>
      </c>
      <c r="C65" s="175">
        <v>1021.5</v>
      </c>
      <c r="D65" s="184">
        <v>4.7511627906976743</v>
      </c>
      <c r="E65" s="184">
        <v>8.2349940586664996</v>
      </c>
      <c r="F65" s="185">
        <v>4149.5670000000009</v>
      </c>
      <c r="G65" s="185">
        <v>52492.022550000016</v>
      </c>
      <c r="H65" s="185">
        <v>244.14894209302332</v>
      </c>
      <c r="I65" s="185">
        <v>637.7858113945199</v>
      </c>
      <c r="J65" s="185">
        <v>1600</v>
      </c>
      <c r="K65" s="185">
        <v>273450</v>
      </c>
      <c r="L65" s="185">
        <v>1271.8604651162791</v>
      </c>
      <c r="M65" s="185">
        <v>280.871938540673</v>
      </c>
      <c r="N65" s="186">
        <v>10.5</v>
      </c>
      <c r="O65" s="186">
        <v>150.75</v>
      </c>
      <c r="P65" s="186">
        <v>0.7011627906976744</v>
      </c>
      <c r="Q65" s="186">
        <v>2.1515178399054533</v>
      </c>
      <c r="R65" s="187">
        <v>0.87935174069627853</v>
      </c>
      <c r="S65" s="190">
        <v>27</v>
      </c>
      <c r="T65" s="190">
        <v>447</v>
      </c>
      <c r="U65" s="190">
        <v>2.0790697674418603</v>
      </c>
      <c r="V65" s="190">
        <v>4.6921119997794429</v>
      </c>
      <c r="W65" s="187">
        <v>0.64225690276110448</v>
      </c>
      <c r="X65" s="187">
        <v>1.521608643457383</v>
      </c>
      <c r="Y65" s="188">
        <v>38</v>
      </c>
      <c r="Z65" s="188">
        <v>68</v>
      </c>
      <c r="AA65" s="188">
        <v>54</v>
      </c>
      <c r="AB65" s="188">
        <v>83</v>
      </c>
      <c r="AC65" s="188">
        <v>77</v>
      </c>
      <c r="AD65" s="189">
        <v>20.824999999999999</v>
      </c>
    </row>
    <row r="66" spans="1:30" s="183" customFormat="1" ht="11.35" x14ac:dyDescent="0.35">
      <c r="A66" s="175">
        <v>53</v>
      </c>
      <c r="B66" s="175">
        <v>28.5</v>
      </c>
      <c r="C66" s="175">
        <v>734.25</v>
      </c>
      <c r="D66" s="184">
        <v>3.4151162790697676</v>
      </c>
      <c r="E66" s="184">
        <v>5.48820458704117</v>
      </c>
      <c r="F66" s="185">
        <v>2543.2830000000004</v>
      </c>
      <c r="G66" s="185">
        <v>30968.93242500001</v>
      </c>
      <c r="H66" s="185">
        <v>144.04154616279075</v>
      </c>
      <c r="I66" s="185">
        <v>350.9738127213144</v>
      </c>
      <c r="J66" s="185">
        <v>1600</v>
      </c>
      <c r="K66" s="185">
        <v>277100</v>
      </c>
      <c r="L66" s="185">
        <v>1288.8372093023256</v>
      </c>
      <c r="M66" s="185">
        <v>272.73458823248649</v>
      </c>
      <c r="N66" s="186">
        <v>14.25</v>
      </c>
      <c r="O66" s="186">
        <v>206.25</v>
      </c>
      <c r="P66" s="186">
        <v>0.95930232558139539</v>
      </c>
      <c r="Q66" s="186">
        <v>2.3479026187722432</v>
      </c>
      <c r="R66" s="187">
        <v>0.82961586121437425</v>
      </c>
      <c r="S66" s="190">
        <v>23.25</v>
      </c>
      <c r="T66" s="190">
        <v>405</v>
      </c>
      <c r="U66" s="190">
        <v>1.8837209302325582</v>
      </c>
      <c r="V66" s="190">
        <v>4.0224794878491741</v>
      </c>
      <c r="W66" s="187">
        <v>0.66542750929368033</v>
      </c>
      <c r="X66" s="187">
        <v>1.4950433705080546</v>
      </c>
      <c r="Y66" s="188">
        <v>29</v>
      </c>
      <c r="Z66" s="188">
        <v>71</v>
      </c>
      <c r="AA66" s="188">
        <v>60</v>
      </c>
      <c r="AB66" s="188">
        <v>74</v>
      </c>
      <c r="AC66" s="188">
        <v>86</v>
      </c>
      <c r="AD66" s="189">
        <v>20.175000000000001</v>
      </c>
    </row>
    <row r="67" spans="1:30" s="183" customFormat="1" ht="11.35" x14ac:dyDescent="0.35">
      <c r="A67" s="175">
        <v>54</v>
      </c>
      <c r="B67" s="175">
        <v>30</v>
      </c>
      <c r="C67" s="175">
        <v>723</v>
      </c>
      <c r="D67" s="184">
        <v>3.3627906976744186</v>
      </c>
      <c r="E67" s="184">
        <v>4.9238724813907568</v>
      </c>
      <c r="F67" s="185">
        <v>2677.1400000000003</v>
      </c>
      <c r="G67" s="185">
        <v>31962.44882500001</v>
      </c>
      <c r="H67" s="185">
        <v>148.66255267441866</v>
      </c>
      <c r="I67" s="185">
        <v>346.19732168359951</v>
      </c>
      <c r="J67" s="185">
        <v>1600</v>
      </c>
      <c r="K67" s="185">
        <v>276650</v>
      </c>
      <c r="L67" s="185">
        <v>1286.7441860465117</v>
      </c>
      <c r="M67" s="185">
        <v>269.60269253758713</v>
      </c>
      <c r="N67" s="186">
        <v>12</v>
      </c>
      <c r="O67" s="186">
        <v>126</v>
      </c>
      <c r="P67" s="186">
        <v>0.586046511627907</v>
      </c>
      <c r="Q67" s="186">
        <v>1.713277096397869</v>
      </c>
      <c r="R67" s="187">
        <v>0.89712186160440899</v>
      </c>
      <c r="S67" s="190">
        <v>27</v>
      </c>
      <c r="T67" s="190">
        <v>438.75</v>
      </c>
      <c r="U67" s="190">
        <v>2.0406976744186047</v>
      </c>
      <c r="V67" s="190">
        <v>4.4053288649284896</v>
      </c>
      <c r="W67" s="187">
        <v>0.6417636252296387</v>
      </c>
      <c r="X67" s="187">
        <v>1.5388854868340478</v>
      </c>
      <c r="Y67" s="188">
        <v>28</v>
      </c>
      <c r="Z67" s="188">
        <v>74</v>
      </c>
      <c r="AA67" s="188">
        <v>58</v>
      </c>
      <c r="AB67" s="188">
        <v>86</v>
      </c>
      <c r="AC67" s="188">
        <v>74</v>
      </c>
      <c r="AD67" s="189">
        <v>20.412500000000001</v>
      </c>
    </row>
    <row r="68" spans="1:30" s="183" customFormat="1" ht="11.35" x14ac:dyDescent="0.35">
      <c r="A68" s="175">
        <v>55</v>
      </c>
      <c r="B68" s="175">
        <v>29.25</v>
      </c>
      <c r="C68" s="175">
        <v>941.25</v>
      </c>
      <c r="D68" s="184">
        <v>4.3779069767441863</v>
      </c>
      <c r="E68" s="184">
        <v>6.3107265004331197</v>
      </c>
      <c r="F68" s="185">
        <v>2610.2115000000003</v>
      </c>
      <c r="G68" s="185">
        <v>37250.543975000008</v>
      </c>
      <c r="H68" s="185">
        <v>173.25834406976747</v>
      </c>
      <c r="I68" s="185">
        <v>375.25408470792354</v>
      </c>
      <c r="J68" s="185">
        <v>1600</v>
      </c>
      <c r="K68" s="185">
        <v>279000</v>
      </c>
      <c r="L68" s="185">
        <v>1297.6744186046512</v>
      </c>
      <c r="M68" s="185">
        <v>271.71003312270875</v>
      </c>
      <c r="N68" s="186">
        <v>12</v>
      </c>
      <c r="O68" s="186">
        <v>187.5</v>
      </c>
      <c r="P68" s="186">
        <v>0.87209302325581395</v>
      </c>
      <c r="Q68" s="186">
        <v>2.1903916755322133</v>
      </c>
      <c r="R68" s="187">
        <v>0.84783931832014614</v>
      </c>
      <c r="S68" s="190">
        <v>36.75</v>
      </c>
      <c r="T68" s="190">
        <v>479.25</v>
      </c>
      <c r="U68" s="190">
        <v>2.2290697674418603</v>
      </c>
      <c r="V68" s="190">
        <v>5.0836028387564429</v>
      </c>
      <c r="W68" s="187">
        <v>0.61107729762629337</v>
      </c>
      <c r="X68" s="187">
        <v>1.4589166159464395</v>
      </c>
      <c r="Y68" s="188">
        <v>26</v>
      </c>
      <c r="Z68" s="188">
        <v>73</v>
      </c>
      <c r="AA68" s="188">
        <v>61</v>
      </c>
      <c r="AB68" s="188">
        <v>86</v>
      </c>
      <c r="AC68" s="188">
        <v>74</v>
      </c>
      <c r="AD68" s="189">
        <v>20.537500000000001</v>
      </c>
    </row>
    <row r="69" spans="1:30" s="183" customFormat="1" ht="11.35" x14ac:dyDescent="0.35">
      <c r="A69" s="175">
        <v>56</v>
      </c>
      <c r="B69" s="175">
        <v>38.25</v>
      </c>
      <c r="C69" s="175">
        <v>945.75</v>
      </c>
      <c r="D69" s="184">
        <v>4.398837209302326</v>
      </c>
      <c r="E69" s="184">
        <v>7.7429836220007351</v>
      </c>
      <c r="F69" s="185">
        <v>3011.7825000000003</v>
      </c>
      <c r="G69" s="185">
        <v>39047.202375000059</v>
      </c>
      <c r="H69" s="185">
        <v>181.61489476744214</v>
      </c>
      <c r="I69" s="185">
        <v>449.64661773018304</v>
      </c>
      <c r="J69" s="185">
        <v>1600</v>
      </c>
      <c r="K69" s="185">
        <v>277950</v>
      </c>
      <c r="L69" s="185">
        <v>1292.7906976744187</v>
      </c>
      <c r="M69" s="185">
        <v>276.54684399285424</v>
      </c>
      <c r="N69" s="186">
        <v>8.25</v>
      </c>
      <c r="O69" s="186">
        <v>119.25</v>
      </c>
      <c r="P69" s="186">
        <v>0.5546511627906977</v>
      </c>
      <c r="Q69" s="186">
        <v>1.6159186919104143</v>
      </c>
      <c r="R69" s="187">
        <v>0.90269277845777229</v>
      </c>
      <c r="S69" s="190">
        <v>45.75</v>
      </c>
      <c r="T69" s="190">
        <v>470.25</v>
      </c>
      <c r="U69" s="190">
        <v>2.1872093023255812</v>
      </c>
      <c r="V69" s="190">
        <v>5.2631243721692922</v>
      </c>
      <c r="W69" s="187">
        <v>0.61627906976744184</v>
      </c>
      <c r="X69" s="187">
        <v>1.5189718482252141</v>
      </c>
      <c r="Y69" s="188">
        <v>29</v>
      </c>
      <c r="Z69" s="188">
        <v>67</v>
      </c>
      <c r="AA69" s="188">
        <v>64</v>
      </c>
      <c r="AB69" s="188">
        <v>86</v>
      </c>
      <c r="AC69" s="188">
        <v>74</v>
      </c>
      <c r="AD69" s="189">
        <v>20.425000000000001</v>
      </c>
    </row>
    <row r="70" spans="1:30" s="183" customFormat="1" ht="11.35" x14ac:dyDescent="0.35">
      <c r="A70" s="175">
        <v>57</v>
      </c>
      <c r="B70" s="175">
        <v>31.5</v>
      </c>
      <c r="C70" s="175">
        <v>648.75</v>
      </c>
      <c r="D70" s="184">
        <v>3.0174418604651163</v>
      </c>
      <c r="E70" s="184">
        <v>5.4804760064357563</v>
      </c>
      <c r="F70" s="185">
        <v>1940.9265000000003</v>
      </c>
      <c r="G70" s="185">
        <v>23722.806825</v>
      </c>
      <c r="H70" s="185">
        <v>110.33863639534884</v>
      </c>
      <c r="I70" s="185">
        <v>294.6336736945301</v>
      </c>
      <c r="J70" s="185">
        <v>1600</v>
      </c>
      <c r="K70" s="185">
        <v>268150</v>
      </c>
      <c r="L70" s="185">
        <v>1247.2093023255813</v>
      </c>
      <c r="M70" s="185">
        <v>281.58700437796773</v>
      </c>
      <c r="N70" s="186">
        <v>12</v>
      </c>
      <c r="O70" s="186">
        <v>211.5</v>
      </c>
      <c r="P70" s="186">
        <v>0.98372093023255813</v>
      </c>
      <c r="Q70" s="186">
        <v>2.2663662538350886</v>
      </c>
      <c r="R70" s="187">
        <v>0.83224271267102923</v>
      </c>
      <c r="S70" s="190">
        <v>33.75</v>
      </c>
      <c r="T70" s="190">
        <v>522.75</v>
      </c>
      <c r="U70" s="190">
        <v>2.4313953488372091</v>
      </c>
      <c r="V70" s="190">
        <v>4.8889779627790322</v>
      </c>
      <c r="W70" s="187">
        <v>0.58536585365853655</v>
      </c>
      <c r="X70" s="187">
        <v>1.4176085663295659</v>
      </c>
      <c r="Y70" s="188">
        <v>33</v>
      </c>
      <c r="Z70" s="188">
        <v>75</v>
      </c>
      <c r="AA70" s="188">
        <v>52</v>
      </c>
      <c r="AB70" s="188">
        <v>82</v>
      </c>
      <c r="AC70" s="188">
        <v>78</v>
      </c>
      <c r="AD70" s="189">
        <v>21.012499999999999</v>
      </c>
    </row>
    <row r="71" spans="1:30" s="183" customFormat="1" ht="11.35" x14ac:dyDescent="0.35">
      <c r="A71" s="175">
        <v>58</v>
      </c>
      <c r="B71" s="175">
        <v>21.75</v>
      </c>
      <c r="C71" s="175">
        <v>576.75</v>
      </c>
      <c r="D71" s="184">
        <v>2.6825581395348839</v>
      </c>
      <c r="E71" s="184">
        <v>4.3835648303183561</v>
      </c>
      <c r="F71" s="185">
        <v>1539.3555000000003</v>
      </c>
      <c r="G71" s="185">
        <v>25096.70020000001</v>
      </c>
      <c r="H71" s="185">
        <v>116.72883813953493</v>
      </c>
      <c r="I71" s="185">
        <v>267.15645546081862</v>
      </c>
      <c r="J71" s="185">
        <v>1600</v>
      </c>
      <c r="K71" s="185">
        <v>277250</v>
      </c>
      <c r="L71" s="185">
        <v>1289.5348837209303</v>
      </c>
      <c r="M71" s="185">
        <v>261.54602790334837</v>
      </c>
      <c r="N71" s="186">
        <v>12</v>
      </c>
      <c r="O71" s="186">
        <v>246.75</v>
      </c>
      <c r="P71" s="186">
        <v>1.1476744186046512</v>
      </c>
      <c r="Q71" s="186">
        <v>2.6200153716547199</v>
      </c>
      <c r="R71" s="187">
        <v>0.80793928779918267</v>
      </c>
      <c r="S71" s="190">
        <v>36.75</v>
      </c>
      <c r="T71" s="190">
        <v>546.75</v>
      </c>
      <c r="U71" s="190">
        <v>2.5430232558139534</v>
      </c>
      <c r="V71" s="190">
        <v>5.5907088874258708</v>
      </c>
      <c r="W71" s="187">
        <v>0.57443082311733795</v>
      </c>
      <c r="X71" s="187">
        <v>1.3823701109165207</v>
      </c>
      <c r="Y71" s="188">
        <v>25</v>
      </c>
      <c r="Z71" s="188">
        <v>83</v>
      </c>
      <c r="AA71" s="188">
        <v>52</v>
      </c>
      <c r="AB71" s="188">
        <v>90</v>
      </c>
      <c r="AC71" s="188">
        <v>70</v>
      </c>
      <c r="AD71" s="189">
        <v>21.412500000000001</v>
      </c>
    </row>
    <row r="72" spans="1:30" s="183" customFormat="1" ht="11.35" x14ac:dyDescent="0.35">
      <c r="A72" s="175">
        <v>59</v>
      </c>
      <c r="B72" s="175">
        <v>29.25</v>
      </c>
      <c r="C72" s="175">
        <v>991.5</v>
      </c>
      <c r="D72" s="184">
        <v>4.6116279069767439</v>
      </c>
      <c r="E72" s="184">
        <v>7.0935244032166871</v>
      </c>
      <c r="F72" s="185">
        <v>2610.2115000000003</v>
      </c>
      <c r="G72" s="185">
        <v>40901.121825000046</v>
      </c>
      <c r="H72" s="185">
        <v>190.23777593023277</v>
      </c>
      <c r="I72" s="185">
        <v>459.3042493038177</v>
      </c>
      <c r="J72" s="185">
        <v>1600</v>
      </c>
      <c r="K72" s="185">
        <v>275550</v>
      </c>
      <c r="L72" s="185">
        <v>1281.6279069767443</v>
      </c>
      <c r="M72" s="185">
        <v>289.41554247639698</v>
      </c>
      <c r="N72" s="186">
        <v>9.75</v>
      </c>
      <c r="O72" s="186">
        <v>168.75</v>
      </c>
      <c r="P72" s="186">
        <v>0.78488372093023251</v>
      </c>
      <c r="Q72" s="186">
        <v>2.0220610056857984</v>
      </c>
      <c r="R72" s="187">
        <v>0.86363636363636365</v>
      </c>
      <c r="S72" s="190">
        <v>61.5</v>
      </c>
      <c r="T72" s="190">
        <v>477</v>
      </c>
      <c r="U72" s="190">
        <v>2.2186046511627908</v>
      </c>
      <c r="V72" s="190">
        <v>6.2771747846900325</v>
      </c>
      <c r="W72" s="187">
        <v>0.61454545454545462</v>
      </c>
      <c r="X72" s="187">
        <v>1.4781818181818183</v>
      </c>
      <c r="Y72" s="188">
        <v>35</v>
      </c>
      <c r="Z72" s="188">
        <v>64</v>
      </c>
      <c r="AA72" s="188">
        <v>61</v>
      </c>
      <c r="AB72" s="188">
        <v>88</v>
      </c>
      <c r="AC72" s="188">
        <v>72</v>
      </c>
      <c r="AD72" s="189">
        <v>20.625</v>
      </c>
    </row>
    <row r="73" spans="1:30" s="183" customFormat="1" ht="11.35" x14ac:dyDescent="0.35">
      <c r="A73" s="175">
        <v>60</v>
      </c>
      <c r="B73" s="175">
        <v>16.5</v>
      </c>
      <c r="C73" s="175">
        <v>499.5</v>
      </c>
      <c r="D73" s="184">
        <v>2.3232558139534882</v>
      </c>
      <c r="E73" s="184">
        <v>3.8059893287688054</v>
      </c>
      <c r="F73" s="185">
        <v>1472.4270000000001</v>
      </c>
      <c r="G73" s="185">
        <v>16671.145699999997</v>
      </c>
      <c r="H73" s="185">
        <v>77.540212558139515</v>
      </c>
      <c r="I73" s="185">
        <v>215.20854746602524</v>
      </c>
      <c r="J73" s="185">
        <v>1600</v>
      </c>
      <c r="K73" s="185">
        <v>269050</v>
      </c>
      <c r="L73" s="185">
        <v>1251.3953488372092</v>
      </c>
      <c r="M73" s="185">
        <v>270.55309734493619</v>
      </c>
      <c r="N73" s="186">
        <v>9.75</v>
      </c>
      <c r="O73" s="186">
        <v>232.5</v>
      </c>
      <c r="P73" s="186">
        <v>1.0813953488372092</v>
      </c>
      <c r="Q73" s="186">
        <v>2.2692073026105959</v>
      </c>
      <c r="R73" s="187">
        <v>0.80993255671367259</v>
      </c>
      <c r="S73" s="190">
        <v>22.5</v>
      </c>
      <c r="T73" s="190">
        <v>429</v>
      </c>
      <c r="U73" s="190">
        <v>1.9953488372093022</v>
      </c>
      <c r="V73" s="190">
        <v>4.0932445764687326</v>
      </c>
      <c r="W73" s="187">
        <v>0.64929491109748616</v>
      </c>
      <c r="X73" s="187">
        <v>1.4592274678111588</v>
      </c>
      <c r="Y73" s="188">
        <v>32</v>
      </c>
      <c r="Z73" s="188">
        <v>80</v>
      </c>
      <c r="AA73" s="188">
        <v>48</v>
      </c>
      <c r="AB73" s="188">
        <v>87</v>
      </c>
      <c r="AC73" s="188">
        <v>73</v>
      </c>
      <c r="AD73" s="189">
        <v>20.387499999999999</v>
      </c>
    </row>
    <row r="74" spans="1:30" s="183" customFormat="1" ht="11.35" x14ac:dyDescent="0.35">
      <c r="A74" s="175">
        <v>61</v>
      </c>
      <c r="B74" s="175">
        <v>24.75</v>
      </c>
      <c r="C74" s="175">
        <v>569.25</v>
      </c>
      <c r="D74" s="184">
        <v>2.6476744186046512</v>
      </c>
      <c r="E74" s="184">
        <v>4.8992173880117562</v>
      </c>
      <c r="F74" s="185">
        <v>1807.0695000000003</v>
      </c>
      <c r="G74" s="185">
        <v>22509.17002500001</v>
      </c>
      <c r="H74" s="185">
        <v>104.69381406976748</v>
      </c>
      <c r="I74" s="185">
        <v>294.89951877726617</v>
      </c>
      <c r="J74" s="185">
        <v>1600</v>
      </c>
      <c r="K74" s="185">
        <v>266150</v>
      </c>
      <c r="L74" s="185">
        <v>1237.9069767441861</v>
      </c>
      <c r="M74" s="185">
        <v>276.31214689403555</v>
      </c>
      <c r="N74" s="186">
        <v>14.25</v>
      </c>
      <c r="O74" s="186">
        <v>249.75</v>
      </c>
      <c r="P74" s="186">
        <v>1.1616279069767441</v>
      </c>
      <c r="Q74" s="186">
        <v>2.6636361647021447</v>
      </c>
      <c r="R74" s="187">
        <v>0.79999999999999993</v>
      </c>
      <c r="S74" s="190">
        <v>22.5</v>
      </c>
      <c r="T74" s="190">
        <v>450</v>
      </c>
      <c r="U74" s="190">
        <v>2.0930232558139537</v>
      </c>
      <c r="V74" s="190">
        <v>4.0872576865978125</v>
      </c>
      <c r="W74" s="187">
        <v>0.63963963963963966</v>
      </c>
      <c r="X74" s="187">
        <v>1.4396396396396396</v>
      </c>
      <c r="Y74" s="188">
        <v>37</v>
      </c>
      <c r="Z74" s="188">
        <v>79</v>
      </c>
      <c r="AA74" s="188">
        <v>44</v>
      </c>
      <c r="AB74" s="188">
        <v>78</v>
      </c>
      <c r="AC74" s="188">
        <v>82</v>
      </c>
      <c r="AD74" s="189">
        <v>20.8125</v>
      </c>
    </row>
    <row r="75" spans="1:30" s="183" customFormat="1" ht="11.35" x14ac:dyDescent="0.35">
      <c r="A75" s="175">
        <v>62</v>
      </c>
      <c r="B75" s="175">
        <v>16.5</v>
      </c>
      <c r="C75" s="175">
        <v>375</v>
      </c>
      <c r="D75" s="184">
        <v>1.7441860465116279</v>
      </c>
      <c r="E75" s="184">
        <v>3.3522242807986986</v>
      </c>
      <c r="F75" s="185">
        <v>1472.4270000000001</v>
      </c>
      <c r="G75" s="185">
        <v>14842.882174999999</v>
      </c>
      <c r="H75" s="185">
        <v>69.036661279069762</v>
      </c>
      <c r="I75" s="185">
        <v>197.44765360288497</v>
      </c>
      <c r="J75" s="185">
        <v>1600</v>
      </c>
      <c r="K75" s="185">
        <v>268600</v>
      </c>
      <c r="L75" s="185">
        <v>1249.3023255813953</v>
      </c>
      <c r="M75" s="185">
        <v>267.10104627237979</v>
      </c>
      <c r="N75" s="186">
        <v>12.75</v>
      </c>
      <c r="O75" s="186">
        <v>282</v>
      </c>
      <c r="P75" s="186">
        <v>1.3116279069767443</v>
      </c>
      <c r="Q75" s="186">
        <v>2.7043759366430913</v>
      </c>
      <c r="R75" s="187">
        <v>0.78152237071470076</v>
      </c>
      <c r="S75" s="190">
        <v>30</v>
      </c>
      <c r="T75" s="190">
        <v>519.75</v>
      </c>
      <c r="U75" s="190">
        <v>2.4174418604651162</v>
      </c>
      <c r="V75" s="190">
        <v>4.6621723372241224</v>
      </c>
      <c r="W75" s="187">
        <v>0.59732713538640325</v>
      </c>
      <c r="X75" s="187">
        <v>1.3788495061011039</v>
      </c>
      <c r="Y75" s="188">
        <v>37</v>
      </c>
      <c r="Z75" s="188">
        <v>70</v>
      </c>
      <c r="AA75" s="188">
        <v>53</v>
      </c>
      <c r="AB75" s="188">
        <v>79</v>
      </c>
      <c r="AC75" s="188">
        <v>81</v>
      </c>
      <c r="AD75" s="189">
        <v>21.512499999999999</v>
      </c>
    </row>
    <row r="76" spans="1:30" s="183" customFormat="1" ht="11.35" x14ac:dyDescent="0.35">
      <c r="A76" s="175">
        <v>63</v>
      </c>
      <c r="B76" s="175">
        <v>22.5</v>
      </c>
      <c r="C76" s="175">
        <v>393</v>
      </c>
      <c r="D76" s="184">
        <v>1.827906976744186</v>
      </c>
      <c r="E76" s="184">
        <v>3.6219621870975107</v>
      </c>
      <c r="F76" s="185">
        <v>1405.4985000000001</v>
      </c>
      <c r="G76" s="185">
        <v>16576.702150000005</v>
      </c>
      <c r="H76" s="185">
        <v>77.100940232558159</v>
      </c>
      <c r="I76" s="185">
        <v>199.10303022752572</v>
      </c>
      <c r="J76" s="185">
        <v>1600</v>
      </c>
      <c r="K76" s="185">
        <v>272800</v>
      </c>
      <c r="L76" s="185">
        <v>1268.8372093023256</v>
      </c>
      <c r="M76" s="185">
        <v>268.26902126014602</v>
      </c>
      <c r="N76" s="186">
        <v>9</v>
      </c>
      <c r="O76" s="186">
        <v>223.5</v>
      </c>
      <c r="P76" s="186">
        <v>1.0395348837209302</v>
      </c>
      <c r="Q76" s="186">
        <v>2.1157110926390108</v>
      </c>
      <c r="R76" s="187">
        <v>0.82069795427196146</v>
      </c>
      <c r="S76" s="190">
        <v>29.25</v>
      </c>
      <c r="T76" s="190">
        <v>496.5</v>
      </c>
      <c r="U76" s="190">
        <v>2.3093023255813954</v>
      </c>
      <c r="V76" s="190">
        <v>4.9334621288093858</v>
      </c>
      <c r="W76" s="187">
        <v>0.60168471720818284</v>
      </c>
      <c r="X76" s="187">
        <v>1.4223826714801442</v>
      </c>
      <c r="Y76" s="188">
        <v>25</v>
      </c>
      <c r="Z76" s="188">
        <v>81</v>
      </c>
      <c r="AA76" s="188">
        <v>54</v>
      </c>
      <c r="AB76" s="188">
        <v>78</v>
      </c>
      <c r="AC76" s="188">
        <v>82</v>
      </c>
      <c r="AD76" s="189">
        <v>20.774999999999999</v>
      </c>
    </row>
    <row r="77" spans="1:30" s="183" customFormat="1" ht="11.35" x14ac:dyDescent="0.35">
      <c r="A77" s="175">
        <v>64</v>
      </c>
      <c r="B77" s="175">
        <v>18</v>
      </c>
      <c r="C77" s="175">
        <v>619.5</v>
      </c>
      <c r="D77" s="184">
        <v>2.8813953488372093</v>
      </c>
      <c r="E77" s="184">
        <v>4.1093980397998653</v>
      </c>
      <c r="F77" s="185">
        <v>1539.3555000000003</v>
      </c>
      <c r="G77" s="185">
        <v>24718.926000000003</v>
      </c>
      <c r="H77" s="185">
        <v>114.97174883720932</v>
      </c>
      <c r="I77" s="185">
        <v>265.35992125276931</v>
      </c>
      <c r="J77" s="185">
        <v>1600</v>
      </c>
      <c r="K77" s="185">
        <v>271950</v>
      </c>
      <c r="L77" s="185">
        <v>1264.8837209302326</v>
      </c>
      <c r="M77" s="185">
        <v>281.95224037990687</v>
      </c>
      <c r="N77" s="186">
        <v>11.25</v>
      </c>
      <c r="O77" s="186">
        <v>189</v>
      </c>
      <c r="P77" s="186">
        <v>0.87906976744186049</v>
      </c>
      <c r="Q77" s="186">
        <v>2.2480321757781976</v>
      </c>
      <c r="R77" s="187">
        <v>0.84501845018450195</v>
      </c>
      <c r="S77" s="190">
        <v>33.75</v>
      </c>
      <c r="T77" s="190">
        <v>463.5</v>
      </c>
      <c r="U77" s="190">
        <v>2.155813953488372</v>
      </c>
      <c r="V77" s="190">
        <v>4.9440941038051678</v>
      </c>
      <c r="W77" s="187">
        <v>0.61992619926199266</v>
      </c>
      <c r="X77" s="187">
        <v>1.4649446494464946</v>
      </c>
      <c r="Y77" s="188">
        <v>34</v>
      </c>
      <c r="Z77" s="188">
        <v>74</v>
      </c>
      <c r="AA77" s="188">
        <v>52</v>
      </c>
      <c r="AB77" s="188">
        <v>74</v>
      </c>
      <c r="AC77" s="188">
        <v>86</v>
      </c>
      <c r="AD77" s="189">
        <v>20.324999999999999</v>
      </c>
    </row>
    <row r="78" spans="1:30" s="183" customFormat="1" ht="11.35" x14ac:dyDescent="0.35">
      <c r="A78" s="175">
        <v>65</v>
      </c>
      <c r="B78" s="175">
        <v>20.25</v>
      </c>
      <c r="C78" s="175">
        <v>669.75</v>
      </c>
      <c r="D78" s="184">
        <v>3.1151162790697673</v>
      </c>
      <c r="E78" s="184">
        <v>4.3297025496746295</v>
      </c>
      <c r="F78" s="185">
        <v>1807.0695000000003</v>
      </c>
      <c r="G78" s="185">
        <v>23611.631150000008</v>
      </c>
      <c r="H78" s="185">
        <v>109.82154023255818</v>
      </c>
      <c r="I78" s="185">
        <v>274.84790932434424</v>
      </c>
      <c r="J78" s="185">
        <v>1600</v>
      </c>
      <c r="K78" s="185">
        <v>270000</v>
      </c>
      <c r="L78" s="185">
        <v>1255.8139534883721</v>
      </c>
      <c r="M78" s="185">
        <v>279.60446493884228</v>
      </c>
      <c r="N78" s="186">
        <v>12</v>
      </c>
      <c r="O78" s="186">
        <v>181.5</v>
      </c>
      <c r="P78" s="186">
        <v>0.84418604651162787</v>
      </c>
      <c r="Q78" s="186">
        <v>2.186973148900095</v>
      </c>
      <c r="R78" s="187">
        <v>0.84417256922086292</v>
      </c>
      <c r="S78" s="190">
        <v>21</v>
      </c>
      <c r="T78" s="190">
        <v>407.25</v>
      </c>
      <c r="U78" s="190">
        <v>1.8941860465116278</v>
      </c>
      <c r="V78" s="190">
        <v>4.0217895029882467</v>
      </c>
      <c r="W78" s="187">
        <v>0.65035415325177082</v>
      </c>
      <c r="X78" s="187">
        <v>1.4945267224726337</v>
      </c>
      <c r="Y78" s="188">
        <v>35</v>
      </c>
      <c r="Z78" s="188">
        <v>71</v>
      </c>
      <c r="AA78" s="188">
        <v>54</v>
      </c>
      <c r="AB78" s="188">
        <v>74</v>
      </c>
      <c r="AC78" s="188">
        <v>86</v>
      </c>
      <c r="AD78" s="189">
        <v>19.412500000000001</v>
      </c>
    </row>
    <row r="79" spans="1:30" s="183" customFormat="1" ht="11.35" x14ac:dyDescent="0.35">
      <c r="A79" s="175">
        <v>66</v>
      </c>
      <c r="B79" s="175">
        <v>45</v>
      </c>
      <c r="C79" s="175">
        <v>729.75</v>
      </c>
      <c r="D79" s="184">
        <v>3.3941860465116278</v>
      </c>
      <c r="E79" s="184">
        <v>6.8285171118284067</v>
      </c>
      <c r="F79" s="185">
        <v>4015.7100000000005</v>
      </c>
      <c r="G79" s="185">
        <v>20148.824925000008</v>
      </c>
      <c r="H79" s="185">
        <v>93.715464767441901</v>
      </c>
      <c r="I79" s="185">
        <v>324.62182210925459</v>
      </c>
      <c r="J79" s="185">
        <v>1600</v>
      </c>
      <c r="K79" s="185">
        <v>270500</v>
      </c>
      <c r="L79" s="185">
        <v>1258.1395348837209</v>
      </c>
      <c r="M79" s="185">
        <v>267.37085985708524</v>
      </c>
      <c r="N79" s="186">
        <v>9.75</v>
      </c>
      <c r="O79" s="186">
        <v>245.25</v>
      </c>
      <c r="P79" s="186">
        <v>1.1406976744186046</v>
      </c>
      <c r="Q79" s="186">
        <v>2.4099980565285115</v>
      </c>
      <c r="R79" s="187">
        <v>0.7995095033721642</v>
      </c>
      <c r="S79" s="190">
        <v>21</v>
      </c>
      <c r="T79" s="190">
        <v>452.25</v>
      </c>
      <c r="U79" s="190">
        <v>2.1034883720930231</v>
      </c>
      <c r="V79" s="190">
        <v>4.2629735375525737</v>
      </c>
      <c r="W79" s="187">
        <v>0.63028816676885346</v>
      </c>
      <c r="X79" s="187">
        <v>1.4297976701410176</v>
      </c>
      <c r="Y79" s="188">
        <v>35</v>
      </c>
      <c r="Z79" s="188">
        <v>73</v>
      </c>
      <c r="AA79" s="188">
        <v>52</v>
      </c>
      <c r="AB79" s="188">
        <v>84</v>
      </c>
      <c r="AC79" s="188">
        <v>76</v>
      </c>
      <c r="AD79" s="189">
        <v>20.387499999999999</v>
      </c>
    </row>
    <row r="80" spans="1:30" s="183" customFormat="1" ht="11.35" x14ac:dyDescent="0.35">
      <c r="A80" s="175">
        <v>67</v>
      </c>
      <c r="B80" s="175">
        <v>34.5</v>
      </c>
      <c r="C80" s="175">
        <v>1179.75</v>
      </c>
      <c r="D80" s="184">
        <v>5.4872093023255815</v>
      </c>
      <c r="E80" s="184">
        <v>6.80825582038461</v>
      </c>
      <c r="F80" s="185">
        <v>2677.1400000000003</v>
      </c>
      <c r="G80" s="185">
        <v>49363.487000000008</v>
      </c>
      <c r="H80" s="185">
        <v>229.59761395348841</v>
      </c>
      <c r="I80" s="185">
        <v>437.58753399907545</v>
      </c>
      <c r="J80" s="185">
        <v>1600</v>
      </c>
      <c r="K80" s="185">
        <v>277650</v>
      </c>
      <c r="L80" s="185">
        <v>1291.3953488372092</v>
      </c>
      <c r="M80" s="185">
        <v>280.40842538161121</v>
      </c>
      <c r="N80" s="186">
        <v>9.75</v>
      </c>
      <c r="O80" s="186">
        <v>107.25</v>
      </c>
      <c r="P80" s="186">
        <v>0.49883720930232556</v>
      </c>
      <c r="Q80" s="186">
        <v>1.7788834171167907</v>
      </c>
      <c r="R80" s="187">
        <v>0.91395908543922977</v>
      </c>
      <c r="S80" s="190">
        <v>27.75</v>
      </c>
      <c r="T80" s="190">
        <v>460.5</v>
      </c>
      <c r="U80" s="190">
        <v>2.1418604651162791</v>
      </c>
      <c r="V80" s="190">
        <v>5.2124483707584304</v>
      </c>
      <c r="W80" s="187">
        <v>0.63056558363417559</v>
      </c>
      <c r="X80" s="187">
        <v>1.5445246690734054</v>
      </c>
      <c r="Y80" s="188">
        <v>31</v>
      </c>
      <c r="Z80" s="188">
        <v>64</v>
      </c>
      <c r="AA80" s="188">
        <v>65</v>
      </c>
      <c r="AB80" s="188">
        <v>85</v>
      </c>
      <c r="AC80" s="188">
        <v>75</v>
      </c>
      <c r="AD80" s="189">
        <v>20.774999999999999</v>
      </c>
    </row>
    <row r="81" spans="1:30" s="183" customFormat="1" ht="11.35" x14ac:dyDescent="0.35">
      <c r="A81" s="175">
        <v>68</v>
      </c>
      <c r="B81" s="175">
        <v>27</v>
      </c>
      <c r="C81" s="175">
        <v>416.25</v>
      </c>
      <c r="D81" s="184">
        <v>1.9360465116279071</v>
      </c>
      <c r="E81" s="184">
        <v>3.5224136395792374</v>
      </c>
      <c r="F81" s="185">
        <v>2409.4260000000004</v>
      </c>
      <c r="G81" s="185">
        <v>17849.087299999999</v>
      </c>
      <c r="H81" s="185">
        <v>83.019010697674418</v>
      </c>
      <c r="I81" s="185">
        <v>258.04878171308928</v>
      </c>
      <c r="J81" s="185">
        <v>1600</v>
      </c>
      <c r="K81" s="185">
        <v>268600</v>
      </c>
      <c r="L81" s="185">
        <v>1249.3023255813953</v>
      </c>
      <c r="M81" s="185">
        <v>284.87901472721632</v>
      </c>
      <c r="N81" s="186">
        <v>9.75</v>
      </c>
      <c r="O81" s="186">
        <v>205.5</v>
      </c>
      <c r="P81" s="186">
        <v>0.95581395348837206</v>
      </c>
      <c r="Q81" s="186">
        <v>2.1464546214305265</v>
      </c>
      <c r="R81" s="187">
        <v>0.83533653846153844</v>
      </c>
      <c r="S81" s="190">
        <v>39</v>
      </c>
      <c r="T81" s="190">
        <v>534</v>
      </c>
      <c r="U81" s="190">
        <v>2.483720930232558</v>
      </c>
      <c r="V81" s="190">
        <v>5.2002282584947865</v>
      </c>
      <c r="W81" s="187">
        <v>0.57211538461538458</v>
      </c>
      <c r="X81" s="187">
        <v>1.4074519230769229</v>
      </c>
      <c r="Y81" s="188">
        <v>41</v>
      </c>
      <c r="Z81" s="188">
        <v>69</v>
      </c>
      <c r="AA81" s="188">
        <v>50</v>
      </c>
      <c r="AB81" s="188">
        <v>91</v>
      </c>
      <c r="AC81" s="188">
        <v>69</v>
      </c>
      <c r="AD81" s="189">
        <v>20.8</v>
      </c>
    </row>
    <row r="82" spans="1:30" s="183" customFormat="1" ht="11.35" x14ac:dyDescent="0.35">
      <c r="A82" s="175">
        <v>69</v>
      </c>
      <c r="B82" s="175">
        <v>54</v>
      </c>
      <c r="C82" s="175">
        <v>2161.5</v>
      </c>
      <c r="D82" s="184">
        <v>10.053488372093023</v>
      </c>
      <c r="E82" s="184">
        <v>12.846302948967063</v>
      </c>
      <c r="F82" s="185">
        <v>4818.8520000000008</v>
      </c>
      <c r="G82" s="185">
        <v>107625.86172500007</v>
      </c>
      <c r="H82" s="185">
        <v>500.58540337209337</v>
      </c>
      <c r="I82" s="185">
        <v>988.36889522217109</v>
      </c>
      <c r="J82" s="185">
        <v>1600</v>
      </c>
      <c r="K82" s="185">
        <v>279000</v>
      </c>
      <c r="L82" s="185">
        <v>1297.6744186046512</v>
      </c>
      <c r="M82" s="185">
        <v>271.71003312270875</v>
      </c>
      <c r="N82" s="186">
        <v>9.75</v>
      </c>
      <c r="O82" s="186">
        <v>90.75</v>
      </c>
      <c r="P82" s="186">
        <v>0.42209302325581394</v>
      </c>
      <c r="Q82" s="186">
        <v>1.4563469824744075</v>
      </c>
      <c r="R82" s="187">
        <v>0.92336922102596586</v>
      </c>
      <c r="S82" s="190">
        <v>36</v>
      </c>
      <c r="T82" s="190">
        <v>346.5</v>
      </c>
      <c r="U82" s="190">
        <v>1.6116279069767443</v>
      </c>
      <c r="V82" s="190">
        <v>4.4492574883173939</v>
      </c>
      <c r="W82" s="187">
        <v>0.70740975300823306</v>
      </c>
      <c r="X82" s="187">
        <v>1.6307789740341989</v>
      </c>
      <c r="Y82" s="188">
        <v>27</v>
      </c>
      <c r="Z82" s="188">
        <v>75</v>
      </c>
      <c r="AA82" s="188">
        <v>58</v>
      </c>
      <c r="AB82" s="188">
        <v>81</v>
      </c>
      <c r="AC82" s="188">
        <v>79</v>
      </c>
      <c r="AD82" s="189">
        <v>19.737500000000001</v>
      </c>
    </row>
    <row r="83" spans="1:30" s="183" customFormat="1" ht="11.35" x14ac:dyDescent="0.35">
      <c r="A83" s="175">
        <v>70</v>
      </c>
      <c r="B83" s="175">
        <v>17.25</v>
      </c>
      <c r="C83" s="175">
        <v>393</v>
      </c>
      <c r="D83" s="184">
        <v>1.827906976744186</v>
      </c>
      <c r="E83" s="184">
        <v>3.1790476136138626</v>
      </c>
      <c r="F83" s="185">
        <v>1137.7845000000002</v>
      </c>
      <c r="G83" s="185">
        <v>14858.498824999997</v>
      </c>
      <c r="H83" s="185">
        <v>69.109296860465108</v>
      </c>
      <c r="I83" s="185">
        <v>182.70355660130394</v>
      </c>
      <c r="J83" s="185">
        <v>1600</v>
      </c>
      <c r="K83" s="185">
        <v>270550</v>
      </c>
      <c r="L83" s="185">
        <v>1258.3720930232557</v>
      </c>
      <c r="M83" s="185">
        <v>269.77777487349141</v>
      </c>
      <c r="N83" s="186">
        <v>12.75</v>
      </c>
      <c r="O83" s="186">
        <v>242.25</v>
      </c>
      <c r="P83" s="186">
        <v>1.1267441860465117</v>
      </c>
      <c r="Q83" s="186">
        <v>2.5167510959793455</v>
      </c>
      <c r="R83" s="187">
        <v>0.80256723716381428</v>
      </c>
      <c r="S83" s="190">
        <v>27.75</v>
      </c>
      <c r="T83" s="190">
        <v>493.5</v>
      </c>
      <c r="U83" s="190">
        <v>2.2953488372093025</v>
      </c>
      <c r="V83" s="190">
        <v>4.3636510204427736</v>
      </c>
      <c r="W83" s="187">
        <v>0.59779951100244499</v>
      </c>
      <c r="X83" s="187">
        <v>1.4003667481662592</v>
      </c>
      <c r="Y83" s="188">
        <v>29</v>
      </c>
      <c r="Z83" s="188">
        <v>78</v>
      </c>
      <c r="AA83" s="188">
        <v>53</v>
      </c>
      <c r="AB83" s="188">
        <v>89</v>
      </c>
      <c r="AC83" s="188">
        <v>71</v>
      </c>
      <c r="AD83" s="189">
        <v>20.45</v>
      </c>
    </row>
    <row r="84" spans="1:30" s="183" customFormat="1" ht="11.35" x14ac:dyDescent="0.35">
      <c r="A84" s="175">
        <v>71</v>
      </c>
      <c r="B84" s="175">
        <v>28.5</v>
      </c>
      <c r="C84" s="175">
        <v>503.25</v>
      </c>
      <c r="D84" s="184">
        <v>2.3406976744186045</v>
      </c>
      <c r="E84" s="184">
        <v>4.6309384181255533</v>
      </c>
      <c r="F84" s="185">
        <v>1539.3555000000003</v>
      </c>
      <c r="G84" s="185">
        <v>18567.081375000002</v>
      </c>
      <c r="H84" s="185">
        <v>86.358518023255826</v>
      </c>
      <c r="I84" s="185">
        <v>226.32705339582668</v>
      </c>
      <c r="J84" s="185">
        <v>1600</v>
      </c>
      <c r="K84" s="185">
        <v>269700</v>
      </c>
      <c r="L84" s="185">
        <v>1254.4186046511627</v>
      </c>
      <c r="M84" s="185">
        <v>283.24143729649109</v>
      </c>
      <c r="N84" s="186">
        <v>12</v>
      </c>
      <c r="O84" s="186">
        <v>257.25</v>
      </c>
      <c r="P84" s="186">
        <v>1.1965116279069767</v>
      </c>
      <c r="Q84" s="186">
        <v>2.4220413917538308</v>
      </c>
      <c r="R84" s="187">
        <v>0.79497907949790791</v>
      </c>
      <c r="S84" s="190">
        <v>27.75</v>
      </c>
      <c r="T84" s="190">
        <v>519.75</v>
      </c>
      <c r="U84" s="190">
        <v>2.4174418604651162</v>
      </c>
      <c r="V84" s="190">
        <v>4.7276760671005977</v>
      </c>
      <c r="W84" s="187">
        <v>0.58577405857740594</v>
      </c>
      <c r="X84" s="187">
        <v>1.3807531380753137</v>
      </c>
      <c r="Y84" s="188">
        <v>36</v>
      </c>
      <c r="Z84" s="188">
        <v>70</v>
      </c>
      <c r="AA84" s="188">
        <v>54</v>
      </c>
      <c r="AB84" s="188">
        <v>82</v>
      </c>
      <c r="AC84" s="188">
        <v>78</v>
      </c>
      <c r="AD84" s="189">
        <v>20.912500000000001</v>
      </c>
    </row>
    <row r="85" spans="1:30" s="183" customFormat="1" ht="11.35" x14ac:dyDescent="0.35">
      <c r="A85" s="175">
        <v>72</v>
      </c>
      <c r="B85" s="175">
        <v>20.25</v>
      </c>
      <c r="C85" s="175">
        <v>667.5</v>
      </c>
      <c r="D85" s="184">
        <v>3.1046511627906979</v>
      </c>
      <c r="E85" s="184">
        <v>4.8317584253093315</v>
      </c>
      <c r="F85" s="185">
        <v>1472.4270000000001</v>
      </c>
      <c r="G85" s="185">
        <v>31142.202874999999</v>
      </c>
      <c r="H85" s="185">
        <v>144.84745523255813</v>
      </c>
      <c r="I85" s="185">
        <v>322.15736361656917</v>
      </c>
      <c r="J85" s="185">
        <v>1600</v>
      </c>
      <c r="K85" s="185">
        <v>272500</v>
      </c>
      <c r="L85" s="185">
        <v>1267.4418604651162</v>
      </c>
      <c r="M85" s="185">
        <v>289.59440717910928</v>
      </c>
      <c r="N85" s="186">
        <v>14.25</v>
      </c>
      <c r="O85" s="186">
        <v>225.75</v>
      </c>
      <c r="P85" s="186">
        <v>1.05</v>
      </c>
      <c r="Q85" s="186">
        <v>2.5374761174696743</v>
      </c>
      <c r="R85" s="187">
        <v>0.82428488032691194</v>
      </c>
      <c r="S85" s="190">
        <v>34.5</v>
      </c>
      <c r="T85" s="190">
        <v>560.25</v>
      </c>
      <c r="U85" s="190">
        <v>2.6058139534883722</v>
      </c>
      <c r="V85" s="190">
        <v>5.4897547876727932</v>
      </c>
      <c r="W85" s="187">
        <v>0.56392294220665495</v>
      </c>
      <c r="X85" s="187">
        <v>1.388207822533567</v>
      </c>
      <c r="Y85" s="188">
        <v>40</v>
      </c>
      <c r="Z85" s="188">
        <v>62</v>
      </c>
      <c r="AA85" s="188">
        <v>58</v>
      </c>
      <c r="AB85" s="188">
        <v>86</v>
      </c>
      <c r="AC85" s="188">
        <v>74</v>
      </c>
      <c r="AD85" s="189">
        <v>21.412500000000001</v>
      </c>
    </row>
    <row r="86" spans="1:30" s="183" customFormat="1" ht="11.35" x14ac:dyDescent="0.35">
      <c r="A86" s="175">
        <v>73</v>
      </c>
      <c r="B86" s="175">
        <v>64.5</v>
      </c>
      <c r="C86" s="175">
        <v>1573.5</v>
      </c>
      <c r="D86" s="184">
        <v>7.3186046511627909</v>
      </c>
      <c r="E86" s="184">
        <v>14.56808869839408</v>
      </c>
      <c r="F86" s="185">
        <v>5755.8510000000006</v>
      </c>
      <c r="G86" s="185">
        <v>84175.974450000082</v>
      </c>
      <c r="H86" s="185">
        <v>391.51616023255849</v>
      </c>
      <c r="I86" s="185">
        <v>997.19229109942455</v>
      </c>
      <c r="J86" s="185">
        <v>1600</v>
      </c>
      <c r="K86" s="185">
        <v>275650</v>
      </c>
      <c r="L86" s="185">
        <v>1282.0930232558139</v>
      </c>
      <c r="M86" s="185">
        <v>276.60794262468357</v>
      </c>
      <c r="N86" s="186">
        <v>14.25</v>
      </c>
      <c r="O86" s="186">
        <v>188.25</v>
      </c>
      <c r="P86" s="186">
        <v>0.87558139534883717</v>
      </c>
      <c r="Q86" s="186">
        <v>2.2685984210331127</v>
      </c>
      <c r="R86" s="187">
        <v>0.8485214242607122</v>
      </c>
      <c r="S86" s="190">
        <v>33</v>
      </c>
      <c r="T86" s="190">
        <v>498</v>
      </c>
      <c r="U86" s="190">
        <v>2.3162790697674418</v>
      </c>
      <c r="V86" s="190">
        <v>5.3006537347023608</v>
      </c>
      <c r="W86" s="187">
        <v>0.59927579963789979</v>
      </c>
      <c r="X86" s="187">
        <v>1.4477972238986121</v>
      </c>
      <c r="Y86" s="188">
        <v>28</v>
      </c>
      <c r="Z86" s="188">
        <v>68</v>
      </c>
      <c r="AA86" s="188">
        <v>64</v>
      </c>
      <c r="AB86" s="188">
        <v>71</v>
      </c>
      <c r="AC86" s="188">
        <v>89</v>
      </c>
      <c r="AD86" s="189">
        <v>20.712499999999999</v>
      </c>
    </row>
    <row r="87" spans="1:30" s="183" customFormat="1" ht="11.35" x14ac:dyDescent="0.35">
      <c r="A87" s="175">
        <v>74</v>
      </c>
      <c r="B87" s="175">
        <v>34.5</v>
      </c>
      <c r="C87" s="175">
        <v>634.5</v>
      </c>
      <c r="D87" s="184">
        <v>2.9511627906976745</v>
      </c>
      <c r="E87" s="184">
        <v>6.4421807306868768</v>
      </c>
      <c r="F87" s="185">
        <v>2944.8540000000003</v>
      </c>
      <c r="G87" s="185">
        <v>25743.303875000016</v>
      </c>
      <c r="H87" s="185">
        <v>119.73629709302332</v>
      </c>
      <c r="I87" s="185">
        <v>417.10453198761525</v>
      </c>
      <c r="J87" s="185">
        <v>1600</v>
      </c>
      <c r="K87" s="185">
        <v>266550</v>
      </c>
      <c r="L87" s="185">
        <v>1239.7674418604652</v>
      </c>
      <c r="M87" s="185">
        <v>277.40021673283769</v>
      </c>
      <c r="N87" s="186">
        <v>12</v>
      </c>
      <c r="O87" s="186">
        <v>266.25</v>
      </c>
      <c r="P87" s="186">
        <v>1.2383720930232558</v>
      </c>
      <c r="Q87" s="186">
        <v>2.5494831162345881</v>
      </c>
      <c r="R87" s="187">
        <v>0.78340451494813912</v>
      </c>
      <c r="S87" s="190">
        <v>21</v>
      </c>
      <c r="T87" s="190">
        <v>436.5</v>
      </c>
      <c r="U87" s="190">
        <v>2.0302325581395348</v>
      </c>
      <c r="V87" s="190">
        <v>4.010312925290008</v>
      </c>
      <c r="W87" s="187">
        <v>0.64490543014032942</v>
      </c>
      <c r="X87" s="187">
        <v>1.4283099450884684</v>
      </c>
      <c r="Y87" s="188">
        <v>39</v>
      </c>
      <c r="Z87" s="188">
        <v>73</v>
      </c>
      <c r="AA87" s="188">
        <v>48</v>
      </c>
      <c r="AB87" s="188">
        <v>85</v>
      </c>
      <c r="AC87" s="188">
        <v>75</v>
      </c>
      <c r="AD87" s="189">
        <v>20.487500000000001</v>
      </c>
    </row>
    <row r="88" spans="1:30" s="183" customFormat="1" ht="11.35" x14ac:dyDescent="0.35">
      <c r="A88" s="175">
        <v>75</v>
      </c>
      <c r="B88" s="175">
        <v>26.25</v>
      </c>
      <c r="C88" s="175">
        <v>836.25</v>
      </c>
      <c r="D88" s="184">
        <v>3.88953488372093</v>
      </c>
      <c r="E88" s="184">
        <v>5.8353334613444199</v>
      </c>
      <c r="F88" s="185">
        <v>2342.4975000000004</v>
      </c>
      <c r="G88" s="185">
        <v>35708.213875000009</v>
      </c>
      <c r="H88" s="185">
        <v>166.08471569767445</v>
      </c>
      <c r="I88" s="185">
        <v>392.42863802250309</v>
      </c>
      <c r="J88" s="185">
        <v>1600</v>
      </c>
      <c r="K88" s="185">
        <v>272300</v>
      </c>
      <c r="L88" s="185">
        <v>1266.5116279069769</v>
      </c>
      <c r="M88" s="185">
        <v>280.55255659803316</v>
      </c>
      <c r="N88" s="186">
        <v>12</v>
      </c>
      <c r="O88" s="186">
        <v>163.5</v>
      </c>
      <c r="P88" s="186">
        <v>0.76046511627906976</v>
      </c>
      <c r="Q88" s="186">
        <v>2.0844203496106291</v>
      </c>
      <c r="R88" s="187">
        <v>0.86493184634448572</v>
      </c>
      <c r="S88" s="190">
        <v>29.25</v>
      </c>
      <c r="T88" s="190">
        <v>434.25</v>
      </c>
      <c r="U88" s="190">
        <v>2.019767441860465</v>
      </c>
      <c r="V88" s="190">
        <v>4.490568250978046</v>
      </c>
      <c r="W88" s="187">
        <v>0.64126394052044611</v>
      </c>
      <c r="X88" s="187">
        <v>1.5061957868649318</v>
      </c>
      <c r="Y88" s="188">
        <v>32</v>
      </c>
      <c r="Z88" s="188">
        <v>68</v>
      </c>
      <c r="AA88" s="188">
        <v>60</v>
      </c>
      <c r="AB88" s="188">
        <v>84</v>
      </c>
      <c r="AC88" s="188">
        <v>76</v>
      </c>
      <c r="AD88" s="189">
        <v>20.175000000000001</v>
      </c>
    </row>
    <row r="89" spans="1:30" s="183" customFormat="1" ht="11.35" x14ac:dyDescent="0.35">
      <c r="A89" s="175">
        <v>76</v>
      </c>
      <c r="B89" s="175">
        <v>20.25</v>
      </c>
      <c r="C89" s="175">
        <v>638.25</v>
      </c>
      <c r="D89" s="184">
        <v>2.9686046511627908</v>
      </c>
      <c r="E89" s="184">
        <v>4.8790753784478875</v>
      </c>
      <c r="F89" s="185">
        <v>1673.2125000000003</v>
      </c>
      <c r="G89" s="185">
        <v>26798.915050000021</v>
      </c>
      <c r="H89" s="185">
        <v>124.64611651162801</v>
      </c>
      <c r="I89" s="185">
        <v>306.33332382087468</v>
      </c>
      <c r="J89" s="185">
        <v>1600</v>
      </c>
      <c r="K89" s="185">
        <v>272200</v>
      </c>
      <c r="L89" s="185">
        <v>1266.046511627907</v>
      </c>
      <c r="M89" s="185">
        <v>275.91935987469657</v>
      </c>
      <c r="N89" s="186">
        <v>12</v>
      </c>
      <c r="O89" s="186">
        <v>222</v>
      </c>
      <c r="P89" s="186">
        <v>1.0325581395348837</v>
      </c>
      <c r="Q89" s="186">
        <v>2.4375586194947516</v>
      </c>
      <c r="R89" s="187">
        <v>0.82200841852074569</v>
      </c>
      <c r="S89" s="190">
        <v>31.5</v>
      </c>
      <c r="T89" s="190">
        <v>473.25</v>
      </c>
      <c r="U89" s="190">
        <v>2.2011627906976745</v>
      </c>
      <c r="V89" s="190">
        <v>4.852190087125571</v>
      </c>
      <c r="W89" s="187">
        <v>0.6205652435357788</v>
      </c>
      <c r="X89" s="187">
        <v>1.4425736620565246</v>
      </c>
      <c r="Y89" s="188">
        <v>33</v>
      </c>
      <c r="Z89" s="188">
        <v>67</v>
      </c>
      <c r="AA89" s="188">
        <v>60</v>
      </c>
      <c r="AB89" s="188">
        <v>78</v>
      </c>
      <c r="AC89" s="188">
        <v>82</v>
      </c>
      <c r="AD89" s="189">
        <v>20.787500000000001</v>
      </c>
    </row>
    <row r="90" spans="1:30" s="183" customFormat="1" ht="11.35" x14ac:dyDescent="0.35">
      <c r="A90" s="175">
        <v>77</v>
      </c>
      <c r="B90" s="175">
        <v>13.5</v>
      </c>
      <c r="C90" s="175">
        <v>351</v>
      </c>
      <c r="D90" s="184">
        <v>1.6325581395348838</v>
      </c>
      <c r="E90" s="184">
        <v>2.7955840452961307</v>
      </c>
      <c r="F90" s="185">
        <v>1204.7130000000002</v>
      </c>
      <c r="G90" s="185">
        <v>13189.748224999996</v>
      </c>
      <c r="H90" s="185">
        <v>61.347666162790681</v>
      </c>
      <c r="I90" s="185">
        <v>178.34735688545905</v>
      </c>
      <c r="J90" s="185">
        <v>1600</v>
      </c>
      <c r="K90" s="185">
        <v>265700</v>
      </c>
      <c r="L90" s="185">
        <v>1235.8139534883721</v>
      </c>
      <c r="M90" s="185">
        <v>272.82900534864444</v>
      </c>
      <c r="N90" s="186">
        <v>11.25</v>
      </c>
      <c r="O90" s="186">
        <v>246</v>
      </c>
      <c r="P90" s="186">
        <v>1.1441860465116278</v>
      </c>
      <c r="Q90" s="186">
        <v>2.3402514368449507</v>
      </c>
      <c r="R90" s="187">
        <v>0.80133252574197467</v>
      </c>
      <c r="S90" s="190">
        <v>21.75</v>
      </c>
      <c r="T90" s="190">
        <v>470.25</v>
      </c>
      <c r="U90" s="190">
        <v>2.1872093023255812</v>
      </c>
      <c r="V90" s="190">
        <v>4.20983068764109</v>
      </c>
      <c r="W90" s="187">
        <v>0.62023016353725013</v>
      </c>
      <c r="X90" s="187">
        <v>1.4215626892792248</v>
      </c>
      <c r="Y90" s="188">
        <v>40</v>
      </c>
      <c r="Z90" s="188">
        <v>76</v>
      </c>
      <c r="AA90" s="188">
        <v>44</v>
      </c>
      <c r="AB90" s="188">
        <v>81</v>
      </c>
      <c r="AC90" s="188">
        <v>79</v>
      </c>
      <c r="AD90" s="189">
        <v>20.637499999999999</v>
      </c>
    </row>
    <row r="91" spans="1:30" s="183" customFormat="1" ht="11.35" x14ac:dyDescent="0.35">
      <c r="A91" s="175">
        <v>78</v>
      </c>
      <c r="B91" s="175">
        <v>15</v>
      </c>
      <c r="C91" s="175">
        <v>318.75</v>
      </c>
      <c r="D91" s="184">
        <v>1.4825581395348837</v>
      </c>
      <c r="E91" s="184">
        <v>2.7200983464072328</v>
      </c>
      <c r="F91" s="185">
        <v>1338.5700000000002</v>
      </c>
      <c r="G91" s="185">
        <v>10452.744400000001</v>
      </c>
      <c r="H91" s="185">
        <v>48.617415813953492</v>
      </c>
      <c r="I91" s="185">
        <v>149.92924809252534</v>
      </c>
      <c r="J91" s="185">
        <v>1600</v>
      </c>
      <c r="K91" s="185">
        <v>266450</v>
      </c>
      <c r="L91" s="185">
        <v>1239.3023255813953</v>
      </c>
      <c r="M91" s="185">
        <v>272.66763984198099</v>
      </c>
      <c r="N91" s="186">
        <v>12</v>
      </c>
      <c r="O91" s="186">
        <v>278.25</v>
      </c>
      <c r="P91" s="186">
        <v>1.2941860465116279</v>
      </c>
      <c r="Q91" s="186">
        <v>2.6918926675202428</v>
      </c>
      <c r="R91" s="187">
        <v>0.78125</v>
      </c>
      <c r="S91" s="190">
        <v>27.75</v>
      </c>
      <c r="T91" s="190">
        <v>542.25</v>
      </c>
      <c r="U91" s="190">
        <v>2.5220930232558141</v>
      </c>
      <c r="V91" s="190">
        <v>4.8566880171552231</v>
      </c>
      <c r="W91" s="187">
        <v>0.57370283018867929</v>
      </c>
      <c r="X91" s="187">
        <v>1.3549528301886793</v>
      </c>
      <c r="Y91" s="188">
        <v>35</v>
      </c>
      <c r="Z91" s="188">
        <v>74</v>
      </c>
      <c r="AA91" s="188">
        <v>51</v>
      </c>
      <c r="AB91" s="188">
        <v>86</v>
      </c>
      <c r="AC91" s="188">
        <v>74</v>
      </c>
      <c r="AD91" s="189">
        <v>21.2</v>
      </c>
    </row>
    <row r="92" spans="1:30" s="183" customFormat="1" ht="11.35" x14ac:dyDescent="0.35">
      <c r="A92" s="175">
        <v>79</v>
      </c>
      <c r="B92" s="175">
        <v>22.5</v>
      </c>
      <c r="C92" s="175">
        <v>685.5</v>
      </c>
      <c r="D92" s="184">
        <v>3.188372093023256</v>
      </c>
      <c r="E92" s="184">
        <v>4.9628860546803741</v>
      </c>
      <c r="F92" s="185">
        <v>2007.8550000000002</v>
      </c>
      <c r="G92" s="185">
        <v>25416.469700000005</v>
      </c>
      <c r="H92" s="185">
        <v>118.21613813953491</v>
      </c>
      <c r="I92" s="185">
        <v>299.44871993624736</v>
      </c>
      <c r="J92" s="185">
        <v>1600</v>
      </c>
      <c r="K92" s="185">
        <v>269350</v>
      </c>
      <c r="L92" s="185">
        <v>1252.7906976744187</v>
      </c>
      <c r="M92" s="185">
        <v>266.75906716185352</v>
      </c>
      <c r="N92" s="186">
        <v>9.75</v>
      </c>
      <c r="O92" s="186">
        <v>201</v>
      </c>
      <c r="P92" s="186">
        <v>0.93488372093023253</v>
      </c>
      <c r="Q92" s="186">
        <v>2.2534639712215427</v>
      </c>
      <c r="R92" s="187">
        <v>0.83134046570169917</v>
      </c>
      <c r="S92" s="190">
        <v>21.75</v>
      </c>
      <c r="T92" s="190">
        <v>383.25</v>
      </c>
      <c r="U92" s="190">
        <v>1.7825581395348837</v>
      </c>
      <c r="V92" s="190">
        <v>4.0649787006277496</v>
      </c>
      <c r="W92" s="187">
        <v>0.67841409691629961</v>
      </c>
      <c r="X92" s="187">
        <v>1.5097545626179989</v>
      </c>
      <c r="Y92" s="188">
        <v>31</v>
      </c>
      <c r="Z92" s="188">
        <v>75</v>
      </c>
      <c r="AA92" s="188">
        <v>54</v>
      </c>
      <c r="AB92" s="188">
        <v>86</v>
      </c>
      <c r="AC92" s="188">
        <v>74</v>
      </c>
      <c r="AD92" s="189">
        <v>19.862500000000001</v>
      </c>
    </row>
    <row r="93" spans="1:30" s="183" customFormat="1" ht="11.35" x14ac:dyDescent="0.35">
      <c r="A93" s="175">
        <v>80</v>
      </c>
      <c r="B93" s="175">
        <v>20.25</v>
      </c>
      <c r="C93" s="175">
        <v>585</v>
      </c>
      <c r="D93" s="184">
        <v>2.7209302325581395</v>
      </c>
      <c r="E93" s="184">
        <v>4.4139651013199579</v>
      </c>
      <c r="F93" s="185">
        <v>1807.0695000000003</v>
      </c>
      <c r="G93" s="185">
        <v>22828.939525000005</v>
      </c>
      <c r="H93" s="185">
        <v>106.18111406976746</v>
      </c>
      <c r="I93" s="185">
        <v>304.79215668304204</v>
      </c>
      <c r="J93" s="185">
        <v>1600</v>
      </c>
      <c r="K93" s="185">
        <v>268150</v>
      </c>
      <c r="L93" s="185">
        <v>1247.2093023255813</v>
      </c>
      <c r="M93" s="185">
        <v>281.58700437796773</v>
      </c>
      <c r="N93" s="186">
        <v>12</v>
      </c>
      <c r="O93" s="186">
        <v>198</v>
      </c>
      <c r="P93" s="186">
        <v>0.92093023255813955</v>
      </c>
      <c r="Q93" s="186">
        <v>2.2323092837016141</v>
      </c>
      <c r="R93" s="187">
        <v>0.84105960264900659</v>
      </c>
      <c r="S93" s="190">
        <v>27</v>
      </c>
      <c r="T93" s="190">
        <v>453.75</v>
      </c>
      <c r="U93" s="190">
        <v>2.11046511627907</v>
      </c>
      <c r="V93" s="190">
        <v>4.5402864135685741</v>
      </c>
      <c r="W93" s="187">
        <v>0.63576158940397354</v>
      </c>
      <c r="X93" s="187">
        <v>1.4768211920529801</v>
      </c>
      <c r="Y93" s="188">
        <v>42</v>
      </c>
      <c r="Z93" s="188">
        <v>73</v>
      </c>
      <c r="AA93" s="188">
        <v>45</v>
      </c>
      <c r="AB93" s="188">
        <v>81</v>
      </c>
      <c r="AC93" s="188">
        <v>79</v>
      </c>
      <c r="AD93" s="189">
        <v>20.762499999999999</v>
      </c>
    </row>
    <row r="94" spans="1:30" s="183" customFormat="1" ht="11.35" x14ac:dyDescent="0.35">
      <c r="A94" s="175">
        <v>81</v>
      </c>
      <c r="B94" s="175">
        <v>25.5</v>
      </c>
      <c r="C94" s="175">
        <v>678</v>
      </c>
      <c r="D94" s="184">
        <v>3.1534883720930234</v>
      </c>
      <c r="E94" s="184">
        <v>5.3832380397943078</v>
      </c>
      <c r="F94" s="185">
        <v>2007.8550000000002</v>
      </c>
      <c r="G94" s="185">
        <v>15946.458775000005</v>
      </c>
      <c r="H94" s="185">
        <v>74.169575697674446</v>
      </c>
      <c r="I94" s="185">
        <v>209.07174908463122</v>
      </c>
      <c r="J94" s="185">
        <v>1600</v>
      </c>
      <c r="K94" s="185">
        <v>264600</v>
      </c>
      <c r="L94" s="185">
        <v>1230.6976744186047</v>
      </c>
      <c r="M94" s="185">
        <v>274.18013170310968</v>
      </c>
      <c r="N94" s="186">
        <v>12</v>
      </c>
      <c r="O94" s="186">
        <v>288</v>
      </c>
      <c r="P94" s="186">
        <v>1.3395348837209302</v>
      </c>
      <c r="Q94" s="186">
        <v>2.6954781739784619</v>
      </c>
      <c r="R94" s="187">
        <v>0.75649968294229541</v>
      </c>
      <c r="S94" s="190">
        <v>21</v>
      </c>
      <c r="T94" s="190">
        <v>397.5</v>
      </c>
      <c r="U94" s="190">
        <v>1.8488372093023255</v>
      </c>
      <c r="V94" s="190">
        <v>3.9365363881282232</v>
      </c>
      <c r="W94" s="187">
        <v>0.66391883322764744</v>
      </c>
      <c r="X94" s="187">
        <v>1.420418516169943</v>
      </c>
      <c r="Y94" s="188">
        <v>36</v>
      </c>
      <c r="Z94" s="188">
        <v>77</v>
      </c>
      <c r="AA94" s="188">
        <v>47</v>
      </c>
      <c r="AB94" s="188">
        <v>87</v>
      </c>
      <c r="AC94" s="188">
        <v>73</v>
      </c>
      <c r="AD94" s="189">
        <v>19.712499999999999</v>
      </c>
    </row>
    <row r="95" spans="1:30" s="183" customFormat="1" ht="11.35" x14ac:dyDescent="0.35">
      <c r="A95" s="175">
        <v>82</v>
      </c>
      <c r="B95" s="175">
        <v>24</v>
      </c>
      <c r="C95" s="175">
        <v>754.5</v>
      </c>
      <c r="D95" s="184">
        <v>3.5093023255813955</v>
      </c>
      <c r="E95" s="184">
        <v>4.8925875630772051</v>
      </c>
      <c r="F95" s="185">
        <v>1338.5700000000002</v>
      </c>
      <c r="G95" s="185">
        <v>21906.441699999999</v>
      </c>
      <c r="H95" s="185">
        <v>101.89042651162791</v>
      </c>
      <c r="I95" s="185">
        <v>211.08108864370524</v>
      </c>
      <c r="J95" s="185">
        <v>1600</v>
      </c>
      <c r="K95" s="185">
        <v>273300</v>
      </c>
      <c r="L95" s="185">
        <v>1271.1627906976744</v>
      </c>
      <c r="M95" s="185">
        <v>255.37410072142893</v>
      </c>
      <c r="N95" s="186">
        <v>13.5</v>
      </c>
      <c r="O95" s="186">
        <v>152.25</v>
      </c>
      <c r="P95" s="186">
        <v>0.70813953488372094</v>
      </c>
      <c r="Q95" s="186">
        <v>2.0694690454248752</v>
      </c>
      <c r="R95" s="187">
        <v>0.86903225806451601</v>
      </c>
      <c r="S95" s="190">
        <v>18.75</v>
      </c>
      <c r="T95" s="190">
        <v>337.5</v>
      </c>
      <c r="U95" s="190">
        <v>1.569767441860465</v>
      </c>
      <c r="V95" s="190">
        <v>3.6835727072489313</v>
      </c>
      <c r="W95" s="187">
        <v>0.70967741935483875</v>
      </c>
      <c r="X95" s="187">
        <v>1.5787096774193548</v>
      </c>
      <c r="Y95" s="188">
        <v>22</v>
      </c>
      <c r="Z95" s="188">
        <v>88</v>
      </c>
      <c r="AA95" s="188">
        <v>50</v>
      </c>
      <c r="AB95" s="188">
        <v>91</v>
      </c>
      <c r="AC95" s="188">
        <v>69</v>
      </c>
      <c r="AD95" s="189">
        <v>19.375</v>
      </c>
    </row>
    <row r="96" spans="1:30" s="183" customFormat="1" ht="11.35" x14ac:dyDescent="0.35">
      <c r="A96" s="175">
        <v>83</v>
      </c>
      <c r="B96" s="175">
        <v>15</v>
      </c>
      <c r="C96" s="175">
        <v>390</v>
      </c>
      <c r="D96" s="184">
        <v>1.8139534883720929</v>
      </c>
      <c r="E96" s="184">
        <v>3.2149861844261256</v>
      </c>
      <c r="F96" s="185">
        <v>1338.5700000000002</v>
      </c>
      <c r="G96" s="185">
        <v>15463.829925</v>
      </c>
      <c r="H96" s="185">
        <v>71.924790348837206</v>
      </c>
      <c r="I96" s="185">
        <v>189.44417489976439</v>
      </c>
      <c r="J96" s="185">
        <v>1600</v>
      </c>
      <c r="K96" s="185">
        <v>265250</v>
      </c>
      <c r="L96" s="185">
        <v>1233.7209302325582</v>
      </c>
      <c r="M96" s="185">
        <v>286.92718845687341</v>
      </c>
      <c r="N96" s="186">
        <v>9.75</v>
      </c>
      <c r="O96" s="186">
        <v>179.25</v>
      </c>
      <c r="P96" s="186">
        <v>0.83372093023255811</v>
      </c>
      <c r="Q96" s="186">
        <v>1.9342196659502415</v>
      </c>
      <c r="R96" s="187">
        <v>0.84590586718246286</v>
      </c>
      <c r="S96" s="190">
        <v>30</v>
      </c>
      <c r="T96" s="190">
        <v>398.25</v>
      </c>
      <c r="U96" s="190">
        <v>1.8523255813953488</v>
      </c>
      <c r="V96" s="190">
        <v>4.1128922204290621</v>
      </c>
      <c r="W96" s="187">
        <v>0.65764023210831724</v>
      </c>
      <c r="X96" s="187">
        <v>1.5035460992907801</v>
      </c>
      <c r="Y96" s="188">
        <v>45</v>
      </c>
      <c r="Z96" s="188">
        <v>63</v>
      </c>
      <c r="AA96" s="188">
        <v>52</v>
      </c>
      <c r="AB96" s="188">
        <v>77</v>
      </c>
      <c r="AC96" s="188">
        <v>83</v>
      </c>
      <c r="AD96" s="189">
        <v>19.387499999999999</v>
      </c>
    </row>
    <row r="97" spans="1:30" s="183" customFormat="1" ht="11.35" x14ac:dyDescent="0.35">
      <c r="A97" s="175">
        <v>84</v>
      </c>
      <c r="B97" s="175">
        <v>16.5</v>
      </c>
      <c r="C97" s="175">
        <v>419.25</v>
      </c>
      <c r="D97" s="184">
        <v>1.95</v>
      </c>
      <c r="E97" s="184">
        <v>3.4106759271988643</v>
      </c>
      <c r="F97" s="185">
        <v>1472.4270000000001</v>
      </c>
      <c r="G97" s="185">
        <v>15548.977850000003</v>
      </c>
      <c r="H97" s="185">
        <v>72.320827209302337</v>
      </c>
      <c r="I97" s="185">
        <v>209.57494536003358</v>
      </c>
      <c r="J97" s="185">
        <v>1600</v>
      </c>
      <c r="K97" s="185">
        <v>268700</v>
      </c>
      <c r="L97" s="185">
        <v>1249.7674418604652</v>
      </c>
      <c r="M97" s="185">
        <v>271.91333463410092</v>
      </c>
      <c r="N97" s="186">
        <v>10.5</v>
      </c>
      <c r="O97" s="186">
        <v>234.75</v>
      </c>
      <c r="P97" s="186">
        <v>1.0918604651162791</v>
      </c>
      <c r="Q97" s="186">
        <v>2.2878419572952438</v>
      </c>
      <c r="R97" s="187">
        <v>0.80139593908629447</v>
      </c>
      <c r="S97" s="190">
        <v>19.5</v>
      </c>
      <c r="T97" s="190">
        <v>423</v>
      </c>
      <c r="U97" s="190">
        <v>1.9674418604651163</v>
      </c>
      <c r="V97" s="190">
        <v>3.873599893590288</v>
      </c>
      <c r="W97" s="187">
        <v>0.64213197969543145</v>
      </c>
      <c r="X97" s="187">
        <v>1.4435279187817258</v>
      </c>
      <c r="Y97" s="188">
        <v>33</v>
      </c>
      <c r="Z97" s="188">
        <v>79</v>
      </c>
      <c r="AA97" s="188">
        <v>48</v>
      </c>
      <c r="AB97" s="188">
        <v>86</v>
      </c>
      <c r="AC97" s="188">
        <v>74</v>
      </c>
      <c r="AD97" s="189">
        <v>19.7</v>
      </c>
    </row>
    <row r="98" spans="1:30" s="183" customFormat="1" ht="11.35" x14ac:dyDescent="0.35">
      <c r="A98" s="175">
        <v>85</v>
      </c>
      <c r="B98" s="175">
        <v>34.5</v>
      </c>
      <c r="C98" s="175">
        <v>1339.5</v>
      </c>
      <c r="D98" s="184">
        <v>6.2302325581395346</v>
      </c>
      <c r="E98" s="184">
        <v>7.6800364729627306</v>
      </c>
      <c r="F98" s="185">
        <v>2677.1400000000003</v>
      </c>
      <c r="G98" s="185">
        <v>57132.398550000049</v>
      </c>
      <c r="H98" s="185">
        <v>265.73208627907002</v>
      </c>
      <c r="I98" s="185">
        <v>509.62380423012496</v>
      </c>
      <c r="J98" s="185">
        <v>1600</v>
      </c>
      <c r="K98" s="185">
        <v>280350</v>
      </c>
      <c r="L98" s="185">
        <v>1303.953488372093</v>
      </c>
      <c r="M98" s="185">
        <v>280.63795427197903</v>
      </c>
      <c r="N98" s="186">
        <v>10.5</v>
      </c>
      <c r="O98" s="186">
        <v>96</v>
      </c>
      <c r="P98" s="186">
        <v>0.44651162790697674</v>
      </c>
      <c r="Q98" s="186">
        <v>1.541307982773513</v>
      </c>
      <c r="R98" s="187">
        <v>0.9213275968039335</v>
      </c>
      <c r="S98" s="190">
        <v>29.25</v>
      </c>
      <c r="T98" s="190">
        <v>469.5</v>
      </c>
      <c r="U98" s="190">
        <v>2.1837209302325582</v>
      </c>
      <c r="V98" s="190">
        <v>5.4324088146265996</v>
      </c>
      <c r="W98" s="187">
        <v>0.61524277811923789</v>
      </c>
      <c r="X98" s="187">
        <v>1.5365703749231714</v>
      </c>
      <c r="Y98" s="188">
        <v>26</v>
      </c>
      <c r="Z98" s="188">
        <v>65</v>
      </c>
      <c r="AA98" s="188">
        <v>69</v>
      </c>
      <c r="AB98" s="188">
        <v>70</v>
      </c>
      <c r="AC98" s="188">
        <v>90</v>
      </c>
      <c r="AD98" s="189">
        <v>20.337499999999999</v>
      </c>
    </row>
    <row r="99" spans="1:30" s="183" customFormat="1" ht="11.35" x14ac:dyDescent="0.35">
      <c r="A99" s="175">
        <v>86</v>
      </c>
      <c r="B99" s="175">
        <v>26.25</v>
      </c>
      <c r="C99" s="175">
        <v>744.75</v>
      </c>
      <c r="D99" s="184">
        <v>3.463953488372093</v>
      </c>
      <c r="E99" s="184">
        <v>4.9016772542027507</v>
      </c>
      <c r="F99" s="185">
        <v>1740.1410000000003</v>
      </c>
      <c r="G99" s="185">
        <v>25514.259675000005</v>
      </c>
      <c r="H99" s="185">
        <v>118.67097523255816</v>
      </c>
      <c r="I99" s="185">
        <v>276.52905949708645</v>
      </c>
      <c r="J99" s="185">
        <v>1600</v>
      </c>
      <c r="K99" s="185">
        <v>267550</v>
      </c>
      <c r="L99" s="185">
        <v>1244.4186046511627</v>
      </c>
      <c r="M99" s="185">
        <v>288.67488362740556</v>
      </c>
      <c r="N99" s="186">
        <v>11.25</v>
      </c>
      <c r="O99" s="186">
        <v>180</v>
      </c>
      <c r="P99" s="186">
        <v>0.83720930232558144</v>
      </c>
      <c r="Q99" s="186">
        <v>2.1435649465987483</v>
      </c>
      <c r="R99" s="187">
        <v>0.85093167701863359</v>
      </c>
      <c r="S99" s="190">
        <v>34.5</v>
      </c>
      <c r="T99" s="190">
        <v>447.75</v>
      </c>
      <c r="U99" s="190">
        <v>2.0825581395348838</v>
      </c>
      <c r="V99" s="190">
        <v>5.2392957600097683</v>
      </c>
      <c r="W99" s="187">
        <v>0.62919254658385093</v>
      </c>
      <c r="X99" s="187">
        <v>1.4801242236024845</v>
      </c>
      <c r="Y99" s="188">
        <v>38</v>
      </c>
      <c r="Z99" s="188">
        <v>69</v>
      </c>
      <c r="AA99" s="188">
        <v>53</v>
      </c>
      <c r="AB99" s="188">
        <v>86</v>
      </c>
      <c r="AC99" s="188">
        <v>74</v>
      </c>
      <c r="AD99" s="189">
        <v>20.125</v>
      </c>
    </row>
    <row r="100" spans="1:30" s="183" customFormat="1" ht="11.35" x14ac:dyDescent="0.35">
      <c r="A100" s="175">
        <v>87</v>
      </c>
      <c r="B100" s="175">
        <v>27</v>
      </c>
      <c r="C100" s="175">
        <v>653.25</v>
      </c>
      <c r="D100" s="184">
        <v>3.0383720930232556</v>
      </c>
      <c r="E100" s="184">
        <v>5.5674479170889359</v>
      </c>
      <c r="F100" s="185">
        <v>2409.4260000000004</v>
      </c>
      <c r="G100" s="185">
        <v>30949.597525000016</v>
      </c>
      <c r="H100" s="185">
        <v>143.95161639534891</v>
      </c>
      <c r="I100" s="185">
        <v>403.64299445027575</v>
      </c>
      <c r="J100" s="185">
        <v>1600</v>
      </c>
      <c r="K100" s="185">
        <v>274350</v>
      </c>
      <c r="L100" s="185">
        <v>1276.046511627907</v>
      </c>
      <c r="M100" s="185">
        <v>269.42426965456536</v>
      </c>
      <c r="N100" s="186">
        <v>9.75</v>
      </c>
      <c r="O100" s="186">
        <v>183</v>
      </c>
      <c r="P100" s="186">
        <v>0.85116279069767442</v>
      </c>
      <c r="Q100" s="186">
        <v>1.9690801606290258</v>
      </c>
      <c r="R100" s="187">
        <v>0.85310054184226369</v>
      </c>
      <c r="S100" s="190">
        <v>27.75</v>
      </c>
      <c r="T100" s="190">
        <v>498.75</v>
      </c>
      <c r="U100" s="190">
        <v>2.3197674418604652</v>
      </c>
      <c r="V100" s="190">
        <v>4.8805610449914756</v>
      </c>
      <c r="W100" s="187">
        <v>0.59963877182420222</v>
      </c>
      <c r="X100" s="187">
        <v>1.4527393136664659</v>
      </c>
      <c r="Y100" s="188">
        <v>30</v>
      </c>
      <c r="Z100" s="188">
        <v>77</v>
      </c>
      <c r="AA100" s="188">
        <v>53</v>
      </c>
      <c r="AB100" s="188">
        <v>76</v>
      </c>
      <c r="AC100" s="188">
        <v>84</v>
      </c>
      <c r="AD100" s="189">
        <v>20.762499999999999</v>
      </c>
    </row>
    <row r="101" spans="1:30" s="183" customFormat="1" ht="11.35" x14ac:dyDescent="0.35">
      <c r="A101" s="175">
        <v>88</v>
      </c>
      <c r="B101" s="175">
        <v>29.25</v>
      </c>
      <c r="C101" s="175">
        <v>584.25</v>
      </c>
      <c r="D101" s="184">
        <v>2.7174418604651165</v>
      </c>
      <c r="E101" s="184">
        <v>4.6782690569555268</v>
      </c>
      <c r="F101" s="185">
        <v>1940.9265000000003</v>
      </c>
      <c r="G101" s="185">
        <v>22244.05880000001</v>
      </c>
      <c r="H101" s="185">
        <v>103.46073860465121</v>
      </c>
      <c r="I101" s="185">
        <v>280.33213927190866</v>
      </c>
      <c r="J101" s="185">
        <v>1600</v>
      </c>
      <c r="K101" s="185">
        <v>275600</v>
      </c>
      <c r="L101" s="185">
        <v>1281.8604651162791</v>
      </c>
      <c r="M101" s="185">
        <v>274.28118301283945</v>
      </c>
      <c r="N101" s="186">
        <v>13.5</v>
      </c>
      <c r="O101" s="186">
        <v>225</v>
      </c>
      <c r="P101" s="186">
        <v>1.0465116279069768</v>
      </c>
      <c r="Q101" s="186">
        <v>2.440205372582025</v>
      </c>
      <c r="R101" s="187">
        <v>0.81762917933130697</v>
      </c>
      <c r="S101" s="190">
        <v>30.75</v>
      </c>
      <c r="T101" s="190">
        <v>498</v>
      </c>
      <c r="U101" s="190">
        <v>2.3162790697674418</v>
      </c>
      <c r="V101" s="190">
        <v>4.8576671371363114</v>
      </c>
      <c r="W101" s="187">
        <v>0.59635258358662613</v>
      </c>
      <c r="X101" s="187">
        <v>1.413981762917933</v>
      </c>
      <c r="Y101" s="188">
        <v>28</v>
      </c>
      <c r="Z101" s="188">
        <v>71</v>
      </c>
      <c r="AA101" s="188">
        <v>61</v>
      </c>
      <c r="AB101" s="188">
        <v>76</v>
      </c>
      <c r="AC101" s="188">
        <v>84</v>
      </c>
      <c r="AD101" s="189">
        <v>20.5625</v>
      </c>
    </row>
    <row r="102" spans="1:30" s="183" customFormat="1" ht="11.35" x14ac:dyDescent="0.35">
      <c r="A102" s="175">
        <v>89</v>
      </c>
      <c r="B102" s="175">
        <v>40.5</v>
      </c>
      <c r="C102" s="175">
        <v>1235.25</v>
      </c>
      <c r="D102" s="184">
        <v>5.7453488372093027</v>
      </c>
      <c r="E102" s="184">
        <v>8.0582344106507797</v>
      </c>
      <c r="F102" s="185">
        <v>3614.1390000000006</v>
      </c>
      <c r="G102" s="185">
        <v>47807.399375000037</v>
      </c>
      <c r="H102" s="185">
        <v>222.35999709302342</v>
      </c>
      <c r="I102" s="185">
        <v>520.79004984759956</v>
      </c>
      <c r="J102" s="185">
        <v>1600</v>
      </c>
      <c r="K102" s="185">
        <v>277450</v>
      </c>
      <c r="L102" s="185">
        <v>1290.4651162790697</v>
      </c>
      <c r="M102" s="185">
        <v>271.14290373293818</v>
      </c>
      <c r="N102" s="186">
        <v>15</v>
      </c>
      <c r="O102" s="186">
        <v>112.5</v>
      </c>
      <c r="P102" s="186">
        <v>0.52325581395348841</v>
      </c>
      <c r="Q102" s="186">
        <v>1.8622337618532572</v>
      </c>
      <c r="R102" s="187">
        <v>0.90665836963285629</v>
      </c>
      <c r="S102" s="190">
        <v>40.5</v>
      </c>
      <c r="T102" s="190">
        <v>434.25</v>
      </c>
      <c r="U102" s="190">
        <v>2.019767441860465</v>
      </c>
      <c r="V102" s="190">
        <v>5.5031760109364329</v>
      </c>
      <c r="W102" s="187">
        <v>0.63970130678282511</v>
      </c>
      <c r="X102" s="187">
        <v>1.5463596764156815</v>
      </c>
      <c r="Y102" s="188">
        <v>27</v>
      </c>
      <c r="Z102" s="188">
        <v>75</v>
      </c>
      <c r="AA102" s="188">
        <v>58</v>
      </c>
      <c r="AB102" s="188">
        <v>81</v>
      </c>
      <c r="AC102" s="188">
        <v>79</v>
      </c>
      <c r="AD102" s="189">
        <v>20.087499999999999</v>
      </c>
    </row>
    <row r="103" spans="1:30" s="183" customFormat="1" ht="11.35" x14ac:dyDescent="0.35">
      <c r="A103" s="175">
        <v>90</v>
      </c>
      <c r="B103" s="175">
        <v>25.5</v>
      </c>
      <c r="C103" s="175">
        <v>492</v>
      </c>
      <c r="D103" s="184">
        <v>2.2883720930232556</v>
      </c>
      <c r="E103" s="184">
        <v>4.3673308912007407</v>
      </c>
      <c r="F103" s="185">
        <v>2275.5690000000004</v>
      </c>
      <c r="G103" s="185">
        <v>24550.489275000007</v>
      </c>
      <c r="H103" s="185">
        <v>114.18832220930236</v>
      </c>
      <c r="I103" s="185">
        <v>300.79893985656531</v>
      </c>
      <c r="J103" s="185">
        <v>1600</v>
      </c>
      <c r="K103" s="185">
        <v>269200</v>
      </c>
      <c r="L103" s="185">
        <v>1252.0930232558139</v>
      </c>
      <c r="M103" s="185">
        <v>277.64495363359373</v>
      </c>
      <c r="N103" s="186">
        <v>12</v>
      </c>
      <c r="O103" s="186">
        <v>292.5</v>
      </c>
      <c r="P103" s="186">
        <v>1.3604651162790697</v>
      </c>
      <c r="Q103" s="186">
        <v>2.7199410327998437</v>
      </c>
      <c r="R103" s="187">
        <v>0.77004716981132071</v>
      </c>
      <c r="S103" s="190">
        <v>21</v>
      </c>
      <c r="T103" s="190">
        <v>501</v>
      </c>
      <c r="U103" s="190">
        <v>2.3302325581395347</v>
      </c>
      <c r="V103" s="190">
        <v>4.4033247253924808</v>
      </c>
      <c r="W103" s="187">
        <v>0.60613207547169812</v>
      </c>
      <c r="X103" s="187">
        <v>1.3761792452830188</v>
      </c>
      <c r="Y103" s="188">
        <v>40</v>
      </c>
      <c r="Z103" s="188">
        <v>70</v>
      </c>
      <c r="AA103" s="188">
        <v>50</v>
      </c>
      <c r="AB103" s="188">
        <v>80</v>
      </c>
      <c r="AC103" s="188">
        <v>80</v>
      </c>
      <c r="AD103" s="189">
        <v>21.2</v>
      </c>
    </row>
    <row r="104" spans="1:30" s="183" customFormat="1" ht="11.35" x14ac:dyDescent="0.35">
      <c r="A104" s="175">
        <v>91</v>
      </c>
      <c r="B104" s="175">
        <v>25.5</v>
      </c>
      <c r="C104" s="175">
        <v>522.75</v>
      </c>
      <c r="D104" s="184">
        <v>2.4313953488372091</v>
      </c>
      <c r="E104" s="184">
        <v>4.5004156513101883</v>
      </c>
      <c r="F104" s="185">
        <v>2007.8550000000002</v>
      </c>
      <c r="G104" s="185">
        <v>23595.270850000008</v>
      </c>
      <c r="H104" s="185">
        <v>109.74544581395352</v>
      </c>
      <c r="I104" s="185">
        <v>286.94365159997227</v>
      </c>
      <c r="J104" s="185">
        <v>1600</v>
      </c>
      <c r="K104" s="185">
        <v>276200</v>
      </c>
      <c r="L104" s="185">
        <v>1284.6511627906978</v>
      </c>
      <c r="M104" s="185">
        <v>284.23819185075297</v>
      </c>
      <c r="N104" s="186">
        <v>12</v>
      </c>
      <c r="O104" s="186">
        <v>252</v>
      </c>
      <c r="P104" s="186">
        <v>1.172093023255814</v>
      </c>
      <c r="Q104" s="186">
        <v>2.590427704499938</v>
      </c>
      <c r="R104" s="187">
        <v>0.79586877278250312</v>
      </c>
      <c r="S104" s="190">
        <v>36</v>
      </c>
      <c r="T104" s="190">
        <v>490.5</v>
      </c>
      <c r="U104" s="190">
        <v>2.2813953488372092</v>
      </c>
      <c r="V104" s="190">
        <v>4.7964894587620694</v>
      </c>
      <c r="W104" s="187">
        <v>0.60267314702308628</v>
      </c>
      <c r="X104" s="187">
        <v>1.3985419198055893</v>
      </c>
      <c r="Y104" s="188">
        <v>39</v>
      </c>
      <c r="Z104" s="188">
        <v>57</v>
      </c>
      <c r="AA104" s="188">
        <v>64</v>
      </c>
      <c r="AB104" s="188">
        <v>75</v>
      </c>
      <c r="AC104" s="188">
        <v>85</v>
      </c>
      <c r="AD104" s="189">
        <v>20.574999999999999</v>
      </c>
    </row>
    <row r="105" spans="1:30" s="183" customFormat="1" ht="11.35" x14ac:dyDescent="0.35">
      <c r="A105" s="175">
        <v>92</v>
      </c>
      <c r="B105" s="175">
        <v>39.75</v>
      </c>
      <c r="C105" s="175">
        <v>942</v>
      </c>
      <c r="D105" s="184">
        <v>4.3813953488372093</v>
      </c>
      <c r="E105" s="184">
        <v>6.8132980819999265</v>
      </c>
      <c r="F105" s="185">
        <v>3547.2105000000006</v>
      </c>
      <c r="G105" s="185">
        <v>34765.637500000019</v>
      </c>
      <c r="H105" s="185">
        <v>161.70063953488381</v>
      </c>
      <c r="I105" s="185">
        <v>423.86754025654551</v>
      </c>
      <c r="J105" s="185">
        <v>1600</v>
      </c>
      <c r="K105" s="185">
        <v>270650</v>
      </c>
      <c r="L105" s="185">
        <v>1258.8372093023256</v>
      </c>
      <c r="M105" s="185">
        <v>274.52771085913878</v>
      </c>
      <c r="N105" s="186">
        <v>12</v>
      </c>
      <c r="O105" s="186">
        <v>236.25</v>
      </c>
      <c r="P105" s="186">
        <v>1.0988372093023255</v>
      </c>
      <c r="Q105" s="186">
        <v>2.6844021674741363</v>
      </c>
      <c r="R105" s="187">
        <v>0.81182795698924737</v>
      </c>
      <c r="S105" s="190">
        <v>34.5</v>
      </c>
      <c r="T105" s="190">
        <v>489</v>
      </c>
      <c r="U105" s="190">
        <v>2.2744186046511627</v>
      </c>
      <c r="V105" s="190">
        <v>5.1684517929551061</v>
      </c>
      <c r="W105" s="187">
        <v>0.61051373954599764</v>
      </c>
      <c r="X105" s="187">
        <v>1.4223416965352449</v>
      </c>
      <c r="Y105" s="188">
        <v>34</v>
      </c>
      <c r="Z105" s="188">
        <v>73</v>
      </c>
      <c r="AA105" s="188">
        <v>53</v>
      </c>
      <c r="AB105" s="188">
        <v>74</v>
      </c>
      <c r="AC105" s="188">
        <v>86</v>
      </c>
      <c r="AD105" s="189">
        <v>20.925000000000001</v>
      </c>
    </row>
    <row r="106" spans="1:30" s="183" customFormat="1" ht="11.35" x14ac:dyDescent="0.35">
      <c r="A106" s="175">
        <v>93</v>
      </c>
      <c r="B106" s="175">
        <v>21</v>
      </c>
      <c r="C106" s="175">
        <v>360.75</v>
      </c>
      <c r="D106" s="184">
        <v>1.6779069767441861</v>
      </c>
      <c r="E106" s="184">
        <v>3.4181056937084775</v>
      </c>
      <c r="F106" s="185">
        <v>1673.2125000000003</v>
      </c>
      <c r="G106" s="185">
        <v>15759.430800000002</v>
      </c>
      <c r="H106" s="185">
        <v>73.29967813953489</v>
      </c>
      <c r="I106" s="185">
        <v>207.25425509091997</v>
      </c>
      <c r="J106" s="185">
        <v>1600</v>
      </c>
      <c r="K106" s="185">
        <v>272050</v>
      </c>
      <c r="L106" s="185">
        <v>1265.3488372093022</v>
      </c>
      <c r="M106" s="185">
        <v>268.81836306957877</v>
      </c>
      <c r="N106" s="186">
        <v>11.25</v>
      </c>
      <c r="O106" s="186">
        <v>281.25</v>
      </c>
      <c r="P106" s="186">
        <v>1.308139534883721</v>
      </c>
      <c r="Q106" s="186">
        <v>2.5802749761220509</v>
      </c>
      <c r="R106" s="187">
        <v>0.78386167146974062</v>
      </c>
      <c r="S106" s="190">
        <v>31.5</v>
      </c>
      <c r="T106" s="190">
        <v>532.5</v>
      </c>
      <c r="U106" s="190">
        <v>2.4767441860465116</v>
      </c>
      <c r="V106" s="190">
        <v>5.0205227047236773</v>
      </c>
      <c r="W106" s="187">
        <v>0.59077809798270897</v>
      </c>
      <c r="X106" s="187">
        <v>1.3746397694524495</v>
      </c>
      <c r="Y106" s="188">
        <v>38</v>
      </c>
      <c r="Z106" s="188">
        <v>74</v>
      </c>
      <c r="AA106" s="188">
        <v>48</v>
      </c>
      <c r="AB106" s="188">
        <v>81</v>
      </c>
      <c r="AC106" s="188">
        <v>79</v>
      </c>
      <c r="AD106" s="189">
        <v>21.6875</v>
      </c>
    </row>
    <row r="107" spans="1:30" s="183" customFormat="1" ht="11.35" x14ac:dyDescent="0.35">
      <c r="A107" s="175">
        <v>94</v>
      </c>
      <c r="B107" s="175">
        <v>41.25</v>
      </c>
      <c r="C107" s="175">
        <v>1635</v>
      </c>
      <c r="D107" s="184">
        <v>7.6046511627906979</v>
      </c>
      <c r="E107" s="184">
        <v>10.166751139517686</v>
      </c>
      <c r="F107" s="185">
        <v>3681.0675000000006</v>
      </c>
      <c r="G107" s="185">
        <v>79748.282349999994</v>
      </c>
      <c r="H107" s="185">
        <v>370.92224348837209</v>
      </c>
      <c r="I107" s="185">
        <v>684.67656933324224</v>
      </c>
      <c r="J107" s="185">
        <v>1600</v>
      </c>
      <c r="K107" s="185">
        <v>278400</v>
      </c>
      <c r="L107" s="185">
        <v>1294.8837209302326</v>
      </c>
      <c r="M107" s="185">
        <v>279.55548905847905</v>
      </c>
      <c r="N107" s="186">
        <v>10.5</v>
      </c>
      <c r="O107" s="186">
        <v>86.25</v>
      </c>
      <c r="P107" s="186">
        <v>0.40116279069767441</v>
      </c>
      <c r="Q107" s="186">
        <v>1.5880867953726696</v>
      </c>
      <c r="R107" s="187">
        <v>0.92684478371501267</v>
      </c>
      <c r="S107" s="190">
        <v>27</v>
      </c>
      <c r="T107" s="190">
        <v>363</v>
      </c>
      <c r="U107" s="190">
        <v>1.6883720930232557</v>
      </c>
      <c r="V107" s="190">
        <v>4.0076567665028486</v>
      </c>
      <c r="W107" s="187">
        <v>0.69211195928753177</v>
      </c>
      <c r="X107" s="187">
        <v>1.6189567430025444</v>
      </c>
      <c r="Y107" s="188">
        <v>26</v>
      </c>
      <c r="Z107" s="188">
        <v>70</v>
      </c>
      <c r="AA107" s="188">
        <v>64</v>
      </c>
      <c r="AB107" s="188">
        <v>69</v>
      </c>
      <c r="AC107" s="188">
        <v>91</v>
      </c>
      <c r="AD107" s="189">
        <v>19.649999999999999</v>
      </c>
    </row>
    <row r="108" spans="1:30" s="183" customFormat="1" ht="11.35" x14ac:dyDescent="0.35">
      <c r="A108" s="175">
        <v>95</v>
      </c>
      <c r="B108" s="175">
        <v>28.5</v>
      </c>
      <c r="C108" s="175">
        <v>1024.5</v>
      </c>
      <c r="D108" s="184">
        <v>4.7651162790697672</v>
      </c>
      <c r="E108" s="184">
        <v>6.2491638214823917</v>
      </c>
      <c r="F108" s="185">
        <v>2543.2830000000004</v>
      </c>
      <c r="G108" s="185">
        <v>43832.59012500001</v>
      </c>
      <c r="H108" s="185">
        <v>203.87251220930236</v>
      </c>
      <c r="I108" s="185">
        <v>449.84034405662243</v>
      </c>
      <c r="J108" s="185">
        <v>1600</v>
      </c>
      <c r="K108" s="185">
        <v>271350</v>
      </c>
      <c r="L108" s="185">
        <v>1262.0930232558139</v>
      </c>
      <c r="M108" s="185">
        <v>271.70763337677829</v>
      </c>
      <c r="N108" s="186">
        <v>9.75</v>
      </c>
      <c r="O108" s="186">
        <v>87</v>
      </c>
      <c r="P108" s="186">
        <v>0.40465116279069768</v>
      </c>
      <c r="Q108" s="186">
        <v>1.433160921952332</v>
      </c>
      <c r="R108" s="187">
        <v>0.92540192926045017</v>
      </c>
      <c r="S108" s="190">
        <v>25.5</v>
      </c>
      <c r="T108" s="190">
        <v>386.25</v>
      </c>
      <c r="U108" s="190">
        <v>1.7965116279069768</v>
      </c>
      <c r="V108" s="190">
        <v>4.5266138670643947</v>
      </c>
      <c r="W108" s="187">
        <v>0.6688102893890675</v>
      </c>
      <c r="X108" s="187">
        <v>1.5942122186495178</v>
      </c>
      <c r="Y108" s="188">
        <v>32</v>
      </c>
      <c r="Z108" s="188">
        <v>75</v>
      </c>
      <c r="AA108" s="188">
        <v>53</v>
      </c>
      <c r="AB108" s="188">
        <v>72</v>
      </c>
      <c r="AC108" s="188">
        <v>88</v>
      </c>
      <c r="AD108" s="189">
        <v>19.4375</v>
      </c>
    </row>
    <row r="109" spans="1:30" s="183" customFormat="1" ht="11.35" x14ac:dyDescent="0.35">
      <c r="A109" s="175">
        <v>96</v>
      </c>
      <c r="B109" s="175">
        <v>18</v>
      </c>
      <c r="C109" s="175">
        <v>368.25</v>
      </c>
      <c r="D109" s="184">
        <v>1.7127906976744185</v>
      </c>
      <c r="E109" s="184">
        <v>3.4703027996715776</v>
      </c>
      <c r="F109" s="185">
        <v>1405.4985000000001</v>
      </c>
      <c r="G109" s="185">
        <v>15408.799825</v>
      </c>
      <c r="H109" s="185">
        <v>71.668836395348833</v>
      </c>
      <c r="I109" s="185">
        <v>205.3127479844099</v>
      </c>
      <c r="J109" s="185">
        <v>1600</v>
      </c>
      <c r="K109" s="185">
        <v>273600</v>
      </c>
      <c r="L109" s="185">
        <v>1272.5581395348838</v>
      </c>
      <c r="M109" s="185">
        <v>287.65969171837963</v>
      </c>
      <c r="N109" s="186">
        <v>12</v>
      </c>
      <c r="O109" s="186">
        <v>279.75</v>
      </c>
      <c r="P109" s="186">
        <v>1.3011627906976744</v>
      </c>
      <c r="Q109" s="186">
        <v>2.6171720927548838</v>
      </c>
      <c r="R109" s="187">
        <v>0.78058823529411758</v>
      </c>
      <c r="S109" s="190">
        <v>23.25</v>
      </c>
      <c r="T109" s="190">
        <v>581.25</v>
      </c>
      <c r="U109" s="190">
        <v>2.7034883720930232</v>
      </c>
      <c r="V109" s="190">
        <v>4.7758323068335429</v>
      </c>
      <c r="W109" s="187">
        <v>0.54411764705882348</v>
      </c>
      <c r="X109" s="187">
        <v>1.3247058823529412</v>
      </c>
      <c r="Y109" s="188">
        <v>37</v>
      </c>
      <c r="Z109" s="188">
        <v>63</v>
      </c>
      <c r="AA109" s="188">
        <v>60</v>
      </c>
      <c r="AB109" s="188">
        <v>83</v>
      </c>
      <c r="AC109" s="188">
        <v>77</v>
      </c>
      <c r="AD109" s="189">
        <v>21.25</v>
      </c>
    </row>
    <row r="110" spans="1:30" s="183" customFormat="1" ht="11.35" x14ac:dyDescent="0.35">
      <c r="A110" s="175">
        <v>97</v>
      </c>
      <c r="B110" s="175">
        <v>18.75</v>
      </c>
      <c r="C110" s="175">
        <v>487.5</v>
      </c>
      <c r="D110" s="184">
        <v>2.2674418604651163</v>
      </c>
      <c r="E110" s="184">
        <v>3.72569826173455</v>
      </c>
      <c r="F110" s="185">
        <v>1673.2125000000003</v>
      </c>
      <c r="G110" s="185">
        <v>15474.61285</v>
      </c>
      <c r="H110" s="185">
        <v>71.974943488372091</v>
      </c>
      <c r="I110" s="185">
        <v>199.87164894551958</v>
      </c>
      <c r="J110" s="185">
        <v>1600</v>
      </c>
      <c r="K110" s="185">
        <v>266550</v>
      </c>
      <c r="L110" s="185">
        <v>1239.7674418604652</v>
      </c>
      <c r="M110" s="185">
        <v>259.10962184233102</v>
      </c>
      <c r="N110" s="186">
        <v>10.5</v>
      </c>
      <c r="O110" s="186">
        <v>192</v>
      </c>
      <c r="P110" s="186">
        <v>0.89302325581395348</v>
      </c>
      <c r="Q110" s="186">
        <v>2.0617392790061566</v>
      </c>
      <c r="R110" s="187">
        <v>0.84039900249376565</v>
      </c>
      <c r="S110" s="190">
        <v>32.25</v>
      </c>
      <c r="T110" s="190">
        <v>433.5</v>
      </c>
      <c r="U110" s="190">
        <v>2.016279069767442</v>
      </c>
      <c r="V110" s="190">
        <v>4.3918430249043512</v>
      </c>
      <c r="W110" s="187">
        <v>0.63965087281795519</v>
      </c>
      <c r="X110" s="187">
        <v>1.4800498753117208</v>
      </c>
      <c r="Y110" s="188">
        <v>35</v>
      </c>
      <c r="Z110" s="188">
        <v>82</v>
      </c>
      <c r="AA110" s="188">
        <v>43</v>
      </c>
      <c r="AB110" s="188">
        <v>78</v>
      </c>
      <c r="AC110" s="188">
        <v>82</v>
      </c>
      <c r="AD110" s="189">
        <v>20.05</v>
      </c>
    </row>
    <row r="111" spans="1:30" s="183" customFormat="1" ht="11.35" x14ac:dyDescent="0.35">
      <c r="A111" s="175">
        <v>98</v>
      </c>
      <c r="B111" s="175">
        <v>33.75</v>
      </c>
      <c r="C111" s="175">
        <v>591</v>
      </c>
      <c r="D111" s="184">
        <v>2.7488372093023257</v>
      </c>
      <c r="E111" s="184">
        <v>5.6688450954639791</v>
      </c>
      <c r="F111" s="185">
        <v>2208.6405000000004</v>
      </c>
      <c r="G111" s="185">
        <v>23675.213224999996</v>
      </c>
      <c r="H111" s="185">
        <v>110.11727081395347</v>
      </c>
      <c r="I111" s="185">
        <v>305.49654627445568</v>
      </c>
      <c r="J111" s="185">
        <v>1600</v>
      </c>
      <c r="K111" s="185">
        <v>270300</v>
      </c>
      <c r="L111" s="185">
        <v>1257.2093023255813</v>
      </c>
      <c r="M111" s="185">
        <v>275.9124673382637</v>
      </c>
      <c r="N111" s="186">
        <v>11.25</v>
      </c>
      <c r="O111" s="186">
        <v>210.75</v>
      </c>
      <c r="P111" s="186">
        <v>0.98023255813953492</v>
      </c>
      <c r="Q111" s="186">
        <v>2.2157080347366835</v>
      </c>
      <c r="R111" s="187">
        <v>0.82969696969696971</v>
      </c>
      <c r="S111" s="190">
        <v>22.5</v>
      </c>
      <c r="T111" s="190">
        <v>475.5</v>
      </c>
      <c r="U111" s="190">
        <v>2.2116279069767444</v>
      </c>
      <c r="V111" s="190">
        <v>4.3383456137839138</v>
      </c>
      <c r="W111" s="187">
        <v>0.61575757575757573</v>
      </c>
      <c r="X111" s="187">
        <v>1.4454545454545453</v>
      </c>
      <c r="Y111" s="188">
        <v>33</v>
      </c>
      <c r="Z111" s="188">
        <v>72</v>
      </c>
      <c r="AA111" s="188">
        <v>55</v>
      </c>
      <c r="AB111" s="188">
        <v>83</v>
      </c>
      <c r="AC111" s="188">
        <v>77</v>
      </c>
      <c r="AD111" s="189">
        <v>20.625</v>
      </c>
    </row>
    <row r="112" spans="1:30" s="183" customFormat="1" ht="11.35" x14ac:dyDescent="0.35">
      <c r="A112" s="175">
        <v>99</v>
      </c>
      <c r="B112" s="175">
        <v>17.25</v>
      </c>
      <c r="C112" s="175">
        <v>345.75</v>
      </c>
      <c r="D112" s="184">
        <v>1.6081395348837209</v>
      </c>
      <c r="E112" s="184">
        <v>3.2027830011416087</v>
      </c>
      <c r="F112" s="185">
        <v>1539.3555000000003</v>
      </c>
      <c r="G112" s="185">
        <v>14737.283875000001</v>
      </c>
      <c r="H112" s="185">
        <v>68.545506395348838</v>
      </c>
      <c r="I112" s="185">
        <v>208.1947455865438</v>
      </c>
      <c r="J112" s="185">
        <v>1600</v>
      </c>
      <c r="K112" s="185">
        <v>275350</v>
      </c>
      <c r="L112" s="185">
        <v>1280.6976744186047</v>
      </c>
      <c r="M112" s="185">
        <v>280.41520740852877</v>
      </c>
      <c r="N112" s="186">
        <v>16.5</v>
      </c>
      <c r="O112" s="186">
        <v>360</v>
      </c>
      <c r="P112" s="186">
        <v>1.6744186046511629</v>
      </c>
      <c r="Q112" s="186">
        <v>3.3156273298286183</v>
      </c>
      <c r="R112" s="187">
        <v>0.71847507331378302</v>
      </c>
      <c r="S112" s="190">
        <v>32.25</v>
      </c>
      <c r="T112" s="190">
        <v>546.75</v>
      </c>
      <c r="U112" s="190">
        <v>2.5430232558139534</v>
      </c>
      <c r="V112" s="190">
        <v>5.3371885800212242</v>
      </c>
      <c r="W112" s="187">
        <v>0.57243401759530788</v>
      </c>
      <c r="X112" s="187">
        <v>1.290909090909091</v>
      </c>
      <c r="Y112" s="188">
        <v>34</v>
      </c>
      <c r="Z112" s="188">
        <v>64</v>
      </c>
      <c r="AA112" s="188">
        <v>62</v>
      </c>
      <c r="AB112" s="188">
        <v>78</v>
      </c>
      <c r="AC112" s="188">
        <v>82</v>
      </c>
      <c r="AD112" s="189">
        <v>21.3125</v>
      </c>
    </row>
    <row r="113" spans="1:30" s="183" customFormat="1" ht="11.35" x14ac:dyDescent="0.35">
      <c r="A113" s="175">
        <v>100</v>
      </c>
      <c r="B113" s="175">
        <v>33.75</v>
      </c>
      <c r="C113" s="175">
        <v>666</v>
      </c>
      <c r="D113" s="184">
        <v>3.097674418604651</v>
      </c>
      <c r="E113" s="184">
        <v>5.6312706842834004</v>
      </c>
      <c r="F113" s="185">
        <v>2610.2115000000003</v>
      </c>
      <c r="G113" s="185">
        <v>27383.795775000006</v>
      </c>
      <c r="H113" s="185">
        <v>127.36649197674421</v>
      </c>
      <c r="I113" s="185">
        <v>377.10059638341534</v>
      </c>
      <c r="J113" s="185">
        <v>1600</v>
      </c>
      <c r="K113" s="185">
        <v>269450</v>
      </c>
      <c r="L113" s="185">
        <v>1253.2558139534883</v>
      </c>
      <c r="M113" s="185">
        <v>271.57141304685297</v>
      </c>
      <c r="N113" s="186">
        <v>12</v>
      </c>
      <c r="O113" s="186">
        <v>234.75</v>
      </c>
      <c r="P113" s="186">
        <v>1.0918604651162791</v>
      </c>
      <c r="Q113" s="186">
        <v>2.4498457473984994</v>
      </c>
      <c r="R113" s="187">
        <v>0.80961070559610704</v>
      </c>
      <c r="S113" s="190">
        <v>29.25</v>
      </c>
      <c r="T113" s="190">
        <v>433.5</v>
      </c>
      <c r="U113" s="190">
        <v>2.016279069767442</v>
      </c>
      <c r="V113" s="190">
        <v>4.691072264117949</v>
      </c>
      <c r="W113" s="187">
        <v>0.64841849148418496</v>
      </c>
      <c r="X113" s="187">
        <v>1.4580291970802919</v>
      </c>
      <c r="Y113" s="188">
        <v>34</v>
      </c>
      <c r="Z113" s="188">
        <v>75</v>
      </c>
      <c r="AA113" s="188">
        <v>51</v>
      </c>
      <c r="AB113" s="188">
        <v>80</v>
      </c>
      <c r="AC113" s="188">
        <v>80</v>
      </c>
      <c r="AD113" s="189">
        <v>20.55</v>
      </c>
    </row>
    <row r="114" spans="1:30" s="183" customFormat="1" ht="11.35" x14ac:dyDescent="0.35">
      <c r="A114" s="175">
        <v>101</v>
      </c>
      <c r="B114" s="175">
        <v>30</v>
      </c>
      <c r="C114" s="175">
        <v>849</v>
      </c>
      <c r="D114" s="184">
        <v>3.9488372093023254</v>
      </c>
      <c r="E114" s="184">
        <v>6.2958364855525435</v>
      </c>
      <c r="F114" s="185">
        <v>2275.5690000000004</v>
      </c>
      <c r="G114" s="185">
        <v>36351.842949999991</v>
      </c>
      <c r="H114" s="185">
        <v>169.07833930232553</v>
      </c>
      <c r="I114" s="185">
        <v>384.18267774075309</v>
      </c>
      <c r="J114" s="185">
        <v>1600</v>
      </c>
      <c r="K114" s="185">
        <v>276600</v>
      </c>
      <c r="L114" s="185">
        <v>1286.5116279069769</v>
      </c>
      <c r="M114" s="185">
        <v>267.21900885965357</v>
      </c>
      <c r="N114" s="186">
        <v>9.75</v>
      </c>
      <c r="O114" s="186">
        <v>148.5</v>
      </c>
      <c r="P114" s="186">
        <v>0.69069767441860463</v>
      </c>
      <c r="Q114" s="186">
        <v>1.8036585293273022</v>
      </c>
      <c r="R114" s="187">
        <v>0.88029020556227322</v>
      </c>
      <c r="S114" s="190">
        <v>32.25</v>
      </c>
      <c r="T114" s="190">
        <v>466.5</v>
      </c>
      <c r="U114" s="190">
        <v>2.1697674418604653</v>
      </c>
      <c r="V114" s="190">
        <v>4.9390223257694466</v>
      </c>
      <c r="W114" s="187">
        <v>0.62394195888754533</v>
      </c>
      <c r="X114" s="187">
        <v>1.5042321644498187</v>
      </c>
      <c r="Y114" s="188">
        <v>25</v>
      </c>
      <c r="Z114" s="188">
        <v>79</v>
      </c>
      <c r="AA114" s="188">
        <v>56</v>
      </c>
      <c r="AB114" s="188">
        <v>90</v>
      </c>
      <c r="AC114" s="188">
        <v>70</v>
      </c>
      <c r="AD114" s="189">
        <v>20.675000000000001</v>
      </c>
    </row>
    <row r="115" spans="1:30" s="183" customFormat="1" ht="11.35" x14ac:dyDescent="0.35">
      <c r="A115" s="175">
        <v>102</v>
      </c>
      <c r="B115" s="175">
        <v>23.25</v>
      </c>
      <c r="C115" s="175">
        <v>735.75</v>
      </c>
      <c r="D115" s="184">
        <v>3.422093023255814</v>
      </c>
      <c r="E115" s="184">
        <v>5.2417079857741662</v>
      </c>
      <c r="F115" s="185">
        <v>1472.4270000000001</v>
      </c>
      <c r="G115" s="185">
        <v>25367.388800000012</v>
      </c>
      <c r="H115" s="185">
        <v>117.98785488372098</v>
      </c>
      <c r="I115" s="185">
        <v>274.35449970625388</v>
      </c>
      <c r="J115" s="185">
        <v>1600</v>
      </c>
      <c r="K115" s="185">
        <v>269300</v>
      </c>
      <c r="L115" s="185">
        <v>1252.5581395348838</v>
      </c>
      <c r="M115" s="185">
        <v>282.27292605131169</v>
      </c>
      <c r="N115" s="186">
        <v>12</v>
      </c>
      <c r="O115" s="186">
        <v>206.25</v>
      </c>
      <c r="P115" s="186">
        <v>0.95930232558139539</v>
      </c>
      <c r="Q115" s="186">
        <v>2.2785892866297996</v>
      </c>
      <c r="R115" s="187">
        <v>0.83231707317073167</v>
      </c>
      <c r="S115" s="190">
        <v>30</v>
      </c>
      <c r="T115" s="190">
        <v>469.5</v>
      </c>
      <c r="U115" s="190">
        <v>2.1837209302325582</v>
      </c>
      <c r="V115" s="190">
        <v>5.2116391233145336</v>
      </c>
      <c r="W115" s="187">
        <v>0.61829268292682926</v>
      </c>
      <c r="X115" s="187">
        <v>1.450609756097561</v>
      </c>
      <c r="Y115" s="188">
        <v>37</v>
      </c>
      <c r="Z115" s="188">
        <v>66</v>
      </c>
      <c r="AA115" s="188">
        <v>57</v>
      </c>
      <c r="AB115" s="188">
        <v>84</v>
      </c>
      <c r="AC115" s="188">
        <v>76</v>
      </c>
      <c r="AD115" s="189">
        <v>20.5</v>
      </c>
    </row>
    <row r="116" spans="1:30" s="183" customFormat="1" ht="11.35" x14ac:dyDescent="0.35">
      <c r="A116" s="175">
        <v>103</v>
      </c>
      <c r="B116" s="175">
        <v>35.25</v>
      </c>
      <c r="C116" s="175">
        <v>771</v>
      </c>
      <c r="D116" s="184">
        <v>3.5860465116279068</v>
      </c>
      <c r="E116" s="184">
        <v>6.0637802201740643</v>
      </c>
      <c r="F116" s="185">
        <v>2877.9255000000003</v>
      </c>
      <c r="G116" s="185">
        <v>35677.352400000003</v>
      </c>
      <c r="H116" s="185">
        <v>165.9411739534884</v>
      </c>
      <c r="I116" s="185">
        <v>420.07470941371963</v>
      </c>
      <c r="J116" s="185">
        <v>1600</v>
      </c>
      <c r="K116" s="185">
        <v>271900</v>
      </c>
      <c r="L116" s="185">
        <v>1264.6511627906978</v>
      </c>
      <c r="M116" s="185">
        <v>279.6555695083735</v>
      </c>
      <c r="N116" s="186">
        <v>11.25</v>
      </c>
      <c r="O116" s="186">
        <v>157.5</v>
      </c>
      <c r="P116" s="186">
        <v>0.73255813953488369</v>
      </c>
      <c r="Q116" s="186">
        <v>2.0242364350461846</v>
      </c>
      <c r="R116" s="187">
        <v>0.86866791744840521</v>
      </c>
      <c r="S116" s="190">
        <v>31.5</v>
      </c>
      <c r="T116" s="190">
        <v>439.5</v>
      </c>
      <c r="U116" s="190">
        <v>2.0441860465116277</v>
      </c>
      <c r="V116" s="190">
        <v>4.8925750690558081</v>
      </c>
      <c r="W116" s="187">
        <v>0.63352095059412139</v>
      </c>
      <c r="X116" s="187">
        <v>1.5021888680425266</v>
      </c>
      <c r="Y116" s="188">
        <v>35</v>
      </c>
      <c r="Z116" s="188">
        <v>69</v>
      </c>
      <c r="AA116" s="188">
        <v>56</v>
      </c>
      <c r="AB116" s="188">
        <v>80</v>
      </c>
      <c r="AC116" s="188">
        <v>80</v>
      </c>
      <c r="AD116" s="189">
        <v>19.987500000000001</v>
      </c>
    </row>
    <row r="117" spans="1:30" s="183" customFormat="1" ht="11.35" x14ac:dyDescent="0.35">
      <c r="A117" s="175">
        <v>104</v>
      </c>
      <c r="B117" s="175">
        <v>39.75</v>
      </c>
      <c r="C117" s="175">
        <v>654</v>
      </c>
      <c r="D117" s="184">
        <v>3.0418604651162791</v>
      </c>
      <c r="E117" s="184">
        <v>6.0182251458110709</v>
      </c>
      <c r="F117" s="185">
        <v>3547.2105000000006</v>
      </c>
      <c r="G117" s="185">
        <v>26026.634525000023</v>
      </c>
      <c r="H117" s="185">
        <v>121.05411406976755</v>
      </c>
      <c r="I117" s="185">
        <v>389.02884406266332</v>
      </c>
      <c r="J117" s="185">
        <v>1600</v>
      </c>
      <c r="K117" s="185">
        <v>266150</v>
      </c>
      <c r="L117" s="185">
        <v>1237.9069767441861</v>
      </c>
      <c r="M117" s="185">
        <v>276.31214689403555</v>
      </c>
      <c r="N117" s="186">
        <v>13.5</v>
      </c>
      <c r="O117" s="186">
        <v>301.5</v>
      </c>
      <c r="P117" s="186">
        <v>1.4023255813953488</v>
      </c>
      <c r="Q117" s="186">
        <v>3.0202384609151531</v>
      </c>
      <c r="R117" s="187">
        <v>0.76128266033254144</v>
      </c>
      <c r="S117" s="190">
        <v>45.75</v>
      </c>
      <c r="T117" s="190">
        <v>489</v>
      </c>
      <c r="U117" s="190">
        <v>2.2744186046511627</v>
      </c>
      <c r="V117" s="190">
        <v>4.6839651418557269</v>
      </c>
      <c r="W117" s="187">
        <v>0.61282660332541572</v>
      </c>
      <c r="X117" s="187">
        <v>1.374109263657957</v>
      </c>
      <c r="Y117" s="188">
        <v>36</v>
      </c>
      <c r="Z117" s="188">
        <v>73</v>
      </c>
      <c r="AA117" s="188">
        <v>51</v>
      </c>
      <c r="AB117" s="188">
        <v>83</v>
      </c>
      <c r="AC117" s="188">
        <v>77</v>
      </c>
      <c r="AD117" s="189">
        <v>21.05</v>
      </c>
    </row>
    <row r="118" spans="1:30" s="183" customFormat="1" ht="11.35" x14ac:dyDescent="0.35">
      <c r="A118" s="175">
        <v>105</v>
      </c>
      <c r="B118" s="175">
        <v>30.75</v>
      </c>
      <c r="C118" s="175">
        <v>940.5</v>
      </c>
      <c r="D118" s="184">
        <v>4.3744186046511624</v>
      </c>
      <c r="E118" s="184">
        <v>6.116703537069613</v>
      </c>
      <c r="F118" s="185">
        <v>2610.2115000000003</v>
      </c>
      <c r="G118" s="185">
        <v>32852.226050000012</v>
      </c>
      <c r="H118" s="185">
        <v>152.80105139534891</v>
      </c>
      <c r="I118" s="185">
        <v>360.23280323960518</v>
      </c>
      <c r="J118" s="185">
        <v>1600</v>
      </c>
      <c r="K118" s="185">
        <v>272050</v>
      </c>
      <c r="L118" s="185">
        <v>1265.3488372093022</v>
      </c>
      <c r="M118" s="185">
        <v>268.81836306957877</v>
      </c>
      <c r="N118" s="186">
        <v>15.75</v>
      </c>
      <c r="O118" s="186">
        <v>122.25</v>
      </c>
      <c r="P118" s="186">
        <v>0.56860465116279069</v>
      </c>
      <c r="Q118" s="186">
        <v>1.869330158148951</v>
      </c>
      <c r="R118" s="187">
        <v>0.89504185447520923</v>
      </c>
      <c r="S118" s="190">
        <v>23.25</v>
      </c>
      <c r="T118" s="190">
        <v>330</v>
      </c>
      <c r="U118" s="190">
        <v>1.5348837209302326</v>
      </c>
      <c r="V118" s="190">
        <v>3.7400106027718563</v>
      </c>
      <c r="W118" s="187">
        <v>0.71667739858338697</v>
      </c>
      <c r="X118" s="187">
        <v>1.6117192530585962</v>
      </c>
      <c r="Y118" s="188">
        <v>31</v>
      </c>
      <c r="Z118" s="188">
        <v>74</v>
      </c>
      <c r="AA118" s="188">
        <v>55</v>
      </c>
      <c r="AB118" s="188">
        <v>88</v>
      </c>
      <c r="AC118" s="188">
        <v>72</v>
      </c>
      <c r="AD118" s="189">
        <v>19.412500000000001</v>
      </c>
    </row>
    <row r="119" spans="1:30" s="183" customFormat="1" ht="11.35" x14ac:dyDescent="0.35">
      <c r="A119" s="175">
        <v>106</v>
      </c>
      <c r="B119" s="175">
        <v>33.75</v>
      </c>
      <c r="C119" s="175">
        <v>632.25</v>
      </c>
      <c r="D119" s="184">
        <v>2.9406976744186046</v>
      </c>
      <c r="E119" s="184">
        <v>5.549293293116877</v>
      </c>
      <c r="F119" s="185">
        <v>2141.7120000000004</v>
      </c>
      <c r="G119" s="185">
        <v>25017.501475000005</v>
      </c>
      <c r="H119" s="185">
        <v>116.36047197674421</v>
      </c>
      <c r="I119" s="185">
        <v>323.16471260632829</v>
      </c>
      <c r="J119" s="185">
        <v>1600</v>
      </c>
      <c r="K119" s="185">
        <v>270850</v>
      </c>
      <c r="L119" s="185">
        <v>1259.7674418604652</v>
      </c>
      <c r="M119" s="185">
        <v>265.93591010017531</v>
      </c>
      <c r="N119" s="186">
        <v>15</v>
      </c>
      <c r="O119" s="186">
        <v>207</v>
      </c>
      <c r="P119" s="186">
        <v>0.96279069767441861</v>
      </c>
      <c r="Q119" s="186">
        <v>2.3006524121232199</v>
      </c>
      <c r="R119" s="187">
        <v>0.83313180169286583</v>
      </c>
      <c r="S119" s="190">
        <v>24</v>
      </c>
      <c r="T119" s="190">
        <v>454.5</v>
      </c>
      <c r="U119" s="190">
        <v>2.113953488372093</v>
      </c>
      <c r="V119" s="190">
        <v>4.3157141358643596</v>
      </c>
      <c r="W119" s="187">
        <v>0.63361547762998793</v>
      </c>
      <c r="X119" s="187">
        <v>1.4667472793228538</v>
      </c>
      <c r="Y119" s="188">
        <v>31</v>
      </c>
      <c r="Z119" s="188">
        <v>80</v>
      </c>
      <c r="AA119" s="188">
        <v>49</v>
      </c>
      <c r="AB119" s="188">
        <v>69</v>
      </c>
      <c r="AC119" s="188">
        <v>91</v>
      </c>
      <c r="AD119" s="189">
        <v>20.675000000000001</v>
      </c>
    </row>
    <row r="120" spans="1:30" s="183" customFormat="1" ht="11.35" x14ac:dyDescent="0.35">
      <c r="A120" s="175">
        <v>107</v>
      </c>
      <c r="B120" s="175">
        <v>22.5</v>
      </c>
      <c r="C120" s="175">
        <v>658.5</v>
      </c>
      <c r="D120" s="184">
        <v>3.0627906976744188</v>
      </c>
      <c r="E120" s="184">
        <v>4.548943250797759</v>
      </c>
      <c r="F120" s="185">
        <v>2007.8550000000002</v>
      </c>
      <c r="G120" s="185">
        <v>29447.052700000022</v>
      </c>
      <c r="H120" s="185">
        <v>136.96303581395358</v>
      </c>
      <c r="I120" s="185">
        <v>328.58850175885465</v>
      </c>
      <c r="J120" s="185">
        <v>1600</v>
      </c>
      <c r="K120" s="185">
        <v>270750</v>
      </c>
      <c r="L120" s="185">
        <v>1259.3023255813953</v>
      </c>
      <c r="M120" s="185">
        <v>279.19607009289012</v>
      </c>
      <c r="N120" s="186">
        <v>12</v>
      </c>
      <c r="O120" s="186">
        <v>149.25</v>
      </c>
      <c r="P120" s="186">
        <v>0.69418604651162785</v>
      </c>
      <c r="Q120" s="186">
        <v>1.9393011465957442</v>
      </c>
      <c r="R120" s="187">
        <v>0.87662740235585868</v>
      </c>
      <c r="S120" s="190">
        <v>33</v>
      </c>
      <c r="T120" s="190">
        <v>477.75</v>
      </c>
      <c r="U120" s="190">
        <v>2.2220930232558138</v>
      </c>
      <c r="V120" s="190">
        <v>4.9302767443981246</v>
      </c>
      <c r="W120" s="187">
        <v>0.60508369497830128</v>
      </c>
      <c r="X120" s="187">
        <v>1.4817110973341601</v>
      </c>
      <c r="Y120" s="188">
        <v>39</v>
      </c>
      <c r="Z120" s="188">
        <v>68</v>
      </c>
      <c r="AA120" s="188">
        <v>53</v>
      </c>
      <c r="AB120" s="188">
        <v>72</v>
      </c>
      <c r="AC120" s="188">
        <v>88</v>
      </c>
      <c r="AD120" s="189">
        <v>20.162500000000001</v>
      </c>
    </row>
    <row r="121" spans="1:30" s="183" customFormat="1" ht="11.35" x14ac:dyDescent="0.35">
      <c r="A121" s="175">
        <v>108</v>
      </c>
      <c r="B121" s="175">
        <v>23.25</v>
      </c>
      <c r="C121" s="175">
        <v>711</v>
      </c>
      <c r="D121" s="184">
        <v>3.3069767441860467</v>
      </c>
      <c r="E121" s="184">
        <v>5.2589996449716345</v>
      </c>
      <c r="F121" s="185">
        <v>2074.7835000000005</v>
      </c>
      <c r="G121" s="185">
        <v>29159.260149999998</v>
      </c>
      <c r="H121" s="185">
        <v>135.62446581395349</v>
      </c>
      <c r="I121" s="185">
        <v>342.01086426696037</v>
      </c>
      <c r="J121" s="185">
        <v>1600</v>
      </c>
      <c r="K121" s="185">
        <v>270450</v>
      </c>
      <c r="L121" s="185">
        <v>1257.9069767441861</v>
      </c>
      <c r="M121" s="185">
        <v>282.85558333867829</v>
      </c>
      <c r="N121" s="186">
        <v>14.25</v>
      </c>
      <c r="O121" s="186">
        <v>219</v>
      </c>
      <c r="P121" s="186">
        <v>1.0186046511627906</v>
      </c>
      <c r="Q121" s="186">
        <v>2.563151518629927</v>
      </c>
      <c r="R121" s="187">
        <v>0.82303030303030311</v>
      </c>
      <c r="S121" s="190">
        <v>21.75</v>
      </c>
      <c r="T121" s="190">
        <v>469.5</v>
      </c>
      <c r="U121" s="190">
        <v>2.1837209302325582</v>
      </c>
      <c r="V121" s="190">
        <v>4.6065998079836517</v>
      </c>
      <c r="W121" s="187">
        <v>0.62060606060606061</v>
      </c>
      <c r="X121" s="187">
        <v>1.4436363636363638</v>
      </c>
      <c r="Y121" s="188">
        <v>43</v>
      </c>
      <c r="Z121" s="188">
        <v>65</v>
      </c>
      <c r="AA121" s="188">
        <v>52</v>
      </c>
      <c r="AB121" s="188">
        <v>78</v>
      </c>
      <c r="AC121" s="188">
        <v>82</v>
      </c>
      <c r="AD121" s="189">
        <v>20.625</v>
      </c>
    </row>
    <row r="122" spans="1:30" s="183" customFormat="1" ht="11.35" x14ac:dyDescent="0.35">
      <c r="A122" s="175">
        <v>109</v>
      </c>
      <c r="B122" s="175">
        <v>27.75</v>
      </c>
      <c r="C122" s="175">
        <v>733.5</v>
      </c>
      <c r="D122" s="184">
        <v>3.4116279069767441</v>
      </c>
      <c r="E122" s="184">
        <v>5.6422020168740463</v>
      </c>
      <c r="F122" s="185">
        <v>2208.6405000000004</v>
      </c>
      <c r="G122" s="185">
        <v>24160.073025000002</v>
      </c>
      <c r="H122" s="185">
        <v>112.37243267441862</v>
      </c>
      <c r="I122" s="185">
        <v>310.44429939113894</v>
      </c>
      <c r="J122" s="185">
        <v>1600</v>
      </c>
      <c r="K122" s="185">
        <v>269300</v>
      </c>
      <c r="L122" s="185">
        <v>1252.5581395348838</v>
      </c>
      <c r="M122" s="185">
        <v>282.27292605131169</v>
      </c>
      <c r="N122" s="186">
        <v>12.75</v>
      </c>
      <c r="O122" s="186">
        <v>185.25</v>
      </c>
      <c r="P122" s="186">
        <v>0.86162790697674418</v>
      </c>
      <c r="Q122" s="186">
        <v>2.0808101071508904</v>
      </c>
      <c r="R122" s="187">
        <v>0.8446540880503145</v>
      </c>
      <c r="S122" s="190">
        <v>40.5</v>
      </c>
      <c r="T122" s="190">
        <v>424.5</v>
      </c>
      <c r="U122" s="190">
        <v>1.9744186046511627</v>
      </c>
      <c r="V122" s="190">
        <v>4.9367420404031668</v>
      </c>
      <c r="W122" s="187">
        <v>0.64402515723270448</v>
      </c>
      <c r="X122" s="187">
        <v>1.4886792452830191</v>
      </c>
      <c r="Y122" s="188">
        <v>35</v>
      </c>
      <c r="Z122" s="188">
        <v>66</v>
      </c>
      <c r="AA122" s="188">
        <v>59</v>
      </c>
      <c r="AB122" s="188">
        <v>83</v>
      </c>
      <c r="AC122" s="188">
        <v>77</v>
      </c>
      <c r="AD122" s="189">
        <v>19.875</v>
      </c>
    </row>
    <row r="123" spans="1:30" s="183" customFormat="1" ht="11.35" x14ac:dyDescent="0.35">
      <c r="A123" s="175">
        <v>110</v>
      </c>
      <c r="B123" s="175">
        <v>36.75</v>
      </c>
      <c r="C123" s="175">
        <v>730.5</v>
      </c>
      <c r="D123" s="184">
        <v>3.3976744186046512</v>
      </c>
      <c r="E123" s="184">
        <v>5.9005083882065454</v>
      </c>
      <c r="F123" s="185">
        <v>2543.2830000000004</v>
      </c>
      <c r="G123" s="185">
        <v>34599.431725000017</v>
      </c>
      <c r="H123" s="185">
        <v>160.92758941860473</v>
      </c>
      <c r="I123" s="185">
        <v>386.25321133381664</v>
      </c>
      <c r="J123" s="185">
        <v>1600</v>
      </c>
      <c r="K123" s="185">
        <v>278000</v>
      </c>
      <c r="L123" s="185">
        <v>1293.0232558139535</v>
      </c>
      <c r="M123" s="185">
        <v>260.65638644216733</v>
      </c>
      <c r="N123" s="186">
        <v>9</v>
      </c>
      <c r="O123" s="186">
        <v>161.25</v>
      </c>
      <c r="P123" s="186">
        <v>0.75</v>
      </c>
      <c r="Q123" s="186">
        <v>1.8485280833047559</v>
      </c>
      <c r="R123" s="187">
        <v>0.86842105263157898</v>
      </c>
      <c r="S123" s="190">
        <v>18.75</v>
      </c>
      <c r="T123" s="190">
        <v>425.25</v>
      </c>
      <c r="U123" s="190">
        <v>1.9779069767441861</v>
      </c>
      <c r="V123" s="190">
        <v>4.0387767407223309</v>
      </c>
      <c r="W123" s="187">
        <v>0.65299877600979195</v>
      </c>
      <c r="X123" s="187">
        <v>1.5214198286413709</v>
      </c>
      <c r="Y123" s="188">
        <v>24</v>
      </c>
      <c r="Z123" s="188">
        <v>81</v>
      </c>
      <c r="AA123" s="188">
        <v>55</v>
      </c>
      <c r="AB123" s="188">
        <v>76</v>
      </c>
      <c r="AC123" s="188">
        <v>84</v>
      </c>
      <c r="AD123" s="189">
        <v>20.425000000000001</v>
      </c>
    </row>
    <row r="124" spans="1:30" s="183" customFormat="1" ht="11.35" x14ac:dyDescent="0.35">
      <c r="A124" s="175">
        <v>111</v>
      </c>
      <c r="B124" s="175">
        <v>23.25</v>
      </c>
      <c r="C124" s="175">
        <v>555</v>
      </c>
      <c r="D124" s="184">
        <v>2.5813953488372094</v>
      </c>
      <c r="E124" s="184">
        <v>4.6053735281324499</v>
      </c>
      <c r="F124" s="185">
        <v>2074.7835000000005</v>
      </c>
      <c r="G124" s="185">
        <v>25241.711950000008</v>
      </c>
      <c r="H124" s="185">
        <v>117.40331139534888</v>
      </c>
      <c r="I124" s="185">
        <v>301.69803517689013</v>
      </c>
      <c r="J124" s="185">
        <v>1600</v>
      </c>
      <c r="K124" s="185">
        <v>268150</v>
      </c>
      <c r="L124" s="185">
        <v>1247.2093023255813</v>
      </c>
      <c r="M124" s="185">
        <v>281.58700437796773</v>
      </c>
      <c r="N124" s="186">
        <v>19.5</v>
      </c>
      <c r="O124" s="186">
        <v>257.25</v>
      </c>
      <c r="P124" s="186">
        <v>1.1965116279069767</v>
      </c>
      <c r="Q124" s="186">
        <v>2.6361389243745248</v>
      </c>
      <c r="R124" s="187">
        <v>0.79811653914067104</v>
      </c>
      <c r="S124" s="190">
        <v>45</v>
      </c>
      <c r="T124" s="190">
        <v>545.25</v>
      </c>
      <c r="U124" s="190">
        <v>2.536046511627907</v>
      </c>
      <c r="V124" s="190">
        <v>5.5675159898191566</v>
      </c>
      <c r="W124" s="187">
        <v>0.5721012360211889</v>
      </c>
      <c r="X124" s="187">
        <v>1.3702177751618598</v>
      </c>
      <c r="Y124" s="188">
        <v>37</v>
      </c>
      <c r="Z124" s="188">
        <v>72</v>
      </c>
      <c r="AA124" s="188">
        <v>51</v>
      </c>
      <c r="AB124" s="188">
        <v>69</v>
      </c>
      <c r="AC124" s="188">
        <v>91</v>
      </c>
      <c r="AD124" s="189">
        <v>21.237500000000001</v>
      </c>
    </row>
    <row r="125" spans="1:30" s="183" customFormat="1" ht="11.35" x14ac:dyDescent="0.35">
      <c r="A125" s="175">
        <v>112</v>
      </c>
      <c r="B125" s="175">
        <v>18</v>
      </c>
      <c r="C125" s="175">
        <v>585.75</v>
      </c>
      <c r="D125" s="184">
        <v>2.7244186046511629</v>
      </c>
      <c r="E125" s="184">
        <v>3.8221925145580826</v>
      </c>
      <c r="F125" s="185">
        <v>1606.2840000000003</v>
      </c>
      <c r="G125" s="185">
        <v>21087.311225000012</v>
      </c>
      <c r="H125" s="185">
        <v>98.080517325581454</v>
      </c>
      <c r="I125" s="185">
        <v>228.94527190730579</v>
      </c>
      <c r="J125" s="185">
        <v>1600</v>
      </c>
      <c r="K125" s="185">
        <v>274000</v>
      </c>
      <c r="L125" s="185">
        <v>1274.4186046511627</v>
      </c>
      <c r="M125" s="185">
        <v>270.9390241224699</v>
      </c>
      <c r="N125" s="186">
        <v>9.75</v>
      </c>
      <c r="O125" s="186">
        <v>123.75</v>
      </c>
      <c r="P125" s="186">
        <v>0.57558139534883723</v>
      </c>
      <c r="Q125" s="186">
        <v>1.541799686259355</v>
      </c>
      <c r="R125" s="187">
        <v>0.89802224969097655</v>
      </c>
      <c r="S125" s="190">
        <v>27.75</v>
      </c>
      <c r="T125" s="190">
        <v>402</v>
      </c>
      <c r="U125" s="190">
        <v>1.8697674418604651</v>
      </c>
      <c r="V125" s="190">
        <v>4.2654219852224617</v>
      </c>
      <c r="W125" s="187">
        <v>0.66872682323856614</v>
      </c>
      <c r="X125" s="187">
        <v>1.5667490729295426</v>
      </c>
      <c r="Y125" s="188">
        <v>31</v>
      </c>
      <c r="Z125" s="188">
        <v>76</v>
      </c>
      <c r="AA125" s="188">
        <v>53</v>
      </c>
      <c r="AB125" s="188">
        <v>94</v>
      </c>
      <c r="AC125" s="188">
        <v>66</v>
      </c>
      <c r="AD125" s="189">
        <v>20.225000000000001</v>
      </c>
    </row>
    <row r="126" spans="1:30" s="183" customFormat="1" ht="11.35" x14ac:dyDescent="0.35">
      <c r="A126" s="175">
        <v>113</v>
      </c>
      <c r="B126" s="175">
        <v>39</v>
      </c>
      <c r="C126" s="175">
        <v>732.75</v>
      </c>
      <c r="D126" s="184">
        <v>3.4081395348837211</v>
      </c>
      <c r="E126" s="184">
        <v>7.473199234790207</v>
      </c>
      <c r="F126" s="185">
        <v>3145.6395000000007</v>
      </c>
      <c r="G126" s="185">
        <v>31931.587350000016</v>
      </c>
      <c r="H126" s="185">
        <v>148.51901093023264</v>
      </c>
      <c r="I126" s="185">
        <v>468.7828025045431</v>
      </c>
      <c r="J126" s="185">
        <v>1600</v>
      </c>
      <c r="K126" s="185">
        <v>270950</v>
      </c>
      <c r="L126" s="185">
        <v>1260.2325581395348</v>
      </c>
      <c r="M126" s="185">
        <v>270.75084566874619</v>
      </c>
      <c r="N126" s="186">
        <v>14.25</v>
      </c>
      <c r="O126" s="186">
        <v>281.25</v>
      </c>
      <c r="P126" s="186">
        <v>1.308139534883721</v>
      </c>
      <c r="Q126" s="186">
        <v>2.8244164526847038</v>
      </c>
      <c r="R126" s="187">
        <v>0.77382388419782877</v>
      </c>
      <c r="S126" s="190">
        <v>34.5</v>
      </c>
      <c r="T126" s="190">
        <v>492.75</v>
      </c>
      <c r="U126" s="190">
        <v>2.2918604651162791</v>
      </c>
      <c r="V126" s="190">
        <v>5.06638097152823</v>
      </c>
      <c r="W126" s="187">
        <v>0.60373944511459587</v>
      </c>
      <c r="X126" s="187">
        <v>1.3775633293124248</v>
      </c>
      <c r="Y126" s="188">
        <v>31</v>
      </c>
      <c r="Z126" s="188">
        <v>70</v>
      </c>
      <c r="AA126" s="188">
        <v>59</v>
      </c>
      <c r="AB126" s="188">
        <v>96</v>
      </c>
      <c r="AC126" s="188">
        <v>64</v>
      </c>
      <c r="AD126" s="189">
        <v>20.725000000000001</v>
      </c>
    </row>
    <row r="127" spans="1:30" s="183" customFormat="1" ht="11.35" x14ac:dyDescent="0.35">
      <c r="A127" s="175">
        <v>114</v>
      </c>
      <c r="B127" s="175">
        <v>36.75</v>
      </c>
      <c r="C127" s="175">
        <v>702</v>
      </c>
      <c r="D127" s="184">
        <v>3.2651162790697676</v>
      </c>
      <c r="E127" s="184">
        <v>6.1610543354038985</v>
      </c>
      <c r="F127" s="185">
        <v>3279.4965000000007</v>
      </c>
      <c r="G127" s="185">
        <v>32993.147724999995</v>
      </c>
      <c r="H127" s="185">
        <v>153.45650104651162</v>
      </c>
      <c r="I127" s="185">
        <v>439.35926915434953</v>
      </c>
      <c r="J127" s="185">
        <v>1600</v>
      </c>
      <c r="K127" s="185">
        <v>274050</v>
      </c>
      <c r="L127" s="185">
        <v>1274.6511627906978</v>
      </c>
      <c r="M127" s="185">
        <v>273.30060165587622</v>
      </c>
      <c r="N127" s="186">
        <v>9.75</v>
      </c>
      <c r="O127" s="186">
        <v>200.25</v>
      </c>
      <c r="P127" s="186">
        <v>0.93139534883720931</v>
      </c>
      <c r="Q127" s="186">
        <v>2.1060389153722632</v>
      </c>
      <c r="R127" s="187">
        <v>0.83518518518518525</v>
      </c>
      <c r="S127" s="190">
        <v>30</v>
      </c>
      <c r="T127" s="190">
        <v>420</v>
      </c>
      <c r="U127" s="190">
        <v>1.9534883720930232</v>
      </c>
      <c r="V127" s="190">
        <v>4.7404773625515988</v>
      </c>
      <c r="W127" s="187">
        <v>0.65432098765432101</v>
      </c>
      <c r="X127" s="187">
        <v>1.4895061728395063</v>
      </c>
      <c r="Y127" s="188">
        <v>30</v>
      </c>
      <c r="Z127" s="188">
        <v>71</v>
      </c>
      <c r="AA127" s="188">
        <v>59</v>
      </c>
      <c r="AB127" s="188">
        <v>84</v>
      </c>
      <c r="AC127" s="188">
        <v>76</v>
      </c>
      <c r="AD127" s="189">
        <v>20.25</v>
      </c>
    </row>
    <row r="128" spans="1:30" s="183" customFormat="1" ht="11.35" x14ac:dyDescent="0.35">
      <c r="A128" s="175">
        <v>115</v>
      </c>
      <c r="B128" s="175">
        <v>26.25</v>
      </c>
      <c r="C128" s="175">
        <v>669.75</v>
      </c>
      <c r="D128" s="184">
        <v>3.1151162790697673</v>
      </c>
      <c r="E128" s="184">
        <v>5.0649811894056249</v>
      </c>
      <c r="F128" s="185">
        <v>2074.7835000000005</v>
      </c>
      <c r="G128" s="185">
        <v>21330.484774999997</v>
      </c>
      <c r="H128" s="185">
        <v>99.211557093023245</v>
      </c>
      <c r="I128" s="185">
        <v>267.83912781043745</v>
      </c>
      <c r="J128" s="185">
        <v>1600</v>
      </c>
      <c r="K128" s="185">
        <v>263900</v>
      </c>
      <c r="L128" s="185">
        <v>1227.4418604651162</v>
      </c>
      <c r="M128" s="185">
        <v>276.60401385826611</v>
      </c>
      <c r="N128" s="186">
        <v>12</v>
      </c>
      <c r="O128" s="186">
        <v>213</v>
      </c>
      <c r="P128" s="186">
        <v>0.99069767441860468</v>
      </c>
      <c r="Q128" s="186">
        <v>2.4215315260257553</v>
      </c>
      <c r="R128" s="187">
        <v>0.82490752157829839</v>
      </c>
      <c r="S128" s="190">
        <v>18.75</v>
      </c>
      <c r="T128" s="190">
        <v>423</v>
      </c>
      <c r="U128" s="190">
        <v>1.9674418604651163</v>
      </c>
      <c r="V128" s="190">
        <v>3.8340408961781582</v>
      </c>
      <c r="W128" s="187">
        <v>0.65228113440197277</v>
      </c>
      <c r="X128" s="187">
        <v>1.4771886559802712</v>
      </c>
      <c r="Y128" s="188">
        <v>42</v>
      </c>
      <c r="Z128" s="188">
        <v>68</v>
      </c>
      <c r="AA128" s="188">
        <v>50</v>
      </c>
      <c r="AB128" s="188">
        <v>78</v>
      </c>
      <c r="AC128" s="188">
        <v>82</v>
      </c>
      <c r="AD128" s="189">
        <v>20.274999999999999</v>
      </c>
    </row>
    <row r="129" spans="1:30" s="183" customFormat="1" ht="11.35" x14ac:dyDescent="0.35">
      <c r="A129" s="175">
        <v>116</v>
      </c>
      <c r="B129" s="175">
        <v>16.5</v>
      </c>
      <c r="C129" s="175">
        <v>567.75</v>
      </c>
      <c r="D129" s="184">
        <v>2.6406976744186048</v>
      </c>
      <c r="E129" s="184">
        <v>3.7470744945871068</v>
      </c>
      <c r="F129" s="185">
        <v>1338.5700000000002</v>
      </c>
      <c r="G129" s="185">
        <v>21632.7785</v>
      </c>
      <c r="H129" s="185">
        <v>100.61757441860465</v>
      </c>
      <c r="I129" s="185">
        <v>234.13866072185485</v>
      </c>
      <c r="J129" s="185">
        <v>1600</v>
      </c>
      <c r="K129" s="185">
        <v>277450</v>
      </c>
      <c r="L129" s="185">
        <v>1290.4651162790697</v>
      </c>
      <c r="M129" s="185">
        <v>271.14290373293818</v>
      </c>
      <c r="N129" s="186">
        <v>13.5</v>
      </c>
      <c r="O129" s="186">
        <v>163.5</v>
      </c>
      <c r="P129" s="186">
        <v>0.76046511627906976</v>
      </c>
      <c r="Q129" s="186">
        <v>2.1575383531406267</v>
      </c>
      <c r="R129" s="187">
        <v>0.86899038461538458</v>
      </c>
      <c r="S129" s="190">
        <v>24</v>
      </c>
      <c r="T129" s="190">
        <v>489</v>
      </c>
      <c r="U129" s="190">
        <v>2.2744186046511627</v>
      </c>
      <c r="V129" s="190">
        <v>4.6772262440435792</v>
      </c>
      <c r="W129" s="187">
        <v>0.60817307692307687</v>
      </c>
      <c r="X129" s="187">
        <v>1.4771634615384615</v>
      </c>
      <c r="Y129" s="188">
        <v>29</v>
      </c>
      <c r="Z129" s="188">
        <v>75</v>
      </c>
      <c r="AA129" s="188">
        <v>56</v>
      </c>
      <c r="AB129" s="188">
        <v>78</v>
      </c>
      <c r="AC129" s="188">
        <v>82</v>
      </c>
      <c r="AD129" s="189">
        <v>20.8</v>
      </c>
    </row>
    <row r="130" spans="1:30" s="183" customFormat="1" ht="11.35" x14ac:dyDescent="0.35">
      <c r="A130" s="175">
        <v>117</v>
      </c>
      <c r="B130" s="175">
        <v>22.5</v>
      </c>
      <c r="C130" s="175">
        <v>684.75</v>
      </c>
      <c r="D130" s="184">
        <v>3.1848837209302325</v>
      </c>
      <c r="E130" s="184">
        <v>4.9105733586532496</v>
      </c>
      <c r="F130" s="185">
        <v>2007.8550000000002</v>
      </c>
      <c r="G130" s="185">
        <v>34165.511950000029</v>
      </c>
      <c r="H130" s="185">
        <v>158.90935790697688</v>
      </c>
      <c r="I130" s="185">
        <v>356.28039680599659</v>
      </c>
      <c r="J130" s="185">
        <v>1600</v>
      </c>
      <c r="K130" s="185">
        <v>273200</v>
      </c>
      <c r="L130" s="185">
        <v>1270.6976744186047</v>
      </c>
      <c r="M130" s="185">
        <v>286.82434095567936</v>
      </c>
      <c r="N130" s="186">
        <v>10.5</v>
      </c>
      <c r="O130" s="186">
        <v>201</v>
      </c>
      <c r="P130" s="186">
        <v>0.93488372093023253</v>
      </c>
      <c r="Q130" s="186">
        <v>2.1714894023995956</v>
      </c>
      <c r="R130" s="187">
        <v>0.83678440925700359</v>
      </c>
      <c r="S130" s="190">
        <v>36</v>
      </c>
      <c r="T130" s="190">
        <v>495.75</v>
      </c>
      <c r="U130" s="190">
        <v>2.3058139534883719</v>
      </c>
      <c r="V130" s="190">
        <v>5.2487004321934005</v>
      </c>
      <c r="W130" s="187">
        <v>0.59744214372716198</v>
      </c>
      <c r="X130" s="187">
        <v>1.4342265529841656</v>
      </c>
      <c r="Y130" s="188">
        <v>35</v>
      </c>
      <c r="Z130" s="188">
        <v>70</v>
      </c>
      <c r="AA130" s="188">
        <v>55</v>
      </c>
      <c r="AB130" s="188">
        <v>84</v>
      </c>
      <c r="AC130" s="188">
        <v>76</v>
      </c>
      <c r="AD130" s="189">
        <v>20.524999999999999</v>
      </c>
    </row>
    <row r="131" spans="1:30" s="183" customFormat="1" ht="11.35" x14ac:dyDescent="0.35">
      <c r="A131" s="175">
        <v>118</v>
      </c>
      <c r="B131" s="175">
        <v>42.75</v>
      </c>
      <c r="C131" s="175">
        <v>840.75</v>
      </c>
      <c r="D131" s="184">
        <v>3.9104651162790698</v>
      </c>
      <c r="E131" s="184">
        <v>7.8063863603433701</v>
      </c>
      <c r="F131" s="185">
        <v>3814.9245000000005</v>
      </c>
      <c r="G131" s="185">
        <v>48005.582100000021</v>
      </c>
      <c r="H131" s="185">
        <v>223.28177720930242</v>
      </c>
      <c r="I131" s="185">
        <v>594.21536187280333</v>
      </c>
      <c r="J131" s="185">
        <v>1600</v>
      </c>
      <c r="K131" s="185">
        <v>274700</v>
      </c>
      <c r="L131" s="185">
        <v>1277.6744186046512</v>
      </c>
      <c r="M131" s="185">
        <v>285.61981469803811</v>
      </c>
      <c r="N131" s="186">
        <v>13.5</v>
      </c>
      <c r="O131" s="186">
        <v>234</v>
      </c>
      <c r="P131" s="186">
        <v>1.0883720930232559</v>
      </c>
      <c r="Q131" s="186">
        <v>2.5331410170580071</v>
      </c>
      <c r="R131" s="187">
        <v>0.81571175428233911</v>
      </c>
      <c r="S131" s="190">
        <v>33.75</v>
      </c>
      <c r="T131" s="190">
        <v>543.75</v>
      </c>
      <c r="U131" s="190">
        <v>2.5290697674418605</v>
      </c>
      <c r="V131" s="190">
        <v>5.4980373787811088</v>
      </c>
      <c r="W131" s="187">
        <v>0.57176609568812764</v>
      </c>
      <c r="X131" s="187">
        <v>1.3874778499704667</v>
      </c>
      <c r="Y131" s="188">
        <v>36</v>
      </c>
      <c r="Z131" s="188">
        <v>62</v>
      </c>
      <c r="AA131" s="188">
        <v>62</v>
      </c>
      <c r="AB131" s="188">
        <v>78</v>
      </c>
      <c r="AC131" s="188">
        <v>82</v>
      </c>
      <c r="AD131" s="189">
        <v>21.162500000000001</v>
      </c>
    </row>
    <row r="132" spans="1:30" s="183" customFormat="1" ht="11.35" x14ac:dyDescent="0.35">
      <c r="A132" s="175">
        <v>119</v>
      </c>
      <c r="B132" s="175">
        <v>15</v>
      </c>
      <c r="C132" s="175">
        <v>465.75</v>
      </c>
      <c r="D132" s="184">
        <v>2.1662790697674419</v>
      </c>
      <c r="E132" s="184">
        <v>3.4144196858199809</v>
      </c>
      <c r="F132" s="185">
        <v>1338.5700000000002</v>
      </c>
      <c r="G132" s="185">
        <v>18295.277299999991</v>
      </c>
      <c r="H132" s="185">
        <v>85.094313023255765</v>
      </c>
      <c r="I132" s="185">
        <v>215.66474671666671</v>
      </c>
      <c r="J132" s="185">
        <v>1600</v>
      </c>
      <c r="K132" s="185">
        <v>271400</v>
      </c>
      <c r="L132" s="185">
        <v>1262.3255813953488</v>
      </c>
      <c r="M132" s="185">
        <v>274.07309558895361</v>
      </c>
      <c r="N132" s="186">
        <v>9.75</v>
      </c>
      <c r="O132" s="186">
        <v>135</v>
      </c>
      <c r="P132" s="186">
        <v>0.62790697674418605</v>
      </c>
      <c r="Q132" s="186">
        <v>1.6952139309479701</v>
      </c>
      <c r="R132" s="187">
        <v>0.88764044943820219</v>
      </c>
      <c r="S132" s="190">
        <v>27.75</v>
      </c>
      <c r="T132" s="190">
        <v>448.5</v>
      </c>
      <c r="U132" s="190">
        <v>2.0860465116279068</v>
      </c>
      <c r="V132" s="190">
        <v>4.5806802434959009</v>
      </c>
      <c r="W132" s="187">
        <v>0.62671660424469411</v>
      </c>
      <c r="X132" s="187">
        <v>1.5143570536828963</v>
      </c>
      <c r="Y132" s="188">
        <v>32</v>
      </c>
      <c r="Z132" s="188">
        <v>77</v>
      </c>
      <c r="AA132" s="188">
        <v>51</v>
      </c>
      <c r="AB132" s="188">
        <v>92</v>
      </c>
      <c r="AC132" s="188">
        <v>68</v>
      </c>
      <c r="AD132" s="189">
        <v>20.024999999999999</v>
      </c>
    </row>
    <row r="133" spans="1:30" s="183" customFormat="1" ht="11.35" x14ac:dyDescent="0.35">
      <c r="A133" s="175">
        <v>120</v>
      </c>
      <c r="B133" s="175">
        <v>29.25</v>
      </c>
      <c r="C133" s="175">
        <v>1200.75</v>
      </c>
      <c r="D133" s="184">
        <v>5.5848837209302324</v>
      </c>
      <c r="E133" s="184">
        <v>6.898128342960046</v>
      </c>
      <c r="F133" s="185">
        <v>2610.2115000000003</v>
      </c>
      <c r="G133" s="185">
        <v>48309.734950000049</v>
      </c>
      <c r="H133" s="185">
        <v>224.69644162790721</v>
      </c>
      <c r="I133" s="185">
        <v>472.04801755597197</v>
      </c>
      <c r="J133" s="185">
        <v>1600</v>
      </c>
      <c r="K133" s="185">
        <v>273100</v>
      </c>
      <c r="L133" s="185">
        <v>1270.2325581395348</v>
      </c>
      <c r="M133" s="185">
        <v>282.30102886392558</v>
      </c>
      <c r="N133" s="186">
        <v>13.5</v>
      </c>
      <c r="O133" s="186">
        <v>115.5</v>
      </c>
      <c r="P133" s="186">
        <v>0.53720930232558139</v>
      </c>
      <c r="Q133" s="186">
        <v>1.8297289590167349</v>
      </c>
      <c r="R133" s="187">
        <v>0.89941214892227295</v>
      </c>
      <c r="S133" s="190">
        <v>27</v>
      </c>
      <c r="T133" s="190">
        <v>374.25</v>
      </c>
      <c r="U133" s="190">
        <v>1.7406976744186047</v>
      </c>
      <c r="V133" s="190">
        <v>4.6098895091614516</v>
      </c>
      <c r="W133" s="187">
        <v>0.6740692357935989</v>
      </c>
      <c r="X133" s="187">
        <v>1.5734813847158717</v>
      </c>
      <c r="Y133" s="188">
        <v>35</v>
      </c>
      <c r="Z133" s="188">
        <v>64</v>
      </c>
      <c r="AA133" s="188">
        <v>61</v>
      </c>
      <c r="AB133" s="188">
        <v>81</v>
      </c>
      <c r="AC133" s="188">
        <v>79</v>
      </c>
      <c r="AD133" s="189">
        <v>19.137499999999999</v>
      </c>
    </row>
    <row r="134" spans="1:30" s="183" customFormat="1" ht="11.35" x14ac:dyDescent="0.35">
      <c r="A134" s="175">
        <v>121</v>
      </c>
      <c r="B134" s="175">
        <v>27.75</v>
      </c>
      <c r="C134" s="175">
        <v>711.75</v>
      </c>
      <c r="D134" s="184">
        <v>3.3104651162790697</v>
      </c>
      <c r="E134" s="184">
        <v>5.0259671285284453</v>
      </c>
      <c r="F134" s="185">
        <v>2476.3545000000004</v>
      </c>
      <c r="G134" s="185">
        <v>28270.598400000017</v>
      </c>
      <c r="H134" s="185">
        <v>131.49115534883728</v>
      </c>
      <c r="I134" s="185">
        <v>332.01902388312936</v>
      </c>
      <c r="J134" s="185">
        <v>1600</v>
      </c>
      <c r="K134" s="185">
        <v>273850</v>
      </c>
      <c r="L134" s="185">
        <v>1273.7209302325582</v>
      </c>
      <c r="M134" s="185">
        <v>281.71722463018875</v>
      </c>
      <c r="N134" s="186">
        <v>12</v>
      </c>
      <c r="O134" s="186">
        <v>134.25</v>
      </c>
      <c r="P134" s="186">
        <v>0.62441860465116283</v>
      </c>
      <c r="Q134" s="186">
        <v>1.8270543453769132</v>
      </c>
      <c r="R134" s="187">
        <v>0.89058679706601462</v>
      </c>
      <c r="S134" s="190">
        <v>24.75</v>
      </c>
      <c r="T134" s="190">
        <v>440.25</v>
      </c>
      <c r="U134" s="190">
        <v>2.0476744186046512</v>
      </c>
      <c r="V134" s="190">
        <v>4.3630906462001633</v>
      </c>
      <c r="W134" s="187">
        <v>0.64119804400977987</v>
      </c>
      <c r="X134" s="187">
        <v>1.5317848410757944</v>
      </c>
      <c r="Y134" s="188">
        <v>34</v>
      </c>
      <c r="Z134" s="188">
        <v>67</v>
      </c>
      <c r="AA134" s="188">
        <v>59</v>
      </c>
      <c r="AB134" s="188">
        <v>81</v>
      </c>
      <c r="AC134" s="188">
        <v>79</v>
      </c>
      <c r="AD134" s="189">
        <v>20.45</v>
      </c>
    </row>
    <row r="135" spans="1:30" s="183" customFormat="1" ht="11.35" x14ac:dyDescent="0.35">
      <c r="A135" s="175">
        <v>122</v>
      </c>
      <c r="B135" s="175">
        <v>39</v>
      </c>
      <c r="C135" s="175">
        <v>577.5</v>
      </c>
      <c r="D135" s="184">
        <v>2.6860465116279069</v>
      </c>
      <c r="E135" s="184">
        <v>5.4548628479014338</v>
      </c>
      <c r="F135" s="185">
        <v>2677.1400000000003</v>
      </c>
      <c r="G135" s="185">
        <v>21905.326225000019</v>
      </c>
      <c r="H135" s="185">
        <v>101.88523825581404</v>
      </c>
      <c r="I135" s="185">
        <v>319.77816006573738</v>
      </c>
      <c r="J135" s="185">
        <v>1600</v>
      </c>
      <c r="K135" s="185">
        <v>265300</v>
      </c>
      <c r="L135" s="185">
        <v>1233.953488372093</v>
      </c>
      <c r="M135" s="185">
        <v>271.69543434057334</v>
      </c>
      <c r="N135" s="186">
        <v>17.25</v>
      </c>
      <c r="O135" s="186">
        <v>263.25</v>
      </c>
      <c r="P135" s="186">
        <v>1.2244186046511627</v>
      </c>
      <c r="Q135" s="186">
        <v>2.9056296487555011</v>
      </c>
      <c r="R135" s="187">
        <v>0.78319950586781972</v>
      </c>
      <c r="S135" s="190">
        <v>27</v>
      </c>
      <c r="T135" s="190">
        <v>422.25</v>
      </c>
      <c r="U135" s="190">
        <v>1.963953488372093</v>
      </c>
      <c r="V135" s="190">
        <v>4.2086543787854032</v>
      </c>
      <c r="W135" s="187">
        <v>0.6522544780728845</v>
      </c>
      <c r="X135" s="187">
        <v>1.4354539839407043</v>
      </c>
      <c r="Y135" s="188">
        <v>39</v>
      </c>
      <c r="Z135" s="188">
        <v>77</v>
      </c>
      <c r="AA135" s="188">
        <v>44</v>
      </c>
      <c r="AB135" s="188">
        <v>83</v>
      </c>
      <c r="AC135" s="188">
        <v>77</v>
      </c>
      <c r="AD135" s="189">
        <v>20.237500000000001</v>
      </c>
    </row>
    <row r="136" spans="1:30" s="183" customFormat="1" ht="11.35" x14ac:dyDescent="0.35">
      <c r="A136" s="175">
        <v>123</v>
      </c>
      <c r="B136" s="175">
        <v>18</v>
      </c>
      <c r="C136" s="175">
        <v>373.5</v>
      </c>
      <c r="D136" s="184">
        <v>1.7372093023255815</v>
      </c>
      <c r="E136" s="184">
        <v>3.2240352650936166</v>
      </c>
      <c r="F136" s="185">
        <v>1606.2840000000003</v>
      </c>
      <c r="G136" s="185">
        <v>16208.967225000002</v>
      </c>
      <c r="H136" s="185">
        <v>75.390545232558154</v>
      </c>
      <c r="I136" s="185">
        <v>230.55821310786388</v>
      </c>
      <c r="J136" s="185">
        <v>1600</v>
      </c>
      <c r="K136" s="185">
        <v>267000</v>
      </c>
      <c r="L136" s="185">
        <v>1241.8604651162791</v>
      </c>
      <c r="M136" s="185">
        <v>262.74304114986512</v>
      </c>
      <c r="N136" s="186">
        <v>12.75</v>
      </c>
      <c r="O136" s="186">
        <v>315</v>
      </c>
      <c r="P136" s="186">
        <v>1.4651162790697674</v>
      </c>
      <c r="Q136" s="186">
        <v>2.8653491999785761</v>
      </c>
      <c r="R136" s="187">
        <v>0.75118483412322279</v>
      </c>
      <c r="S136" s="190">
        <v>27.75</v>
      </c>
      <c r="T136" s="190">
        <v>510</v>
      </c>
      <c r="U136" s="190">
        <v>2.3720930232558142</v>
      </c>
      <c r="V136" s="190">
        <v>4.7895464236791003</v>
      </c>
      <c r="W136" s="187">
        <v>0.59715639810426546</v>
      </c>
      <c r="X136" s="187">
        <v>1.3483412322274884</v>
      </c>
      <c r="Y136" s="188">
        <v>32</v>
      </c>
      <c r="Z136" s="188">
        <v>86</v>
      </c>
      <c r="AA136" s="188">
        <v>42</v>
      </c>
      <c r="AB136" s="188">
        <v>86</v>
      </c>
      <c r="AC136" s="188">
        <v>74</v>
      </c>
      <c r="AD136" s="189">
        <v>21.1</v>
      </c>
    </row>
    <row r="137" spans="1:30" s="183" customFormat="1" ht="11.35" x14ac:dyDescent="0.35">
      <c r="A137" s="175">
        <v>124</v>
      </c>
      <c r="B137" s="175">
        <v>19.5</v>
      </c>
      <c r="C137" s="175">
        <v>603</v>
      </c>
      <c r="D137" s="184">
        <v>2.8046511627906976</v>
      </c>
      <c r="E137" s="184">
        <v>4.487545250773965</v>
      </c>
      <c r="F137" s="185">
        <v>1472.4270000000001</v>
      </c>
      <c r="G137" s="185">
        <v>19794.47570000001</v>
      </c>
      <c r="H137" s="185">
        <v>92.067328837209345</v>
      </c>
      <c r="I137" s="185">
        <v>228.59922610743089</v>
      </c>
      <c r="J137" s="185">
        <v>1600</v>
      </c>
      <c r="K137" s="185">
        <v>268300</v>
      </c>
      <c r="L137" s="185">
        <v>1247.9069767441861</v>
      </c>
      <c r="M137" s="185">
        <v>270.87223373238606</v>
      </c>
      <c r="N137" s="186">
        <v>11.25</v>
      </c>
      <c r="O137" s="186">
        <v>206.25</v>
      </c>
      <c r="P137" s="186">
        <v>0.95930232558139539</v>
      </c>
      <c r="Q137" s="186">
        <v>2.4669131978910701</v>
      </c>
      <c r="R137" s="187">
        <v>0.83413751507840772</v>
      </c>
      <c r="S137" s="190">
        <v>22.5</v>
      </c>
      <c r="T137" s="190">
        <v>450</v>
      </c>
      <c r="U137" s="190">
        <v>2.0930232558139537</v>
      </c>
      <c r="V137" s="190">
        <v>4.4410808100212371</v>
      </c>
      <c r="W137" s="187">
        <v>0.63811821471652597</v>
      </c>
      <c r="X137" s="187">
        <v>1.4722557297949337</v>
      </c>
      <c r="Y137" s="188">
        <v>37</v>
      </c>
      <c r="Z137" s="188">
        <v>76</v>
      </c>
      <c r="AA137" s="188">
        <v>47</v>
      </c>
      <c r="AB137" s="188">
        <v>80</v>
      </c>
      <c r="AC137" s="188">
        <v>80</v>
      </c>
      <c r="AD137" s="189">
        <v>20.725000000000001</v>
      </c>
    </row>
    <row r="138" spans="1:30" s="183" customFormat="1" ht="11.35" x14ac:dyDescent="0.35">
      <c r="A138" s="175">
        <v>125</v>
      </c>
      <c r="B138" s="175">
        <v>51.75</v>
      </c>
      <c r="C138" s="175">
        <v>1233</v>
      </c>
      <c r="D138" s="184">
        <v>5.7348837209302328</v>
      </c>
      <c r="E138" s="184">
        <v>8.8139554202393953</v>
      </c>
      <c r="F138" s="185">
        <v>4618.0665000000008</v>
      </c>
      <c r="G138" s="185">
        <v>50090.033050000049</v>
      </c>
      <c r="H138" s="185">
        <v>232.97689790697697</v>
      </c>
      <c r="I138" s="185">
        <v>601.28836785327962</v>
      </c>
      <c r="J138" s="185">
        <v>1600</v>
      </c>
      <c r="K138" s="185">
        <v>272350</v>
      </c>
      <c r="L138" s="185">
        <v>1266.7441860465117</v>
      </c>
      <c r="M138" s="185">
        <v>282.84040718339077</v>
      </c>
      <c r="N138" s="186">
        <v>9</v>
      </c>
      <c r="O138" s="186">
        <v>87.75</v>
      </c>
      <c r="P138" s="186">
        <v>0.40813953488372096</v>
      </c>
      <c r="Q138" s="186">
        <v>1.4330841452458132</v>
      </c>
      <c r="R138" s="187">
        <v>0.92504804612427938</v>
      </c>
      <c r="S138" s="190">
        <v>25.5</v>
      </c>
      <c r="T138" s="190">
        <v>374.25</v>
      </c>
      <c r="U138" s="190">
        <v>1.7406976744186047</v>
      </c>
      <c r="V138" s="190">
        <v>4.3208667762257802</v>
      </c>
      <c r="W138" s="187">
        <v>0.68033311979500311</v>
      </c>
      <c r="X138" s="187">
        <v>1.6053811659192825</v>
      </c>
      <c r="Y138" s="188">
        <v>35</v>
      </c>
      <c r="Z138" s="188">
        <v>69</v>
      </c>
      <c r="AA138" s="188">
        <v>56</v>
      </c>
      <c r="AB138" s="188">
        <v>78</v>
      </c>
      <c r="AC138" s="188">
        <v>82</v>
      </c>
      <c r="AD138" s="189">
        <v>19.512499999999999</v>
      </c>
    </row>
    <row r="139" spans="1:30" s="183" customFormat="1" ht="11.35" x14ac:dyDescent="0.35">
      <c r="A139" s="175">
        <v>126</v>
      </c>
      <c r="B139" s="175">
        <v>32.25</v>
      </c>
      <c r="C139" s="175">
        <v>853.5</v>
      </c>
      <c r="D139" s="184">
        <v>3.9697674418604652</v>
      </c>
      <c r="E139" s="184">
        <v>5.6485580363123846</v>
      </c>
      <c r="F139" s="185">
        <v>2877.9255000000003</v>
      </c>
      <c r="G139" s="185">
        <v>37987.129300000008</v>
      </c>
      <c r="H139" s="185">
        <v>176.68432232558143</v>
      </c>
      <c r="I139" s="185">
        <v>410.06760749141603</v>
      </c>
      <c r="J139" s="185">
        <v>1600</v>
      </c>
      <c r="K139" s="185">
        <v>274750</v>
      </c>
      <c r="L139" s="185">
        <v>1277.9069767441861</v>
      </c>
      <c r="M139" s="185">
        <v>287.85833531926755</v>
      </c>
      <c r="N139" s="186">
        <v>10.5</v>
      </c>
      <c r="O139" s="186">
        <v>141</v>
      </c>
      <c r="P139" s="186">
        <v>0.65581395348837213</v>
      </c>
      <c r="Q139" s="186">
        <v>1.9734277221552214</v>
      </c>
      <c r="R139" s="187">
        <v>0.88002552648372678</v>
      </c>
      <c r="S139" s="190">
        <v>43.5</v>
      </c>
      <c r="T139" s="190">
        <v>388.5</v>
      </c>
      <c r="U139" s="190">
        <v>1.8069767441860465</v>
      </c>
      <c r="V139" s="190">
        <v>5.0253978941755193</v>
      </c>
      <c r="W139" s="187">
        <v>0.66943203573707721</v>
      </c>
      <c r="X139" s="187">
        <v>1.549457562220804</v>
      </c>
      <c r="Y139" s="188">
        <v>37</v>
      </c>
      <c r="Z139" s="188">
        <v>62</v>
      </c>
      <c r="AA139" s="188">
        <v>61</v>
      </c>
      <c r="AB139" s="188">
        <v>87</v>
      </c>
      <c r="AC139" s="188">
        <v>73</v>
      </c>
      <c r="AD139" s="189">
        <v>19.587499999999999</v>
      </c>
    </row>
    <row r="140" spans="1:30" s="183" customFormat="1" ht="11.35" x14ac:dyDescent="0.35">
      <c r="A140" s="175">
        <v>127</v>
      </c>
      <c r="B140" s="175">
        <v>25.5</v>
      </c>
      <c r="C140" s="175">
        <v>643.5</v>
      </c>
      <c r="D140" s="184">
        <v>2.9930232558139536</v>
      </c>
      <c r="E140" s="184">
        <v>5.257000021726137</v>
      </c>
      <c r="F140" s="185">
        <v>2074.7835000000005</v>
      </c>
      <c r="G140" s="185">
        <v>27283.031200000001</v>
      </c>
      <c r="H140" s="185">
        <v>126.89781953488372</v>
      </c>
      <c r="I140" s="185">
        <v>347.83409133736478</v>
      </c>
      <c r="J140" s="185">
        <v>1600</v>
      </c>
      <c r="K140" s="185">
        <v>276500</v>
      </c>
      <c r="L140" s="185">
        <v>1286.046511627907</v>
      </c>
      <c r="M140" s="185">
        <v>280.46306447880067</v>
      </c>
      <c r="N140" s="186">
        <v>12</v>
      </c>
      <c r="O140" s="186">
        <v>215.25</v>
      </c>
      <c r="P140" s="186">
        <v>1.0011627906976743</v>
      </c>
      <c r="Q140" s="186">
        <v>2.3007640028346756</v>
      </c>
      <c r="R140" s="187">
        <v>0.8286567164179105</v>
      </c>
      <c r="S140" s="190">
        <v>30.75</v>
      </c>
      <c r="T140" s="190">
        <v>519</v>
      </c>
      <c r="U140" s="190">
        <v>2.4139534883720932</v>
      </c>
      <c r="V140" s="190">
        <v>5.384148653854063</v>
      </c>
      <c r="W140" s="187">
        <v>0.58686567164179104</v>
      </c>
      <c r="X140" s="187">
        <v>1.4155223880597014</v>
      </c>
      <c r="Y140" s="188">
        <v>31</v>
      </c>
      <c r="Z140" s="188">
        <v>64</v>
      </c>
      <c r="AA140" s="188">
        <v>65</v>
      </c>
      <c r="AB140" s="188">
        <v>81</v>
      </c>
      <c r="AC140" s="188">
        <v>79</v>
      </c>
      <c r="AD140" s="189">
        <v>20.9375</v>
      </c>
    </row>
    <row r="141" spans="1:30" s="183" customFormat="1" ht="11.35" x14ac:dyDescent="0.35">
      <c r="A141" s="175">
        <v>128</v>
      </c>
      <c r="B141" s="175">
        <v>20.25</v>
      </c>
      <c r="C141" s="175">
        <v>511.5</v>
      </c>
      <c r="D141" s="184">
        <v>2.3790697674418606</v>
      </c>
      <c r="E141" s="184">
        <v>3.8251692369582084</v>
      </c>
      <c r="F141" s="185">
        <v>1807.0695000000003</v>
      </c>
      <c r="G141" s="185">
        <v>20186.379249999994</v>
      </c>
      <c r="H141" s="185">
        <v>93.8901360465116</v>
      </c>
      <c r="I141" s="185">
        <v>255.80683875993964</v>
      </c>
      <c r="J141" s="185">
        <v>1600</v>
      </c>
      <c r="K141" s="185">
        <v>265700</v>
      </c>
      <c r="L141" s="185">
        <v>1235.8139534883721</v>
      </c>
      <c r="M141" s="185">
        <v>272.82900534864444</v>
      </c>
      <c r="N141" s="186">
        <v>9.75</v>
      </c>
      <c r="O141" s="186">
        <v>188.25</v>
      </c>
      <c r="P141" s="186">
        <v>0.87558139534883717</v>
      </c>
      <c r="Q141" s="186">
        <v>2.0736827846228159</v>
      </c>
      <c r="R141" s="187">
        <v>0.83930857874519849</v>
      </c>
      <c r="S141" s="190">
        <v>33</v>
      </c>
      <c r="T141" s="190">
        <v>384</v>
      </c>
      <c r="U141" s="190">
        <v>1.786046511627907</v>
      </c>
      <c r="V141" s="190">
        <v>4.2632603137152509</v>
      </c>
      <c r="W141" s="187">
        <v>0.67221510883482716</v>
      </c>
      <c r="X141" s="187">
        <v>1.5115236875800258</v>
      </c>
      <c r="Y141" s="188">
        <v>43</v>
      </c>
      <c r="Z141" s="188">
        <v>73</v>
      </c>
      <c r="AA141" s="188">
        <v>44</v>
      </c>
      <c r="AB141" s="188">
        <v>72</v>
      </c>
      <c r="AC141" s="188">
        <v>88</v>
      </c>
      <c r="AD141" s="189">
        <v>19.524999999999999</v>
      </c>
    </row>
    <row r="142" spans="1:30" s="183" customFormat="1" ht="11.35" x14ac:dyDescent="0.35">
      <c r="A142" s="175">
        <v>129</v>
      </c>
      <c r="B142" s="175">
        <v>30.75</v>
      </c>
      <c r="C142" s="175">
        <v>623.25</v>
      </c>
      <c r="D142" s="184">
        <v>2.8988372093023256</v>
      </c>
      <c r="E142" s="184">
        <v>5.9070831904730907</v>
      </c>
      <c r="F142" s="185">
        <v>2476.3545000000004</v>
      </c>
      <c r="G142" s="185">
        <v>29464.528475000006</v>
      </c>
      <c r="H142" s="185">
        <v>137.04431848837211</v>
      </c>
      <c r="I142" s="185">
        <v>391.23867302072449</v>
      </c>
      <c r="J142" s="185">
        <v>1600</v>
      </c>
      <c r="K142" s="185">
        <v>275950</v>
      </c>
      <c r="L142" s="185">
        <v>1283.4883720930231</v>
      </c>
      <c r="M142" s="185">
        <v>272.74036574579594</v>
      </c>
      <c r="N142" s="186">
        <v>15.75</v>
      </c>
      <c r="O142" s="186">
        <v>259.5</v>
      </c>
      <c r="P142" s="186">
        <v>1.2069767441860466</v>
      </c>
      <c r="Q142" s="186">
        <v>2.7318128714970946</v>
      </c>
      <c r="R142" s="187">
        <v>0.79293836026331543</v>
      </c>
      <c r="S142" s="190">
        <v>26.25</v>
      </c>
      <c r="T142" s="190">
        <v>519</v>
      </c>
      <c r="U142" s="190">
        <v>2.4139534883720932</v>
      </c>
      <c r="V142" s="190">
        <v>4.8558824234093736</v>
      </c>
      <c r="W142" s="187">
        <v>0.58587672052663076</v>
      </c>
      <c r="X142" s="187">
        <v>1.3788150807899462</v>
      </c>
      <c r="Y142" s="188">
        <v>31</v>
      </c>
      <c r="Z142" s="188">
        <v>69</v>
      </c>
      <c r="AA142" s="188">
        <v>60</v>
      </c>
      <c r="AB142" s="188">
        <v>74</v>
      </c>
      <c r="AC142" s="188">
        <v>86</v>
      </c>
      <c r="AD142" s="189">
        <v>20.887499999999999</v>
      </c>
    </row>
    <row r="143" spans="1:30" s="183" customFormat="1" ht="11.35" x14ac:dyDescent="0.35">
      <c r="A143" s="175">
        <v>130</v>
      </c>
      <c r="B143" s="175">
        <v>24.75</v>
      </c>
      <c r="C143" s="175">
        <v>771</v>
      </c>
      <c r="D143" s="184">
        <v>3.5860465116279068</v>
      </c>
      <c r="E143" s="184">
        <v>5.7409144552826508</v>
      </c>
      <c r="F143" s="185">
        <v>2074.7835000000005</v>
      </c>
      <c r="G143" s="185">
        <v>38994.403225000009</v>
      </c>
      <c r="H143" s="185">
        <v>181.36931732558145</v>
      </c>
      <c r="I143" s="185">
        <v>424.16299707510615</v>
      </c>
      <c r="J143" s="185">
        <v>1600</v>
      </c>
      <c r="K143" s="185">
        <v>278800</v>
      </c>
      <c r="L143" s="185">
        <v>1296.7441860465117</v>
      </c>
      <c r="M143" s="185">
        <v>262.15962293664353</v>
      </c>
      <c r="N143" s="186">
        <v>14.25</v>
      </c>
      <c r="O143" s="186">
        <v>209.25</v>
      </c>
      <c r="P143" s="186">
        <v>0.97325581395348837</v>
      </c>
      <c r="Q143" s="186">
        <v>2.5163332997389114</v>
      </c>
      <c r="R143" s="187">
        <v>0.83617146212566063</v>
      </c>
      <c r="S143" s="190">
        <v>22.5</v>
      </c>
      <c r="T143" s="190">
        <v>497.25</v>
      </c>
      <c r="U143" s="190">
        <v>2.3127906976744188</v>
      </c>
      <c r="V143" s="190">
        <v>4.6973358553791762</v>
      </c>
      <c r="W143" s="187">
        <v>0.61068702290076338</v>
      </c>
      <c r="X143" s="187">
        <v>1.4468584850264241</v>
      </c>
      <c r="Y143" s="188">
        <v>21</v>
      </c>
      <c r="Z143" s="188">
        <v>77</v>
      </c>
      <c r="AA143" s="188">
        <v>62</v>
      </c>
      <c r="AB143" s="188">
        <v>68</v>
      </c>
      <c r="AC143" s="188">
        <v>92</v>
      </c>
      <c r="AD143" s="189">
        <v>21.287500000000001</v>
      </c>
    </row>
    <row r="144" spans="1:30" s="183" customFormat="1" ht="11.35" x14ac:dyDescent="0.35">
      <c r="A144" s="175">
        <v>131</v>
      </c>
      <c r="B144" s="175">
        <v>31.5</v>
      </c>
      <c r="C144" s="175">
        <v>695.25</v>
      </c>
      <c r="D144" s="184">
        <v>3.233720930232558</v>
      </c>
      <c r="E144" s="184">
        <v>5.9019710089863215</v>
      </c>
      <c r="F144" s="185">
        <v>2810.9970000000003</v>
      </c>
      <c r="G144" s="185">
        <v>33588.811375000005</v>
      </c>
      <c r="H144" s="185">
        <v>156.22702965116281</v>
      </c>
      <c r="I144" s="185">
        <v>425.33861636680024</v>
      </c>
      <c r="J144" s="185">
        <v>1600</v>
      </c>
      <c r="K144" s="185">
        <v>276150</v>
      </c>
      <c r="L144" s="185">
        <v>1284.4186046511627</v>
      </c>
      <c r="M144" s="185">
        <v>281.9765212402516</v>
      </c>
      <c r="N144" s="186">
        <v>13.5</v>
      </c>
      <c r="O144" s="186">
        <v>263.25</v>
      </c>
      <c r="P144" s="186">
        <v>1.2244186046511627</v>
      </c>
      <c r="Q144" s="186">
        <v>2.6172141341417432</v>
      </c>
      <c r="R144" s="187">
        <v>0.79746105020196201</v>
      </c>
      <c r="S144" s="190">
        <v>33</v>
      </c>
      <c r="T144" s="190">
        <v>566.25</v>
      </c>
      <c r="U144" s="190">
        <v>2.6337209302325579</v>
      </c>
      <c r="V144" s="190">
        <v>5.9045535347831866</v>
      </c>
      <c r="W144" s="187">
        <v>0.56433929601846511</v>
      </c>
      <c r="X144" s="187">
        <v>1.3618003462204271</v>
      </c>
      <c r="Y144" s="188">
        <v>31</v>
      </c>
      <c r="Z144" s="188">
        <v>70</v>
      </c>
      <c r="AA144" s="188">
        <v>59</v>
      </c>
      <c r="AB144" s="188">
        <v>80</v>
      </c>
      <c r="AC144" s="188">
        <v>80</v>
      </c>
      <c r="AD144" s="189">
        <v>21.662500000000001</v>
      </c>
    </row>
    <row r="145" spans="1:30" s="183" customFormat="1" ht="11.35" x14ac:dyDescent="0.35">
      <c r="A145" s="175">
        <v>132</v>
      </c>
      <c r="B145" s="175">
        <v>24.75</v>
      </c>
      <c r="C145" s="175">
        <v>726</v>
      </c>
      <c r="D145" s="184">
        <v>3.3767441860465115</v>
      </c>
      <c r="E145" s="184">
        <v>5.1288804415570199</v>
      </c>
      <c r="F145" s="185">
        <v>2007.8550000000002</v>
      </c>
      <c r="G145" s="185">
        <v>29764.219425000003</v>
      </c>
      <c r="H145" s="185">
        <v>138.43822988372094</v>
      </c>
      <c r="I145" s="185">
        <v>311.39975019800647</v>
      </c>
      <c r="J145" s="185">
        <v>1600</v>
      </c>
      <c r="K145" s="185">
        <v>270450</v>
      </c>
      <c r="L145" s="185">
        <v>1257.9069767441861</v>
      </c>
      <c r="M145" s="185">
        <v>282.85558333867829</v>
      </c>
      <c r="N145" s="186">
        <v>13.5</v>
      </c>
      <c r="O145" s="186">
        <v>162</v>
      </c>
      <c r="P145" s="186">
        <v>0.75348837209302322</v>
      </c>
      <c r="Q145" s="186">
        <v>2.0717953338199195</v>
      </c>
      <c r="R145" s="187">
        <v>0.86829268292682926</v>
      </c>
      <c r="S145" s="190">
        <v>25.5</v>
      </c>
      <c r="T145" s="190">
        <v>480</v>
      </c>
      <c r="U145" s="190">
        <v>2.2325581395348837</v>
      </c>
      <c r="V145" s="190">
        <v>4.8233379748608582</v>
      </c>
      <c r="W145" s="187">
        <v>0.6097560975609756</v>
      </c>
      <c r="X145" s="187">
        <v>1.4780487804878049</v>
      </c>
      <c r="Y145" s="188">
        <v>39</v>
      </c>
      <c r="Z145" s="188">
        <v>67</v>
      </c>
      <c r="AA145" s="188">
        <v>54</v>
      </c>
      <c r="AB145" s="188">
        <v>73</v>
      </c>
      <c r="AC145" s="188">
        <v>87</v>
      </c>
      <c r="AD145" s="189">
        <v>20.5</v>
      </c>
    </row>
    <row r="146" spans="1:30" s="183" customFormat="1" ht="11.35" x14ac:dyDescent="0.35">
      <c r="A146" s="175">
        <v>133</v>
      </c>
      <c r="B146" s="175">
        <v>55.5</v>
      </c>
      <c r="C146" s="175">
        <v>978</v>
      </c>
      <c r="D146" s="184">
        <v>4.5488372093023255</v>
      </c>
      <c r="E146" s="184">
        <v>9.2046088134127011</v>
      </c>
      <c r="F146" s="185">
        <v>4952.7090000000007</v>
      </c>
      <c r="G146" s="185">
        <v>55162.097875000072</v>
      </c>
      <c r="H146" s="185">
        <v>256.56789709302359</v>
      </c>
      <c r="I146" s="185">
        <v>716.81247141457004</v>
      </c>
      <c r="J146" s="185">
        <v>1600</v>
      </c>
      <c r="K146" s="185">
        <v>280250</v>
      </c>
      <c r="L146" s="185">
        <v>1303.4883720930231</v>
      </c>
      <c r="M146" s="185">
        <v>276.06957440270173</v>
      </c>
      <c r="N146" s="186">
        <v>12</v>
      </c>
      <c r="O146" s="186">
        <v>166.5</v>
      </c>
      <c r="P146" s="186">
        <v>0.77441860465116275</v>
      </c>
      <c r="Q146" s="186">
        <v>1.8842799045074896</v>
      </c>
      <c r="R146" s="187">
        <v>0.87077997671711305</v>
      </c>
      <c r="S146" s="190">
        <v>23.25</v>
      </c>
      <c r="T146" s="190">
        <v>529.5</v>
      </c>
      <c r="U146" s="190">
        <v>2.4627906976744187</v>
      </c>
      <c r="V146" s="190">
        <v>4.9531460433764583</v>
      </c>
      <c r="W146" s="187">
        <v>0.58905704307334117</v>
      </c>
      <c r="X146" s="187">
        <v>1.4598370197904542</v>
      </c>
      <c r="Y146" s="188">
        <v>29</v>
      </c>
      <c r="Z146" s="188">
        <v>66</v>
      </c>
      <c r="AA146" s="188">
        <v>65</v>
      </c>
      <c r="AB146" s="188">
        <v>84</v>
      </c>
      <c r="AC146" s="188">
        <v>76</v>
      </c>
      <c r="AD146" s="189">
        <v>21.475000000000001</v>
      </c>
    </row>
    <row r="147" spans="1:30" s="183" customFormat="1" ht="11.35" x14ac:dyDescent="0.35">
      <c r="A147" s="175">
        <v>134</v>
      </c>
      <c r="B147" s="175">
        <v>31.5</v>
      </c>
      <c r="C147" s="175">
        <v>838.5</v>
      </c>
      <c r="D147" s="184">
        <v>3.9</v>
      </c>
      <c r="E147" s="184">
        <v>6.9454567278817958</v>
      </c>
      <c r="F147" s="185">
        <v>2810.9970000000003</v>
      </c>
      <c r="G147" s="185">
        <v>39933.261350000015</v>
      </c>
      <c r="H147" s="185">
        <v>185.73609930232564</v>
      </c>
      <c r="I147" s="185">
        <v>444.86633746049944</v>
      </c>
      <c r="J147" s="185">
        <v>1600</v>
      </c>
      <c r="K147" s="185">
        <v>275750</v>
      </c>
      <c r="L147" s="185">
        <v>1282.5581395348838</v>
      </c>
      <c r="M147" s="185">
        <v>281.20313128279975</v>
      </c>
      <c r="N147" s="186">
        <v>9.75</v>
      </c>
      <c r="O147" s="186">
        <v>172.5</v>
      </c>
      <c r="P147" s="186">
        <v>0.80232558139534882</v>
      </c>
      <c r="Q147" s="186">
        <v>2.0532898575933709</v>
      </c>
      <c r="R147" s="187">
        <v>0.86186186186186187</v>
      </c>
      <c r="S147" s="190">
        <v>22.5</v>
      </c>
      <c r="T147" s="190">
        <v>509.25</v>
      </c>
      <c r="U147" s="190">
        <v>2.3686046511627907</v>
      </c>
      <c r="V147" s="190">
        <v>4.6664945024182511</v>
      </c>
      <c r="W147" s="187">
        <v>0.59219219219219221</v>
      </c>
      <c r="X147" s="187">
        <v>1.4540540540540541</v>
      </c>
      <c r="Y147" s="188">
        <v>33</v>
      </c>
      <c r="Z147" s="188">
        <v>64</v>
      </c>
      <c r="AA147" s="188">
        <v>63</v>
      </c>
      <c r="AB147" s="188">
        <v>79</v>
      </c>
      <c r="AC147" s="188">
        <v>81</v>
      </c>
      <c r="AD147" s="189">
        <v>20.8125</v>
      </c>
    </row>
    <row r="148" spans="1:30" s="183" customFormat="1" ht="11.35" x14ac:dyDescent="0.35">
      <c r="A148" s="175">
        <v>135</v>
      </c>
      <c r="B148" s="175">
        <v>36.75</v>
      </c>
      <c r="C148" s="175">
        <v>797.25</v>
      </c>
      <c r="D148" s="184">
        <v>3.7081395348837209</v>
      </c>
      <c r="E148" s="184">
        <v>6.0760362201572935</v>
      </c>
      <c r="F148" s="185">
        <v>3279.4965000000007</v>
      </c>
      <c r="G148" s="185">
        <v>36243.270050000006</v>
      </c>
      <c r="H148" s="185">
        <v>168.57334906976746</v>
      </c>
      <c r="I148" s="185">
        <v>434.65280365616303</v>
      </c>
      <c r="J148" s="185">
        <v>1600</v>
      </c>
      <c r="K148" s="185">
        <v>271800</v>
      </c>
      <c r="L148" s="185">
        <v>1264.1860465116279</v>
      </c>
      <c r="M148" s="185">
        <v>275.00409986866993</v>
      </c>
      <c r="N148" s="186">
        <v>14.25</v>
      </c>
      <c r="O148" s="186">
        <v>179.25</v>
      </c>
      <c r="P148" s="186">
        <v>0.83372093023255811</v>
      </c>
      <c r="Q148" s="186">
        <v>2.2130855772480715</v>
      </c>
      <c r="R148" s="187">
        <v>0.85228677379480833</v>
      </c>
      <c r="S148" s="190">
        <v>24</v>
      </c>
      <c r="T148" s="190">
        <v>385.5</v>
      </c>
      <c r="U148" s="190">
        <v>1.7930232558139534</v>
      </c>
      <c r="V148" s="190">
        <v>4.1755656256187814</v>
      </c>
      <c r="W148" s="187">
        <v>0.68232385661310258</v>
      </c>
      <c r="X148" s="187">
        <v>1.534610630407911</v>
      </c>
      <c r="Y148" s="188">
        <v>30</v>
      </c>
      <c r="Z148" s="188">
        <v>71</v>
      </c>
      <c r="AA148" s="188">
        <v>59</v>
      </c>
      <c r="AB148" s="188">
        <v>76</v>
      </c>
      <c r="AC148" s="188">
        <v>84</v>
      </c>
      <c r="AD148" s="189">
        <v>20.225000000000001</v>
      </c>
    </row>
    <row r="149" spans="1:30" s="183" customFormat="1" ht="11.35" x14ac:dyDescent="0.35">
      <c r="A149" s="175">
        <v>136</v>
      </c>
      <c r="B149" s="175">
        <v>42</v>
      </c>
      <c r="C149" s="175">
        <v>948.75</v>
      </c>
      <c r="D149" s="184">
        <v>4.4127906976744189</v>
      </c>
      <c r="E149" s="184">
        <v>8.036984406096499</v>
      </c>
      <c r="F149" s="185">
        <v>3747.9960000000005</v>
      </c>
      <c r="G149" s="185">
        <v>46253.542700000013</v>
      </c>
      <c r="H149" s="185">
        <v>215.13275674418611</v>
      </c>
      <c r="I149" s="185">
        <v>573.35352810432164</v>
      </c>
      <c r="J149" s="185">
        <v>1600</v>
      </c>
      <c r="K149" s="185">
        <v>274650</v>
      </c>
      <c r="L149" s="185">
        <v>1277.4418604651162</v>
      </c>
      <c r="M149" s="185">
        <v>283.36341897195518</v>
      </c>
      <c r="N149" s="186">
        <v>12</v>
      </c>
      <c r="O149" s="186">
        <v>180.75</v>
      </c>
      <c r="P149" s="186">
        <v>0.84069767441860466</v>
      </c>
      <c r="Q149" s="186">
        <v>2.0843558310907575</v>
      </c>
      <c r="R149" s="187">
        <v>0.85455642727821368</v>
      </c>
      <c r="S149" s="190">
        <v>25.5</v>
      </c>
      <c r="T149" s="190">
        <v>492</v>
      </c>
      <c r="U149" s="190">
        <v>2.2883720930232556</v>
      </c>
      <c r="V149" s="190">
        <v>5.0702983055860509</v>
      </c>
      <c r="W149" s="187">
        <v>0.60410380205190106</v>
      </c>
      <c r="X149" s="187">
        <v>1.4586602293301147</v>
      </c>
      <c r="Y149" s="188">
        <v>34</v>
      </c>
      <c r="Z149" s="188">
        <v>63</v>
      </c>
      <c r="AA149" s="188">
        <v>63</v>
      </c>
      <c r="AB149" s="188">
        <v>80</v>
      </c>
      <c r="AC149" s="188">
        <v>80</v>
      </c>
      <c r="AD149" s="189">
        <v>20.712499999999999</v>
      </c>
    </row>
    <row r="150" spans="1:30" s="183" customFormat="1" ht="11.35" x14ac:dyDescent="0.35">
      <c r="A150" s="175">
        <v>137</v>
      </c>
      <c r="B150" s="175">
        <v>27.75</v>
      </c>
      <c r="C150" s="175">
        <v>701.25</v>
      </c>
      <c r="D150" s="184">
        <v>3.2616279069767442</v>
      </c>
      <c r="E150" s="184">
        <v>5.3405501879017985</v>
      </c>
      <c r="F150" s="185">
        <v>1940.9265000000003</v>
      </c>
      <c r="G150" s="185">
        <v>27373.75650000001</v>
      </c>
      <c r="H150" s="185">
        <v>127.31979767441865</v>
      </c>
      <c r="I150" s="185">
        <v>341.63530444708493</v>
      </c>
      <c r="J150" s="185">
        <v>1600</v>
      </c>
      <c r="K150" s="185">
        <v>267300</v>
      </c>
      <c r="L150" s="185">
        <v>1243.2558139534883</v>
      </c>
      <c r="M150" s="185">
        <v>277.19153041497702</v>
      </c>
      <c r="N150" s="186">
        <v>12</v>
      </c>
      <c r="O150" s="186">
        <v>249.75</v>
      </c>
      <c r="P150" s="186">
        <v>1.1616279069767441</v>
      </c>
      <c r="Q150" s="186">
        <v>2.6408419875024478</v>
      </c>
      <c r="R150" s="187">
        <v>0.79719853836784405</v>
      </c>
      <c r="S150" s="190">
        <v>31.5</v>
      </c>
      <c r="T150" s="190">
        <v>439.5</v>
      </c>
      <c r="U150" s="190">
        <v>2.0441860465116277</v>
      </c>
      <c r="V150" s="190">
        <v>4.427217873119198</v>
      </c>
      <c r="W150" s="187">
        <v>0.64311814859926919</v>
      </c>
      <c r="X150" s="187">
        <v>1.4403166869671131</v>
      </c>
      <c r="Y150" s="188">
        <v>38</v>
      </c>
      <c r="Z150" s="188">
        <v>68</v>
      </c>
      <c r="AA150" s="188">
        <v>54</v>
      </c>
      <c r="AB150" s="188">
        <v>81</v>
      </c>
      <c r="AC150" s="188">
        <v>79</v>
      </c>
      <c r="AD150" s="189">
        <v>20.524999999999999</v>
      </c>
    </row>
    <row r="151" spans="1:30" s="183" customFormat="1" ht="11.35" x14ac:dyDescent="0.35">
      <c r="A151" s="175">
        <v>138</v>
      </c>
      <c r="B151" s="175">
        <v>60.75</v>
      </c>
      <c r="C151" s="175">
        <v>1983.75</v>
      </c>
      <c r="D151" s="184">
        <v>9.2267441860465116</v>
      </c>
      <c r="E151" s="184">
        <v>15.27998182231668</v>
      </c>
      <c r="F151" s="185">
        <v>5421.2085000000006</v>
      </c>
      <c r="G151" s="185">
        <v>108118.15802500004</v>
      </c>
      <c r="H151" s="185">
        <v>502.87515360465136</v>
      </c>
      <c r="I151" s="185">
        <v>1132.2751357364145</v>
      </c>
      <c r="J151" s="185">
        <v>1600</v>
      </c>
      <c r="K151" s="185">
        <v>280300</v>
      </c>
      <c r="L151" s="185">
        <v>1303.7209302325582</v>
      </c>
      <c r="M151" s="185">
        <v>278.36323388773712</v>
      </c>
      <c r="N151" s="186">
        <v>11.25</v>
      </c>
      <c r="O151" s="186">
        <v>166.5</v>
      </c>
      <c r="P151" s="186">
        <v>0.77441860465116275</v>
      </c>
      <c r="Q151" s="186">
        <v>2.1816560013126414</v>
      </c>
      <c r="R151" s="187">
        <v>0.86455155582672372</v>
      </c>
      <c r="S151" s="190">
        <v>43.5</v>
      </c>
      <c r="T151" s="190">
        <v>425.25</v>
      </c>
      <c r="U151" s="190">
        <v>1.9779069767441861</v>
      </c>
      <c r="V151" s="190">
        <v>5.1042096233556773</v>
      </c>
      <c r="W151" s="187">
        <v>0.65405735204392923</v>
      </c>
      <c r="X151" s="187">
        <v>1.5186089078706528</v>
      </c>
      <c r="Y151" s="188">
        <v>25</v>
      </c>
      <c r="Z151" s="188">
        <v>67</v>
      </c>
      <c r="AA151" s="188">
        <v>68</v>
      </c>
      <c r="AB151" s="188">
        <v>85</v>
      </c>
      <c r="AC151" s="188">
        <v>75</v>
      </c>
      <c r="AD151" s="189">
        <v>20.487500000000001</v>
      </c>
    </row>
    <row r="152" spans="1:30" s="183" customFormat="1" ht="11.35" x14ac:dyDescent="0.35">
      <c r="A152" s="175">
        <v>139</v>
      </c>
      <c r="B152" s="175">
        <v>24</v>
      </c>
      <c r="C152" s="175">
        <v>548.25</v>
      </c>
      <c r="D152" s="184">
        <v>2.5499999999999998</v>
      </c>
      <c r="E152" s="184">
        <v>4.1333072680315723</v>
      </c>
      <c r="F152" s="185">
        <v>1673.2125000000003</v>
      </c>
      <c r="G152" s="185">
        <v>26445.30947500002</v>
      </c>
      <c r="H152" s="185">
        <v>123.00143941860475</v>
      </c>
      <c r="I152" s="185">
        <v>294.25482530702288</v>
      </c>
      <c r="J152" s="185">
        <v>1600</v>
      </c>
      <c r="K152" s="185">
        <v>275950</v>
      </c>
      <c r="L152" s="185">
        <v>1283.4883720930231</v>
      </c>
      <c r="M152" s="185">
        <v>272.74036574579594</v>
      </c>
      <c r="N152" s="186">
        <v>9.75</v>
      </c>
      <c r="O152" s="186">
        <v>180</v>
      </c>
      <c r="P152" s="186">
        <v>0.83720930232558144</v>
      </c>
      <c r="Q152" s="186">
        <v>2.0431128046741183</v>
      </c>
      <c r="R152" s="187">
        <v>0.85267034990791901</v>
      </c>
      <c r="S152" s="190">
        <v>25.5</v>
      </c>
      <c r="T152" s="190">
        <v>411.75</v>
      </c>
      <c r="U152" s="190">
        <v>1.9151162790697673</v>
      </c>
      <c r="V152" s="190">
        <v>4.4040992863239552</v>
      </c>
      <c r="W152" s="187">
        <v>0.66298342541436461</v>
      </c>
      <c r="X152" s="187">
        <v>1.5156537753222836</v>
      </c>
      <c r="Y152" s="188">
        <v>31</v>
      </c>
      <c r="Z152" s="188">
        <v>75</v>
      </c>
      <c r="AA152" s="188">
        <v>54</v>
      </c>
      <c r="AB152" s="188">
        <v>72</v>
      </c>
      <c r="AC152" s="188">
        <v>88</v>
      </c>
      <c r="AD152" s="189">
        <v>20.362500000000001</v>
      </c>
    </row>
    <row r="153" spans="1:30" s="183" customFormat="1" ht="11.35" x14ac:dyDescent="0.35">
      <c r="A153" s="175">
        <v>140</v>
      </c>
      <c r="B153" s="175">
        <v>24</v>
      </c>
      <c r="C153" s="175">
        <v>605.25</v>
      </c>
      <c r="D153" s="184">
        <v>2.8151162790697675</v>
      </c>
      <c r="E153" s="184">
        <v>4.6674270825078938</v>
      </c>
      <c r="F153" s="185">
        <v>2141.7120000000004</v>
      </c>
      <c r="G153" s="185">
        <v>27869.399225000016</v>
      </c>
      <c r="H153" s="185">
        <v>129.62511267441869</v>
      </c>
      <c r="I153" s="185">
        <v>299.22907736222896</v>
      </c>
      <c r="J153" s="185">
        <v>1600</v>
      </c>
      <c r="K153" s="185">
        <v>274300</v>
      </c>
      <c r="L153" s="185">
        <v>1275.8139534883721</v>
      </c>
      <c r="M153" s="185">
        <v>284.81205934823913</v>
      </c>
      <c r="N153" s="186">
        <v>9.75</v>
      </c>
      <c r="O153" s="186">
        <v>165</v>
      </c>
      <c r="P153" s="186">
        <v>0.76744186046511631</v>
      </c>
      <c r="Q153" s="186">
        <v>1.9175433234492862</v>
      </c>
      <c r="R153" s="187">
        <v>0.86428130783466994</v>
      </c>
      <c r="S153" s="190">
        <v>33</v>
      </c>
      <c r="T153" s="190">
        <v>464.25</v>
      </c>
      <c r="U153" s="190">
        <v>2.1593023255813955</v>
      </c>
      <c r="V153" s="190">
        <v>4.8467068477457165</v>
      </c>
      <c r="W153" s="187">
        <v>0.61813695249845768</v>
      </c>
      <c r="X153" s="187">
        <v>1.4824182603331275</v>
      </c>
      <c r="Y153" s="188">
        <v>35</v>
      </c>
      <c r="Z153" s="188">
        <v>63</v>
      </c>
      <c r="AA153" s="188">
        <v>62</v>
      </c>
      <c r="AB153" s="188">
        <v>77</v>
      </c>
      <c r="AC153" s="188">
        <v>83</v>
      </c>
      <c r="AD153" s="189">
        <v>20.262499999999999</v>
      </c>
    </row>
    <row r="154" spans="1:30" s="183" customFormat="1" ht="11.35" x14ac:dyDescent="0.35">
      <c r="A154" s="175">
        <v>141</v>
      </c>
      <c r="B154" s="175">
        <v>35.25</v>
      </c>
      <c r="C154" s="175">
        <v>671.25</v>
      </c>
      <c r="D154" s="184">
        <v>3.1220930232558142</v>
      </c>
      <c r="E154" s="184">
        <v>5.8548376667039861</v>
      </c>
      <c r="F154" s="185">
        <v>2677.1400000000003</v>
      </c>
      <c r="G154" s="185">
        <v>27744.466025000005</v>
      </c>
      <c r="H154" s="185">
        <v>129.04402802325583</v>
      </c>
      <c r="I154" s="185">
        <v>335.47836479571242</v>
      </c>
      <c r="J154" s="185">
        <v>1600</v>
      </c>
      <c r="K154" s="185">
        <v>274800</v>
      </c>
      <c r="L154" s="185">
        <v>1278.1395348837209</v>
      </c>
      <c r="M154" s="185">
        <v>272.6407363055647</v>
      </c>
      <c r="N154" s="186">
        <v>17.25</v>
      </c>
      <c r="O154" s="186">
        <v>281.25</v>
      </c>
      <c r="P154" s="186">
        <v>1.308139534883721</v>
      </c>
      <c r="Q154" s="186">
        <v>3.1399582232874432</v>
      </c>
      <c r="R154" s="187">
        <v>0.77954144620811283</v>
      </c>
      <c r="S154" s="190">
        <v>39</v>
      </c>
      <c r="T154" s="190">
        <v>531</v>
      </c>
      <c r="U154" s="190">
        <v>2.4697674418604652</v>
      </c>
      <c r="V154" s="190">
        <v>5.8303722522553905</v>
      </c>
      <c r="W154" s="187">
        <v>0.58377425044091713</v>
      </c>
      <c r="X154" s="187">
        <v>1.3633156966490301</v>
      </c>
      <c r="Y154" s="188">
        <v>26</v>
      </c>
      <c r="Z154" s="188">
        <v>77</v>
      </c>
      <c r="AA154" s="188">
        <v>57</v>
      </c>
      <c r="AB154" s="188">
        <v>80</v>
      </c>
      <c r="AC154" s="188">
        <v>80</v>
      </c>
      <c r="AD154" s="189">
        <v>21.262499999999999</v>
      </c>
    </row>
    <row r="155" spans="1:30" s="183" customFormat="1" ht="11.35" x14ac:dyDescent="0.35">
      <c r="A155" s="175">
        <v>142</v>
      </c>
      <c r="B155" s="175">
        <v>41.25</v>
      </c>
      <c r="C155" s="175">
        <v>1108.5</v>
      </c>
      <c r="D155" s="184">
        <v>5.155813953488372</v>
      </c>
      <c r="E155" s="184">
        <v>7.9119808100788971</v>
      </c>
      <c r="F155" s="185">
        <v>3279.4965000000007</v>
      </c>
      <c r="G155" s="185">
        <v>50018.270825000007</v>
      </c>
      <c r="H155" s="185">
        <v>232.64312011627911</v>
      </c>
      <c r="I155" s="185">
        <v>530.8971204534862</v>
      </c>
      <c r="J155" s="185">
        <v>1600</v>
      </c>
      <c r="K155" s="185">
        <v>280400</v>
      </c>
      <c r="L155" s="185">
        <v>1304.1860465116279</v>
      </c>
      <c r="M155" s="185">
        <v>282.89419241733458</v>
      </c>
      <c r="N155" s="186">
        <v>12</v>
      </c>
      <c r="O155" s="186">
        <v>147</v>
      </c>
      <c r="P155" s="186">
        <v>0.68372093023255809</v>
      </c>
      <c r="Q155" s="186">
        <v>2.0036392395164282</v>
      </c>
      <c r="R155" s="187">
        <v>0.87795765877957666</v>
      </c>
      <c r="S155" s="190">
        <v>36.75</v>
      </c>
      <c r="T155" s="190">
        <v>475.5</v>
      </c>
      <c r="U155" s="190">
        <v>2.2116279069767444</v>
      </c>
      <c r="V155" s="190">
        <v>5.6074345385292244</v>
      </c>
      <c r="W155" s="187">
        <v>0.60523038605230384</v>
      </c>
      <c r="X155" s="187">
        <v>1.4831880448318806</v>
      </c>
      <c r="Y155" s="188">
        <v>27</v>
      </c>
      <c r="Z155" s="188">
        <v>63</v>
      </c>
      <c r="AA155" s="188">
        <v>70</v>
      </c>
      <c r="AB155" s="188">
        <v>82</v>
      </c>
      <c r="AC155" s="188">
        <v>78</v>
      </c>
      <c r="AD155" s="189">
        <v>20.074999999999999</v>
      </c>
    </row>
    <row r="156" spans="1:30" s="183" customFormat="1" ht="11.35" x14ac:dyDescent="0.35">
      <c r="A156" s="175">
        <v>143</v>
      </c>
      <c r="B156" s="175">
        <v>37.5</v>
      </c>
      <c r="C156" s="175">
        <v>807.75</v>
      </c>
      <c r="D156" s="184">
        <v>3.7569767441860464</v>
      </c>
      <c r="E156" s="184">
        <v>6.3254287782274963</v>
      </c>
      <c r="F156" s="185">
        <v>3145.6395000000007</v>
      </c>
      <c r="G156" s="185">
        <v>30758.851300000002</v>
      </c>
      <c r="H156" s="185">
        <v>143.0644246511628</v>
      </c>
      <c r="I156" s="185">
        <v>396.2317825002882</v>
      </c>
      <c r="J156" s="185">
        <v>1600</v>
      </c>
      <c r="K156" s="185">
        <v>272950</v>
      </c>
      <c r="L156" s="185">
        <v>1269.5348837209303</v>
      </c>
      <c r="M156" s="185">
        <v>256.94060450759702</v>
      </c>
      <c r="N156" s="186">
        <v>9.75</v>
      </c>
      <c r="O156" s="186">
        <v>180.75</v>
      </c>
      <c r="P156" s="186">
        <v>0.84069767441860466</v>
      </c>
      <c r="Q156" s="186">
        <v>2.0384520828691177</v>
      </c>
      <c r="R156" s="187">
        <v>0.8491864831038799</v>
      </c>
      <c r="S156" s="190">
        <v>22.5</v>
      </c>
      <c r="T156" s="190">
        <v>432.75</v>
      </c>
      <c r="U156" s="190">
        <v>2.0127906976744185</v>
      </c>
      <c r="V156" s="190">
        <v>4.4878612631932011</v>
      </c>
      <c r="W156" s="187">
        <v>0.63892365456821032</v>
      </c>
      <c r="X156" s="187">
        <v>1.4881101376720902</v>
      </c>
      <c r="Y156" s="188">
        <v>25</v>
      </c>
      <c r="Z156" s="188">
        <v>81</v>
      </c>
      <c r="AA156" s="188">
        <v>54</v>
      </c>
      <c r="AB156" s="188">
        <v>86</v>
      </c>
      <c r="AC156" s="188">
        <v>74</v>
      </c>
      <c r="AD156" s="189">
        <v>19.975000000000001</v>
      </c>
    </row>
    <row r="157" spans="1:30" s="183" customFormat="1" ht="11.35" x14ac:dyDescent="0.35">
      <c r="A157" s="175">
        <v>144</v>
      </c>
      <c r="B157" s="175">
        <v>35.25</v>
      </c>
      <c r="C157" s="175">
        <v>882</v>
      </c>
      <c r="D157" s="184">
        <v>4.1023255813953492</v>
      </c>
      <c r="E157" s="184">
        <v>6.2328264381033511</v>
      </c>
      <c r="F157" s="185">
        <v>3145.6395000000007</v>
      </c>
      <c r="G157" s="185">
        <v>39672.612025000017</v>
      </c>
      <c r="H157" s="185">
        <v>184.5237768604652</v>
      </c>
      <c r="I157" s="185">
        <v>441.50532637180783</v>
      </c>
      <c r="J157" s="185">
        <v>1600</v>
      </c>
      <c r="K157" s="185">
        <v>274850</v>
      </c>
      <c r="L157" s="185">
        <v>1278.3720930232557</v>
      </c>
      <c r="M157" s="185">
        <v>274.98453849957281</v>
      </c>
      <c r="N157" s="186">
        <v>9</v>
      </c>
      <c r="O157" s="186">
        <v>130.5</v>
      </c>
      <c r="P157" s="186">
        <v>0.60697674418604652</v>
      </c>
      <c r="Q157" s="186">
        <v>1.7059400550486108</v>
      </c>
      <c r="R157" s="187">
        <v>0.89486404833836852</v>
      </c>
      <c r="S157" s="190">
        <v>38.25</v>
      </c>
      <c r="T157" s="190">
        <v>456</v>
      </c>
      <c r="U157" s="190">
        <v>2.1209302325581394</v>
      </c>
      <c r="V157" s="190">
        <v>4.9294583757536001</v>
      </c>
      <c r="W157" s="187">
        <v>0.63262839879154076</v>
      </c>
      <c r="X157" s="187">
        <v>1.5274924471299092</v>
      </c>
      <c r="Y157" s="188">
        <v>29</v>
      </c>
      <c r="Z157" s="188">
        <v>70</v>
      </c>
      <c r="AA157" s="188">
        <v>61</v>
      </c>
      <c r="AB157" s="188">
        <v>88</v>
      </c>
      <c r="AC157" s="188">
        <v>72</v>
      </c>
      <c r="AD157" s="189">
        <v>20.6875</v>
      </c>
    </row>
    <row r="158" spans="1:30" s="183" customFormat="1" ht="11.35" x14ac:dyDescent="0.35">
      <c r="A158" s="175">
        <v>145</v>
      </c>
      <c r="B158" s="175">
        <v>16.5</v>
      </c>
      <c r="C158" s="175">
        <v>474.75</v>
      </c>
      <c r="D158" s="184">
        <v>2.2081395348837209</v>
      </c>
      <c r="E158" s="184">
        <v>3.4382049868850029</v>
      </c>
      <c r="F158" s="185">
        <v>1472.4270000000001</v>
      </c>
      <c r="G158" s="185">
        <v>17815.994875</v>
      </c>
      <c r="H158" s="185">
        <v>82.865092441860469</v>
      </c>
      <c r="I158" s="185">
        <v>206.88926068234346</v>
      </c>
      <c r="J158" s="185">
        <v>1600</v>
      </c>
      <c r="K158" s="185">
        <v>272550</v>
      </c>
      <c r="L158" s="185">
        <v>1267.6744186046512</v>
      </c>
      <c r="M158" s="185">
        <v>255.9829616966386</v>
      </c>
      <c r="N158" s="186">
        <v>12</v>
      </c>
      <c r="O158" s="186">
        <v>194.25</v>
      </c>
      <c r="P158" s="186">
        <v>0.90348837209302324</v>
      </c>
      <c r="Q158" s="186">
        <v>2.1330563431803475</v>
      </c>
      <c r="R158" s="187">
        <v>0.84388185654008441</v>
      </c>
      <c r="S158" s="190">
        <v>30</v>
      </c>
      <c r="T158" s="190">
        <v>476.25</v>
      </c>
      <c r="U158" s="190">
        <v>2.2151162790697674</v>
      </c>
      <c r="V158" s="190">
        <v>4.6203346624414614</v>
      </c>
      <c r="W158" s="187">
        <v>0.61723930078360456</v>
      </c>
      <c r="X158" s="187">
        <v>1.4611211573236891</v>
      </c>
      <c r="Y158" s="188">
        <v>24</v>
      </c>
      <c r="Z158" s="188">
        <v>83</v>
      </c>
      <c r="AA158" s="188">
        <v>53</v>
      </c>
      <c r="AB158" s="188">
        <v>78</v>
      </c>
      <c r="AC158" s="188">
        <v>82</v>
      </c>
      <c r="AD158" s="189">
        <v>20.737500000000001</v>
      </c>
    </row>
    <row r="159" spans="1:30" s="183" customFormat="1" ht="11.35" x14ac:dyDescent="0.35">
      <c r="A159" s="175">
        <v>146</v>
      </c>
      <c r="B159" s="175">
        <v>21.75</v>
      </c>
      <c r="C159" s="175">
        <v>571.5</v>
      </c>
      <c r="D159" s="184">
        <v>2.6581395348837211</v>
      </c>
      <c r="E159" s="184">
        <v>4.2019678610946896</v>
      </c>
      <c r="F159" s="185">
        <v>1940.9265000000003</v>
      </c>
      <c r="G159" s="185">
        <v>24688.43635</v>
      </c>
      <c r="H159" s="185">
        <v>114.82993651162791</v>
      </c>
      <c r="I159" s="185">
        <v>268.24351835666471</v>
      </c>
      <c r="J159" s="185">
        <v>1600</v>
      </c>
      <c r="K159" s="185">
        <v>275900</v>
      </c>
      <c r="L159" s="185">
        <v>1283.2558139534883</v>
      </c>
      <c r="M159" s="185">
        <v>270.38153149055927</v>
      </c>
      <c r="N159" s="186">
        <v>15.75</v>
      </c>
      <c r="O159" s="186">
        <v>213.75</v>
      </c>
      <c r="P159" s="186">
        <v>0.9941860465116279</v>
      </c>
      <c r="Q159" s="186">
        <v>2.7202556509171059</v>
      </c>
      <c r="R159" s="187">
        <v>0.83005366726296959</v>
      </c>
      <c r="S159" s="190">
        <v>22.5</v>
      </c>
      <c r="T159" s="190">
        <v>492.75</v>
      </c>
      <c r="U159" s="190">
        <v>2.2918604651162791</v>
      </c>
      <c r="V159" s="190">
        <v>4.7243519339050417</v>
      </c>
      <c r="W159" s="187">
        <v>0.60822898032200357</v>
      </c>
      <c r="X159" s="187">
        <v>1.4382826475849733</v>
      </c>
      <c r="Y159" s="188">
        <v>25</v>
      </c>
      <c r="Z159" s="188">
        <v>73</v>
      </c>
      <c r="AA159" s="188">
        <v>62</v>
      </c>
      <c r="AB159" s="188">
        <v>74</v>
      </c>
      <c r="AC159" s="188">
        <v>86</v>
      </c>
      <c r="AD159" s="189">
        <v>20.962499999999999</v>
      </c>
    </row>
    <row r="160" spans="1:30" s="183" customFormat="1" ht="11.35" x14ac:dyDescent="0.35">
      <c r="A160" s="175">
        <v>147</v>
      </c>
      <c r="B160" s="175">
        <v>31.5</v>
      </c>
      <c r="C160" s="175">
        <v>607.5</v>
      </c>
      <c r="D160" s="184">
        <v>2.8255813953488373</v>
      </c>
      <c r="E160" s="184">
        <v>5.2305310135553533</v>
      </c>
      <c r="F160" s="185">
        <v>2543.2830000000004</v>
      </c>
      <c r="G160" s="185">
        <v>23339.827074999997</v>
      </c>
      <c r="H160" s="185">
        <v>108.55733523255813</v>
      </c>
      <c r="I160" s="185">
        <v>330.49017073101254</v>
      </c>
      <c r="J160" s="185">
        <v>1600</v>
      </c>
      <c r="K160" s="185">
        <v>268250</v>
      </c>
      <c r="L160" s="185">
        <v>1247.6744186046512</v>
      </c>
      <c r="M160" s="185">
        <v>286.15920352680411</v>
      </c>
      <c r="N160" s="186">
        <v>12</v>
      </c>
      <c r="O160" s="186">
        <v>234.75</v>
      </c>
      <c r="P160" s="186">
        <v>1.0918604651162791</v>
      </c>
      <c r="Q160" s="186">
        <v>2.4185307347682135</v>
      </c>
      <c r="R160" s="187">
        <v>0.80679012345679002</v>
      </c>
      <c r="S160" s="190">
        <v>25.5</v>
      </c>
      <c r="T160" s="190">
        <v>498</v>
      </c>
      <c r="U160" s="190">
        <v>2.3162790697674418</v>
      </c>
      <c r="V160" s="190">
        <v>5.1369642764799242</v>
      </c>
      <c r="W160" s="187">
        <v>0.59012345679012346</v>
      </c>
      <c r="X160" s="187">
        <v>1.3969135802469135</v>
      </c>
      <c r="Y160" s="188">
        <v>37</v>
      </c>
      <c r="Z160" s="188">
        <v>71</v>
      </c>
      <c r="AA160" s="188">
        <v>52</v>
      </c>
      <c r="AB160" s="188">
        <v>88</v>
      </c>
      <c r="AC160" s="188">
        <v>72</v>
      </c>
      <c r="AD160" s="189">
        <v>20.25</v>
      </c>
    </row>
    <row r="161" spans="1:30" s="183" customFormat="1" ht="11.35" x14ac:dyDescent="0.35">
      <c r="A161" s="175">
        <v>148</v>
      </c>
      <c r="B161" s="175">
        <v>32.25</v>
      </c>
      <c r="C161" s="175">
        <v>750</v>
      </c>
      <c r="D161" s="184">
        <v>3.4883720930232558</v>
      </c>
      <c r="E161" s="184">
        <v>5.8789267768714124</v>
      </c>
      <c r="F161" s="185">
        <v>2877.9255000000003</v>
      </c>
      <c r="G161" s="185">
        <v>27919.595600000011</v>
      </c>
      <c r="H161" s="185">
        <v>129.85858418604656</v>
      </c>
      <c r="I161" s="185">
        <v>359.12323505262094</v>
      </c>
      <c r="J161" s="185">
        <v>1600</v>
      </c>
      <c r="K161" s="185">
        <v>272350</v>
      </c>
      <c r="L161" s="185">
        <v>1266.7441860465117</v>
      </c>
      <c r="M161" s="185">
        <v>264.92567226208325</v>
      </c>
      <c r="N161" s="186">
        <v>14.25</v>
      </c>
      <c r="O161" s="186">
        <v>239.25</v>
      </c>
      <c r="P161" s="186">
        <v>1.1127906976744186</v>
      </c>
      <c r="Q161" s="186">
        <v>2.696226443648063</v>
      </c>
      <c r="R161" s="187">
        <v>0.80513133781307267</v>
      </c>
      <c r="S161" s="190">
        <v>31.5</v>
      </c>
      <c r="T161" s="190">
        <v>426.75</v>
      </c>
      <c r="U161" s="190">
        <v>1.9848837209302326</v>
      </c>
      <c r="V161" s="190">
        <v>4.398724524187327</v>
      </c>
      <c r="W161" s="187">
        <v>0.65241295051924242</v>
      </c>
      <c r="X161" s="187">
        <v>1.4575442883323151</v>
      </c>
      <c r="Y161" s="188">
        <v>32</v>
      </c>
      <c r="Z161" s="188">
        <v>74</v>
      </c>
      <c r="AA161" s="188">
        <v>54</v>
      </c>
      <c r="AB161" s="188">
        <v>80</v>
      </c>
      <c r="AC161" s="188">
        <v>80</v>
      </c>
      <c r="AD161" s="189">
        <v>20.462499999999999</v>
      </c>
    </row>
    <row r="162" spans="1:30" s="183" customFormat="1" ht="11.35" x14ac:dyDescent="0.35">
      <c r="A162" s="175">
        <v>149</v>
      </c>
      <c r="B162" s="175">
        <v>30</v>
      </c>
      <c r="C162" s="175">
        <v>558</v>
      </c>
      <c r="D162" s="184">
        <v>2.5953488372093023</v>
      </c>
      <c r="E162" s="184">
        <v>4.8256617137833864</v>
      </c>
      <c r="F162" s="185">
        <v>2677.1400000000003</v>
      </c>
      <c r="G162" s="185">
        <v>28119.265625000015</v>
      </c>
      <c r="H162" s="185">
        <v>130.78728197674425</v>
      </c>
      <c r="I162" s="185">
        <v>381.67316556253883</v>
      </c>
      <c r="J162" s="185">
        <v>1600</v>
      </c>
      <c r="K162" s="185">
        <v>270700</v>
      </c>
      <c r="L162" s="185">
        <v>1259.0697674418604</v>
      </c>
      <c r="M162" s="185">
        <v>276.8718279790312</v>
      </c>
      <c r="N162" s="186">
        <v>12</v>
      </c>
      <c r="O162" s="186">
        <v>207.75</v>
      </c>
      <c r="P162" s="186">
        <v>0.96627906976744182</v>
      </c>
      <c r="Q162" s="186">
        <v>2.2453930231249486</v>
      </c>
      <c r="R162" s="187">
        <v>0.83212121212121215</v>
      </c>
      <c r="S162" s="190">
        <v>24.75</v>
      </c>
      <c r="T162" s="190">
        <v>491.25</v>
      </c>
      <c r="U162" s="190">
        <v>2.2848837209302326</v>
      </c>
      <c r="V162" s="190">
        <v>4.7054543674519893</v>
      </c>
      <c r="W162" s="187">
        <v>0.60303030303030303</v>
      </c>
      <c r="X162" s="187">
        <v>1.4351515151515151</v>
      </c>
      <c r="Y162" s="188">
        <v>34</v>
      </c>
      <c r="Z162" s="188">
        <v>75</v>
      </c>
      <c r="AA162" s="188">
        <v>51</v>
      </c>
      <c r="AB162" s="188">
        <v>79</v>
      </c>
      <c r="AC162" s="188">
        <v>81</v>
      </c>
      <c r="AD162" s="189">
        <v>20.625</v>
      </c>
    </row>
    <row r="163" spans="1:30" s="183" customFormat="1" ht="11.35" x14ac:dyDescent="0.35">
      <c r="A163" s="175">
        <v>150</v>
      </c>
      <c r="B163" s="175">
        <v>28.5</v>
      </c>
      <c r="C163" s="175">
        <v>685.5</v>
      </c>
      <c r="D163" s="184">
        <v>3.188372093023256</v>
      </c>
      <c r="E163" s="184">
        <v>5.4702875978284613</v>
      </c>
      <c r="F163" s="185">
        <v>1940.9265000000003</v>
      </c>
      <c r="G163" s="185">
        <v>25200.811200000015</v>
      </c>
      <c r="H163" s="185">
        <v>117.21307534883728</v>
      </c>
      <c r="I163" s="185">
        <v>311.3296232809177</v>
      </c>
      <c r="J163" s="185">
        <v>1600</v>
      </c>
      <c r="K163" s="185">
        <v>273850</v>
      </c>
      <c r="L163" s="185">
        <v>1273.7209302325582</v>
      </c>
      <c r="M163" s="185">
        <v>281.71722463018875</v>
      </c>
      <c r="N163" s="186">
        <v>10.5</v>
      </c>
      <c r="O163" s="186">
        <v>190.5</v>
      </c>
      <c r="P163" s="186">
        <v>0.88604651162790693</v>
      </c>
      <c r="Q163" s="186">
        <v>2.1001036239841642</v>
      </c>
      <c r="R163" s="187">
        <v>0.84596725288053365</v>
      </c>
      <c r="S163" s="190">
        <v>28.5</v>
      </c>
      <c r="T163" s="190">
        <v>477.75</v>
      </c>
      <c r="U163" s="190">
        <v>2.2220930232558138</v>
      </c>
      <c r="V163" s="190">
        <v>4.7038250284048928</v>
      </c>
      <c r="W163" s="187">
        <v>0.61370527592480295</v>
      </c>
      <c r="X163" s="187">
        <v>1.4596725288053367</v>
      </c>
      <c r="Y163" s="188">
        <v>30</v>
      </c>
      <c r="Z163" s="188">
        <v>69</v>
      </c>
      <c r="AA163" s="188">
        <v>61</v>
      </c>
      <c r="AB163" s="188">
        <v>85</v>
      </c>
      <c r="AC163" s="188">
        <v>75</v>
      </c>
      <c r="AD163" s="189">
        <v>20.612500000000001</v>
      </c>
    </row>
    <row r="164" spans="1:30" s="183" customFormat="1" ht="11.35" x14ac:dyDescent="0.35">
      <c r="A164" s="175">
        <v>151</v>
      </c>
      <c r="B164" s="175">
        <v>46.5</v>
      </c>
      <c r="C164" s="175">
        <v>1154.25</v>
      </c>
      <c r="D164" s="184">
        <v>5.3686046511627907</v>
      </c>
      <c r="E164" s="184">
        <v>8.8287777070732076</v>
      </c>
      <c r="F164" s="185">
        <v>4149.5670000000009</v>
      </c>
      <c r="G164" s="185">
        <v>39527.600275000041</v>
      </c>
      <c r="H164" s="185">
        <v>183.84930360465134</v>
      </c>
      <c r="I164" s="185">
        <v>514.73317113179996</v>
      </c>
      <c r="J164" s="185">
        <v>1600</v>
      </c>
      <c r="K164" s="185">
        <v>267300</v>
      </c>
      <c r="L164" s="185">
        <v>1243.2558139534883</v>
      </c>
      <c r="M164" s="185">
        <v>277.19153041497702</v>
      </c>
      <c r="N164" s="186">
        <v>10.5</v>
      </c>
      <c r="O164" s="186">
        <v>171</v>
      </c>
      <c r="P164" s="186">
        <v>0.79534883720930227</v>
      </c>
      <c r="Q164" s="186">
        <v>1.9698312808309828</v>
      </c>
      <c r="R164" s="187">
        <v>0.85486950986632715</v>
      </c>
      <c r="S164" s="190">
        <v>48</v>
      </c>
      <c r="T164" s="190">
        <v>371.25</v>
      </c>
      <c r="U164" s="190">
        <v>1.7267441860465116</v>
      </c>
      <c r="V164" s="190">
        <v>5.0694977174420961</v>
      </c>
      <c r="W164" s="187">
        <v>0.68491406747294714</v>
      </c>
      <c r="X164" s="187">
        <v>1.5397835773392743</v>
      </c>
      <c r="Y164" s="188">
        <v>37</v>
      </c>
      <c r="Z164" s="188">
        <v>67</v>
      </c>
      <c r="AA164" s="188">
        <v>56</v>
      </c>
      <c r="AB164" s="188">
        <v>77</v>
      </c>
      <c r="AC164" s="188">
        <v>83</v>
      </c>
      <c r="AD164" s="189">
        <v>19.637499999999999</v>
      </c>
    </row>
    <row r="165" spans="1:30" s="183" customFormat="1" ht="11.35" x14ac:dyDescent="0.35">
      <c r="A165" s="175">
        <v>152</v>
      </c>
      <c r="B165" s="175">
        <v>18</v>
      </c>
      <c r="C165" s="175">
        <v>522.75</v>
      </c>
      <c r="D165" s="184">
        <v>2.4313953488372091</v>
      </c>
      <c r="E165" s="184">
        <v>3.8329916705762925</v>
      </c>
      <c r="F165" s="185">
        <v>1405.4985000000001</v>
      </c>
      <c r="G165" s="185">
        <v>17578.026875000003</v>
      </c>
      <c r="H165" s="185">
        <v>81.758264534883736</v>
      </c>
      <c r="I165" s="185">
        <v>221.32971235707896</v>
      </c>
      <c r="J165" s="185">
        <v>1600</v>
      </c>
      <c r="K165" s="185">
        <v>265350</v>
      </c>
      <c r="L165" s="185">
        <v>1234.1860465116279</v>
      </c>
      <c r="M165" s="185">
        <v>274.08499055472032</v>
      </c>
      <c r="N165" s="186">
        <v>12</v>
      </c>
      <c r="O165" s="186">
        <v>232.5</v>
      </c>
      <c r="P165" s="186">
        <v>1.0813953488372092</v>
      </c>
      <c r="Q165" s="186">
        <v>2.5526700163021068</v>
      </c>
      <c r="R165" s="187">
        <v>0.81358989777510526</v>
      </c>
      <c r="S165" s="190">
        <v>34.5</v>
      </c>
      <c r="T165" s="190">
        <v>458.25</v>
      </c>
      <c r="U165" s="190">
        <v>2.1313953488372093</v>
      </c>
      <c r="V165" s="190">
        <v>4.8984312677657318</v>
      </c>
      <c r="W165" s="187">
        <v>0.6325917017438365</v>
      </c>
      <c r="X165" s="187">
        <v>1.4461815995189418</v>
      </c>
      <c r="Y165" s="188">
        <v>37</v>
      </c>
      <c r="Z165" s="188">
        <v>75</v>
      </c>
      <c r="AA165" s="188">
        <v>48</v>
      </c>
      <c r="AB165" s="188">
        <v>89</v>
      </c>
      <c r="AC165" s="188">
        <v>71</v>
      </c>
      <c r="AD165" s="189">
        <v>20.787500000000001</v>
      </c>
    </row>
    <row r="166" spans="1:30" s="183" customFormat="1" ht="11.35" x14ac:dyDescent="0.35">
      <c r="A166" s="175">
        <v>153</v>
      </c>
      <c r="B166" s="175">
        <v>17.25</v>
      </c>
      <c r="C166" s="175">
        <v>561.75</v>
      </c>
      <c r="D166" s="184">
        <v>2.6127906976744186</v>
      </c>
      <c r="E166" s="184">
        <v>3.9259068394528414</v>
      </c>
      <c r="F166" s="185">
        <v>1539.3555000000003</v>
      </c>
      <c r="G166" s="185">
        <v>19752.459475000003</v>
      </c>
      <c r="H166" s="185">
        <v>91.87190453488374</v>
      </c>
      <c r="I166" s="185">
        <v>225.39366002599499</v>
      </c>
      <c r="J166" s="185">
        <v>1600</v>
      </c>
      <c r="K166" s="185">
        <v>271750</v>
      </c>
      <c r="L166" s="185">
        <v>1263.953488372093</v>
      </c>
      <c r="M166" s="185">
        <v>272.64830942130897</v>
      </c>
      <c r="N166" s="186">
        <v>12</v>
      </c>
      <c r="O166" s="186">
        <v>217.5</v>
      </c>
      <c r="P166" s="186">
        <v>1.0116279069767442</v>
      </c>
      <c r="Q166" s="186">
        <v>2.303589164427958</v>
      </c>
      <c r="R166" s="187">
        <v>0.82252141982864135</v>
      </c>
      <c r="S166" s="190">
        <v>58.5</v>
      </c>
      <c r="T166" s="190">
        <v>456.75</v>
      </c>
      <c r="U166" s="190">
        <v>2.1244186046511628</v>
      </c>
      <c r="V166" s="190">
        <v>5.6316484291509878</v>
      </c>
      <c r="W166" s="187">
        <v>0.62729498164014685</v>
      </c>
      <c r="X166" s="187">
        <v>1.4498164014687882</v>
      </c>
      <c r="Y166" s="188">
        <v>32</v>
      </c>
      <c r="Z166" s="188">
        <v>74</v>
      </c>
      <c r="AA166" s="188">
        <v>54</v>
      </c>
      <c r="AB166" s="188">
        <v>78</v>
      </c>
      <c r="AC166" s="188">
        <v>82</v>
      </c>
      <c r="AD166" s="189">
        <v>20.425000000000001</v>
      </c>
    </row>
    <row r="167" spans="1:30" s="183" customFormat="1" ht="11.35" x14ac:dyDescent="0.35">
      <c r="A167" s="175">
        <v>154</v>
      </c>
      <c r="B167" s="175">
        <v>35.25</v>
      </c>
      <c r="C167" s="175">
        <v>1008</v>
      </c>
      <c r="D167" s="184">
        <v>4.688372093023256</v>
      </c>
      <c r="E167" s="184">
        <v>6.6685973984616105</v>
      </c>
      <c r="F167" s="185">
        <v>2543.2830000000004</v>
      </c>
      <c r="G167" s="185">
        <v>44076.507325000013</v>
      </c>
      <c r="H167" s="185">
        <v>205.00701081395354</v>
      </c>
      <c r="I167" s="185">
        <v>428.91155772750329</v>
      </c>
      <c r="J167" s="185">
        <v>1600</v>
      </c>
      <c r="K167" s="185">
        <v>273750</v>
      </c>
      <c r="L167" s="185">
        <v>1273.2558139534883</v>
      </c>
      <c r="M167" s="185">
        <v>277.11565899283056</v>
      </c>
      <c r="N167" s="186">
        <v>12</v>
      </c>
      <c r="O167" s="186">
        <v>153.75</v>
      </c>
      <c r="P167" s="186">
        <v>0.71511627906976749</v>
      </c>
      <c r="Q167" s="186">
        <v>2.0246591637622986</v>
      </c>
      <c r="R167" s="187">
        <v>0.87298636926889717</v>
      </c>
      <c r="S167" s="190">
        <v>34.5</v>
      </c>
      <c r="T167" s="190">
        <v>442.5</v>
      </c>
      <c r="U167" s="190">
        <v>2.058139534883721</v>
      </c>
      <c r="V167" s="190">
        <v>4.8102539695391417</v>
      </c>
      <c r="W167" s="187">
        <v>0.63444857496902107</v>
      </c>
      <c r="X167" s="187">
        <v>1.5074349442379182</v>
      </c>
      <c r="Y167" s="188">
        <v>30</v>
      </c>
      <c r="Z167" s="188">
        <v>75</v>
      </c>
      <c r="AA167" s="188">
        <v>55</v>
      </c>
      <c r="AB167" s="188">
        <v>76</v>
      </c>
      <c r="AC167" s="188">
        <v>84</v>
      </c>
      <c r="AD167" s="189">
        <v>20.175000000000001</v>
      </c>
    </row>
    <row r="168" spans="1:30" s="183" customFormat="1" ht="11.35" x14ac:dyDescent="0.35">
      <c r="A168" s="175">
        <v>155</v>
      </c>
      <c r="B168" s="175">
        <v>28.5</v>
      </c>
      <c r="C168" s="175">
        <v>547.5</v>
      </c>
      <c r="D168" s="184">
        <v>2.5465116279069768</v>
      </c>
      <c r="E168" s="184">
        <v>5.2252576217493054</v>
      </c>
      <c r="F168" s="185">
        <v>2543.2830000000004</v>
      </c>
      <c r="G168" s="185">
        <v>20797.287725000002</v>
      </c>
      <c r="H168" s="185">
        <v>96.731570813953496</v>
      </c>
      <c r="I168" s="185">
        <v>291.70506925130206</v>
      </c>
      <c r="J168" s="185">
        <v>1600</v>
      </c>
      <c r="K168" s="185">
        <v>278850</v>
      </c>
      <c r="L168" s="185">
        <v>1296.9767441860465</v>
      </c>
      <c r="M168" s="185">
        <v>264.5798545933531</v>
      </c>
      <c r="N168" s="186">
        <v>18</v>
      </c>
      <c r="O168" s="186">
        <v>251.25</v>
      </c>
      <c r="P168" s="186">
        <v>1.1686046511627908</v>
      </c>
      <c r="Q168" s="186">
        <v>2.5782842057796223</v>
      </c>
      <c r="R168" s="187">
        <v>0.80769230769230771</v>
      </c>
      <c r="S168" s="190">
        <v>27</v>
      </c>
      <c r="T168" s="190">
        <v>552</v>
      </c>
      <c r="U168" s="190">
        <v>2.5674418604651161</v>
      </c>
      <c r="V168" s="190">
        <v>5.3197511944767406</v>
      </c>
      <c r="W168" s="187">
        <v>0.5774971297359357</v>
      </c>
      <c r="X168" s="187">
        <v>1.3851894374282434</v>
      </c>
      <c r="Y168" s="188">
        <v>22</v>
      </c>
      <c r="Z168" s="188">
        <v>79</v>
      </c>
      <c r="AA168" s="188">
        <v>59</v>
      </c>
      <c r="AB168" s="188">
        <v>84</v>
      </c>
      <c r="AC168" s="188">
        <v>76</v>
      </c>
      <c r="AD168" s="189">
        <v>21.774999999999999</v>
      </c>
    </row>
    <row r="169" spans="1:30" s="183" customFormat="1" ht="11.35" x14ac:dyDescent="0.35">
      <c r="A169" s="175">
        <v>156</v>
      </c>
      <c r="B169" s="175">
        <v>27</v>
      </c>
      <c r="C169" s="175">
        <v>770.25</v>
      </c>
      <c r="D169" s="184">
        <v>3.5825581395348838</v>
      </c>
      <c r="E169" s="184">
        <v>5.1077054183160948</v>
      </c>
      <c r="F169" s="185">
        <v>2409.4260000000004</v>
      </c>
      <c r="G169" s="185">
        <v>33463.878174999991</v>
      </c>
      <c r="H169" s="185">
        <v>155.64594499999995</v>
      </c>
      <c r="I169" s="185">
        <v>380.94633983535959</v>
      </c>
      <c r="J169" s="185">
        <v>1600</v>
      </c>
      <c r="K169" s="185">
        <v>266350</v>
      </c>
      <c r="L169" s="185">
        <v>1238.8372093023256</v>
      </c>
      <c r="M169" s="185">
        <v>267.85064626103872</v>
      </c>
      <c r="N169" s="186">
        <v>9.75</v>
      </c>
      <c r="O169" s="186">
        <v>141.75</v>
      </c>
      <c r="P169" s="186">
        <v>0.65930232558139534</v>
      </c>
      <c r="Q169" s="186">
        <v>1.8219282115857738</v>
      </c>
      <c r="R169" s="187">
        <v>0.8833333333333333</v>
      </c>
      <c r="S169" s="190">
        <v>20.25</v>
      </c>
      <c r="T169" s="190">
        <v>411.75</v>
      </c>
      <c r="U169" s="190">
        <v>1.9151162790697673</v>
      </c>
      <c r="V169" s="190">
        <v>4.16988164744585</v>
      </c>
      <c r="W169" s="187">
        <v>0.66111111111111109</v>
      </c>
      <c r="X169" s="187">
        <v>1.5444444444444443</v>
      </c>
      <c r="Y169" s="188">
        <v>31</v>
      </c>
      <c r="Z169" s="188">
        <v>83</v>
      </c>
      <c r="AA169" s="188">
        <v>46</v>
      </c>
      <c r="AB169" s="188">
        <v>77</v>
      </c>
      <c r="AC169" s="188">
        <v>83</v>
      </c>
      <c r="AD169" s="189">
        <v>20.25</v>
      </c>
    </row>
    <row r="170" spans="1:30" s="183" customFormat="1" ht="11.35" x14ac:dyDescent="0.35">
      <c r="A170" s="175">
        <v>157</v>
      </c>
      <c r="B170" s="175">
        <v>29.25</v>
      </c>
      <c r="C170" s="175">
        <v>861</v>
      </c>
      <c r="D170" s="184">
        <v>4.0046511627906973</v>
      </c>
      <c r="E170" s="184">
        <v>6.0293268284205821</v>
      </c>
      <c r="F170" s="185">
        <v>2409.4260000000004</v>
      </c>
      <c r="G170" s="185">
        <v>38565.317175000026</v>
      </c>
      <c r="H170" s="185">
        <v>179.37356825581406</v>
      </c>
      <c r="I170" s="185">
        <v>411.18694243427308</v>
      </c>
      <c r="J170" s="185">
        <v>1600</v>
      </c>
      <c r="K170" s="185">
        <v>276600</v>
      </c>
      <c r="L170" s="185">
        <v>1286.5116279069769</v>
      </c>
      <c r="M170" s="185">
        <v>267.21900885965357</v>
      </c>
      <c r="N170" s="186">
        <v>12</v>
      </c>
      <c r="O170" s="186">
        <v>168</v>
      </c>
      <c r="P170" s="186">
        <v>0.78139534883720929</v>
      </c>
      <c r="Q170" s="186">
        <v>2.2445162472324443</v>
      </c>
      <c r="R170" s="187">
        <v>0.86506024096385536</v>
      </c>
      <c r="S170" s="190">
        <v>35.25</v>
      </c>
      <c r="T170" s="190">
        <v>486</v>
      </c>
      <c r="U170" s="190">
        <v>2.2604651162790699</v>
      </c>
      <c r="V170" s="190">
        <v>5.2241414594422517</v>
      </c>
      <c r="W170" s="187">
        <v>0.60963855421686752</v>
      </c>
      <c r="X170" s="187">
        <v>1.4746987951807229</v>
      </c>
      <c r="Y170" s="188">
        <v>30</v>
      </c>
      <c r="Z170" s="188">
        <v>73</v>
      </c>
      <c r="AA170" s="188">
        <v>57</v>
      </c>
      <c r="AB170" s="188">
        <v>83</v>
      </c>
      <c r="AC170" s="188">
        <v>77</v>
      </c>
      <c r="AD170" s="189">
        <v>20.75</v>
      </c>
    </row>
    <row r="171" spans="1:30" s="183" customFormat="1" ht="11.35" x14ac:dyDescent="0.35">
      <c r="A171" s="175">
        <v>158</v>
      </c>
      <c r="B171" s="175">
        <v>30.75</v>
      </c>
      <c r="C171" s="175">
        <v>605.25</v>
      </c>
      <c r="D171" s="184">
        <v>2.8151162790697675</v>
      </c>
      <c r="E171" s="184">
        <v>5.5777065313592287</v>
      </c>
      <c r="F171" s="185">
        <v>2744.0685000000003</v>
      </c>
      <c r="G171" s="185">
        <v>32733.613875000021</v>
      </c>
      <c r="H171" s="185">
        <v>152.24936686046522</v>
      </c>
      <c r="I171" s="185">
        <v>420.6641949162983</v>
      </c>
      <c r="J171" s="185">
        <v>1600</v>
      </c>
      <c r="K171" s="185">
        <v>271700</v>
      </c>
      <c r="L171" s="185">
        <v>1263.7209302325582</v>
      </c>
      <c r="M171" s="185">
        <v>287.85399381655276</v>
      </c>
      <c r="N171" s="186">
        <v>16.5</v>
      </c>
      <c r="O171" s="186">
        <v>281.25</v>
      </c>
      <c r="P171" s="186">
        <v>1.308139534883721</v>
      </c>
      <c r="Q171" s="186">
        <v>2.872401918983023</v>
      </c>
      <c r="R171" s="187">
        <v>0.77823772915434652</v>
      </c>
      <c r="S171" s="190">
        <v>47.25</v>
      </c>
      <c r="T171" s="190">
        <v>512.25</v>
      </c>
      <c r="U171" s="190">
        <v>2.3825581395348836</v>
      </c>
      <c r="V171" s="190">
        <v>5.6277525323639841</v>
      </c>
      <c r="W171" s="187">
        <v>0.59609698403311651</v>
      </c>
      <c r="X171" s="187">
        <v>1.374334713187463</v>
      </c>
      <c r="Y171" s="188">
        <v>40</v>
      </c>
      <c r="Z171" s="188">
        <v>62</v>
      </c>
      <c r="AA171" s="188">
        <v>58</v>
      </c>
      <c r="AB171" s="188">
        <v>69</v>
      </c>
      <c r="AC171" s="188">
        <v>91</v>
      </c>
      <c r="AD171" s="189">
        <v>21.137499999999999</v>
      </c>
    </row>
    <row r="172" spans="1:30" s="183" customFormat="1" ht="11.35" x14ac:dyDescent="0.35">
      <c r="A172" s="175">
        <v>159</v>
      </c>
      <c r="B172" s="175">
        <v>21</v>
      </c>
      <c r="C172" s="175">
        <v>440.25</v>
      </c>
      <c r="D172" s="184">
        <v>2.0476744186046512</v>
      </c>
      <c r="E172" s="184">
        <v>4.1118695506925595</v>
      </c>
      <c r="F172" s="185">
        <v>1740.1410000000003</v>
      </c>
      <c r="G172" s="185">
        <v>15692.874125000002</v>
      </c>
      <c r="H172" s="185">
        <v>72.990112209302339</v>
      </c>
      <c r="I172" s="185">
        <v>222.81762877691781</v>
      </c>
      <c r="J172" s="185">
        <v>1600</v>
      </c>
      <c r="K172" s="185">
        <v>266800</v>
      </c>
      <c r="L172" s="185">
        <v>1240.9302325581396</v>
      </c>
      <c r="M172" s="185">
        <v>288.88938116346714</v>
      </c>
      <c r="N172" s="186">
        <v>9.75</v>
      </c>
      <c r="O172" s="186">
        <v>219</v>
      </c>
      <c r="P172" s="186">
        <v>1.0186046511627906</v>
      </c>
      <c r="Q172" s="186">
        <v>2.2143337022314586</v>
      </c>
      <c r="R172" s="187">
        <v>0.81997533908754627</v>
      </c>
      <c r="S172" s="190">
        <v>27.75</v>
      </c>
      <c r="T172" s="190">
        <v>484.5</v>
      </c>
      <c r="U172" s="190">
        <v>2.2534883720930234</v>
      </c>
      <c r="V172" s="190">
        <v>4.4503674550173091</v>
      </c>
      <c r="W172" s="187">
        <v>0.60172626387176331</v>
      </c>
      <c r="X172" s="187">
        <v>1.4217016029593097</v>
      </c>
      <c r="Y172" s="188">
        <v>42</v>
      </c>
      <c r="Z172" s="188">
        <v>64</v>
      </c>
      <c r="AA172" s="188">
        <v>54</v>
      </c>
      <c r="AB172" s="188">
        <v>73</v>
      </c>
      <c r="AC172" s="188">
        <v>87</v>
      </c>
      <c r="AD172" s="189">
        <v>20.274999999999999</v>
      </c>
    </row>
    <row r="173" spans="1:30" s="183" customFormat="1" ht="11.35" x14ac:dyDescent="0.35">
      <c r="A173" s="175">
        <v>160</v>
      </c>
      <c r="B173" s="175">
        <v>38.25</v>
      </c>
      <c r="C173" s="175">
        <v>775.5</v>
      </c>
      <c r="D173" s="184">
        <v>3.6069767441860465</v>
      </c>
      <c r="E173" s="184">
        <v>6.7836353164754719</v>
      </c>
      <c r="F173" s="185">
        <v>3413.3535000000006</v>
      </c>
      <c r="G173" s="185">
        <v>33444.171450000002</v>
      </c>
      <c r="H173" s="185">
        <v>155.5542858139535</v>
      </c>
      <c r="I173" s="185">
        <v>443.77427421434254</v>
      </c>
      <c r="J173" s="185">
        <v>1600</v>
      </c>
      <c r="K173" s="185">
        <v>270850</v>
      </c>
      <c r="L173" s="185">
        <v>1259.7674418604652</v>
      </c>
      <c r="M173" s="185">
        <v>283.7868784721345</v>
      </c>
      <c r="N173" s="186">
        <v>13.5</v>
      </c>
      <c r="O173" s="186">
        <v>164.25</v>
      </c>
      <c r="P173" s="186">
        <v>0.76395348837209298</v>
      </c>
      <c r="Q173" s="186">
        <v>2.1799405585813698</v>
      </c>
      <c r="R173" s="187">
        <v>0.86838942307692302</v>
      </c>
      <c r="S173" s="190">
        <v>33.75</v>
      </c>
      <c r="T173" s="190">
        <v>513</v>
      </c>
      <c r="U173" s="190">
        <v>2.386046511627907</v>
      </c>
      <c r="V173" s="190">
        <v>5.1976509519577503</v>
      </c>
      <c r="W173" s="187">
        <v>0.58894230769230771</v>
      </c>
      <c r="X173" s="187">
        <v>1.4573317307692308</v>
      </c>
      <c r="Y173" s="188">
        <v>37</v>
      </c>
      <c r="Z173" s="188">
        <v>66</v>
      </c>
      <c r="AA173" s="188">
        <v>57</v>
      </c>
      <c r="AB173" s="188">
        <v>73</v>
      </c>
      <c r="AC173" s="188">
        <v>87</v>
      </c>
      <c r="AD173" s="189">
        <v>20.8</v>
      </c>
    </row>
    <row r="174" spans="1:30" s="183" customFormat="1" ht="11.35" x14ac:dyDescent="0.35">
      <c r="A174" s="175">
        <v>161</v>
      </c>
      <c r="B174" s="175">
        <v>33.75</v>
      </c>
      <c r="C174" s="175">
        <v>933.75</v>
      </c>
      <c r="D174" s="184">
        <v>4.3430232558139537</v>
      </c>
      <c r="E174" s="184">
        <v>7.5617055185932713</v>
      </c>
      <c r="F174" s="185">
        <v>3011.7825000000003</v>
      </c>
      <c r="G174" s="185">
        <v>35137.462500000009</v>
      </c>
      <c r="H174" s="185">
        <v>163.43005813953494</v>
      </c>
      <c r="I174" s="185">
        <v>418.51361340201873</v>
      </c>
      <c r="J174" s="185">
        <v>1600</v>
      </c>
      <c r="K174" s="185">
        <v>277000</v>
      </c>
      <c r="L174" s="185">
        <v>1288.3720930232557</v>
      </c>
      <c r="M174" s="185">
        <v>268.00518052391232</v>
      </c>
      <c r="N174" s="186">
        <v>15.75</v>
      </c>
      <c r="O174" s="186">
        <v>259.5</v>
      </c>
      <c r="P174" s="186">
        <v>1.2069767441860466</v>
      </c>
      <c r="Q174" s="186">
        <v>2.7842300693182471</v>
      </c>
      <c r="R174" s="187">
        <v>0.79281437125748511</v>
      </c>
      <c r="S174" s="190">
        <v>36</v>
      </c>
      <c r="T174" s="190">
        <v>502.5</v>
      </c>
      <c r="U174" s="190">
        <v>2.3372093023255816</v>
      </c>
      <c r="V174" s="190">
        <v>5.1130570101161696</v>
      </c>
      <c r="W174" s="187">
        <v>0.59880239520958078</v>
      </c>
      <c r="X174" s="187">
        <v>1.3916167664670658</v>
      </c>
      <c r="Y174" s="188">
        <v>28</v>
      </c>
      <c r="Z174" s="188">
        <v>71</v>
      </c>
      <c r="AA174" s="188">
        <v>61</v>
      </c>
      <c r="AB174" s="188">
        <v>82</v>
      </c>
      <c r="AC174" s="188">
        <v>78</v>
      </c>
      <c r="AD174" s="189">
        <v>20.875</v>
      </c>
    </row>
    <row r="175" spans="1:30" s="183" customFormat="1" ht="11.35" x14ac:dyDescent="0.35">
      <c r="A175" s="175">
        <v>162</v>
      </c>
      <c r="B175" s="175">
        <v>24</v>
      </c>
      <c r="C175" s="175">
        <v>721.5</v>
      </c>
      <c r="D175" s="184">
        <v>3.3558139534883722</v>
      </c>
      <c r="E175" s="184">
        <v>4.9467516163650265</v>
      </c>
      <c r="F175" s="185">
        <v>2141.7120000000004</v>
      </c>
      <c r="G175" s="185">
        <v>37115.943325000007</v>
      </c>
      <c r="H175" s="185">
        <v>172.63229453488375</v>
      </c>
      <c r="I175" s="185">
        <v>389.26884293186487</v>
      </c>
      <c r="J175" s="185">
        <v>1600</v>
      </c>
      <c r="K175" s="185">
        <v>276250</v>
      </c>
      <c r="L175" s="185">
        <v>1284.8837209302326</v>
      </c>
      <c r="M175" s="185">
        <v>268.80987351330577</v>
      </c>
      <c r="N175" s="186">
        <v>12</v>
      </c>
      <c r="O175" s="186">
        <v>159</v>
      </c>
      <c r="P175" s="186">
        <v>0.73953488372093024</v>
      </c>
      <c r="Q175" s="186">
        <v>2.0679620577698157</v>
      </c>
      <c r="R175" s="187">
        <v>0.8768158047646718</v>
      </c>
      <c r="S175" s="190">
        <v>39</v>
      </c>
      <c r="T175" s="190">
        <v>525</v>
      </c>
      <c r="U175" s="190">
        <v>2.441860465116279</v>
      </c>
      <c r="V175" s="190">
        <v>5.5699243504879545</v>
      </c>
      <c r="W175" s="187">
        <v>0.5932597327135386</v>
      </c>
      <c r="X175" s="187">
        <v>1.4700755374782104</v>
      </c>
      <c r="Y175" s="188">
        <v>24</v>
      </c>
      <c r="Z175" s="188">
        <v>74</v>
      </c>
      <c r="AA175" s="188">
        <v>62</v>
      </c>
      <c r="AB175" s="188">
        <v>78</v>
      </c>
      <c r="AC175" s="188">
        <v>82</v>
      </c>
      <c r="AD175" s="189">
        <v>21.512499999999999</v>
      </c>
    </row>
    <row r="176" spans="1:30" s="183" customFormat="1" ht="11.35" x14ac:dyDescent="0.35">
      <c r="A176" s="175">
        <v>163</v>
      </c>
      <c r="B176" s="175">
        <v>18</v>
      </c>
      <c r="C176" s="175">
        <v>693.75</v>
      </c>
      <c r="D176" s="184">
        <v>3.2267441860465116</v>
      </c>
      <c r="E176" s="184">
        <v>4.545722401761858</v>
      </c>
      <c r="F176" s="185">
        <v>1606.2840000000003</v>
      </c>
      <c r="G176" s="185">
        <v>25338.758275000018</v>
      </c>
      <c r="H176" s="185">
        <v>117.85468965116287</v>
      </c>
      <c r="I176" s="185">
        <v>285.99928843695227</v>
      </c>
      <c r="J176" s="185">
        <v>1600</v>
      </c>
      <c r="K176" s="185">
        <v>271450</v>
      </c>
      <c r="L176" s="185">
        <v>1262.5581395348838</v>
      </c>
      <c r="M176" s="185">
        <v>276.41811942089851</v>
      </c>
      <c r="N176" s="186">
        <v>12.75</v>
      </c>
      <c r="O176" s="186">
        <v>196.5</v>
      </c>
      <c r="P176" s="186">
        <v>0.913953488372093</v>
      </c>
      <c r="Q176" s="186">
        <v>2.4804451472805602</v>
      </c>
      <c r="R176" s="187">
        <v>0.83085861846352493</v>
      </c>
      <c r="S176" s="190">
        <v>25.5</v>
      </c>
      <c r="T176" s="190">
        <v>387</v>
      </c>
      <c r="U176" s="190">
        <v>1.8</v>
      </c>
      <c r="V176" s="190">
        <v>4.1345789375284889</v>
      </c>
      <c r="W176" s="187">
        <v>0.66688185926404142</v>
      </c>
      <c r="X176" s="187">
        <v>1.4977404777275662</v>
      </c>
      <c r="Y176" s="188">
        <v>28</v>
      </c>
      <c r="Z176" s="188">
        <v>75</v>
      </c>
      <c r="AA176" s="188">
        <v>57</v>
      </c>
      <c r="AB176" s="188">
        <v>71</v>
      </c>
      <c r="AC176" s="188">
        <v>89</v>
      </c>
      <c r="AD176" s="189">
        <v>19.362500000000001</v>
      </c>
    </row>
    <row r="177" spans="1:30" s="183" customFormat="1" ht="11.35" x14ac:dyDescent="0.35">
      <c r="A177" s="175">
        <v>164</v>
      </c>
      <c r="B177" s="175">
        <v>25.5</v>
      </c>
      <c r="C177" s="175">
        <v>510.75</v>
      </c>
      <c r="D177" s="184">
        <v>2.3755813953488372</v>
      </c>
      <c r="E177" s="184">
        <v>4.4836068499255131</v>
      </c>
      <c r="F177" s="185">
        <v>2275.5690000000004</v>
      </c>
      <c r="G177" s="185">
        <v>18488.998125000006</v>
      </c>
      <c r="H177" s="185">
        <v>85.995340116279095</v>
      </c>
      <c r="I177" s="185">
        <v>275.47925608519245</v>
      </c>
      <c r="J177" s="185">
        <v>1600</v>
      </c>
      <c r="K177" s="185">
        <v>267550</v>
      </c>
      <c r="L177" s="185">
        <v>1244.4186046511627</v>
      </c>
      <c r="M177" s="185">
        <v>271.14590965962702</v>
      </c>
      <c r="N177" s="186">
        <v>10.5</v>
      </c>
      <c r="O177" s="186">
        <v>277.5</v>
      </c>
      <c r="P177" s="186">
        <v>1.2906976744186047</v>
      </c>
      <c r="Q177" s="186">
        <v>2.6238761682842227</v>
      </c>
      <c r="R177" s="187">
        <v>0.76714915040906229</v>
      </c>
      <c r="S177" s="190">
        <v>27.75</v>
      </c>
      <c r="T177" s="190">
        <v>399</v>
      </c>
      <c r="U177" s="190">
        <v>1.8558139534883722</v>
      </c>
      <c r="V177" s="190">
        <v>4.1605654453497101</v>
      </c>
      <c r="W177" s="187">
        <v>0.66519823788546251</v>
      </c>
      <c r="X177" s="187">
        <v>1.4323473882945248</v>
      </c>
      <c r="Y177" s="188">
        <v>33</v>
      </c>
      <c r="Z177" s="188">
        <v>76</v>
      </c>
      <c r="AA177" s="188">
        <v>51</v>
      </c>
      <c r="AB177" s="188">
        <v>74</v>
      </c>
      <c r="AC177" s="188">
        <v>86</v>
      </c>
      <c r="AD177" s="189">
        <v>19.862500000000001</v>
      </c>
    </row>
    <row r="178" spans="1:30" s="183" customFormat="1" ht="11.35" x14ac:dyDescent="0.35">
      <c r="A178" s="175">
        <v>165</v>
      </c>
      <c r="B178" s="175">
        <v>39</v>
      </c>
      <c r="C178" s="175">
        <v>963</v>
      </c>
      <c r="D178" s="184">
        <v>4.4790697674418603</v>
      </c>
      <c r="E178" s="184">
        <v>7.0060157107995105</v>
      </c>
      <c r="F178" s="185">
        <v>2543.2830000000004</v>
      </c>
      <c r="G178" s="185">
        <v>28181.360399999983</v>
      </c>
      <c r="H178" s="185">
        <v>131.07609488372086</v>
      </c>
      <c r="I178" s="185">
        <v>324.24372929653163</v>
      </c>
      <c r="J178" s="185">
        <v>1600</v>
      </c>
      <c r="K178" s="185">
        <v>267700</v>
      </c>
      <c r="L178" s="185">
        <v>1245.1162790697674</v>
      </c>
      <c r="M178" s="185">
        <v>260.00873541241418</v>
      </c>
      <c r="N178" s="186">
        <v>16.5</v>
      </c>
      <c r="O178" s="186">
        <v>228</v>
      </c>
      <c r="P178" s="186">
        <v>1.0604651162790697</v>
      </c>
      <c r="Q178" s="186">
        <v>2.9612678465973756</v>
      </c>
      <c r="R178" s="187">
        <v>0.80462724935732644</v>
      </c>
      <c r="S178" s="190">
        <v>21</v>
      </c>
      <c r="T178" s="190">
        <v>360</v>
      </c>
      <c r="U178" s="190">
        <v>1.6744186046511629</v>
      </c>
      <c r="V178" s="190">
        <v>3.8701676545620867</v>
      </c>
      <c r="W178" s="187">
        <v>0.69151670951156807</v>
      </c>
      <c r="X178" s="187">
        <v>1.4961439588688945</v>
      </c>
      <c r="Y178" s="188">
        <v>34</v>
      </c>
      <c r="Z178" s="188">
        <v>78</v>
      </c>
      <c r="AA178" s="188">
        <v>48</v>
      </c>
      <c r="AB178" s="188">
        <v>80</v>
      </c>
      <c r="AC178" s="188">
        <v>80</v>
      </c>
      <c r="AD178" s="189">
        <v>19.45</v>
      </c>
    </row>
    <row r="179" spans="1:30" s="183" customFormat="1" ht="11.35" x14ac:dyDescent="0.35">
      <c r="A179" s="175">
        <v>166</v>
      </c>
      <c r="B179" s="175">
        <v>33</v>
      </c>
      <c r="C179" s="175">
        <v>1119</v>
      </c>
      <c r="D179" s="184">
        <v>5.2046511627906975</v>
      </c>
      <c r="E179" s="184">
        <v>7.5510320978148373</v>
      </c>
      <c r="F179" s="185">
        <v>2543.2830000000004</v>
      </c>
      <c r="G179" s="185">
        <v>41771.56415000002</v>
      </c>
      <c r="H179" s="185">
        <v>194.28634488372103</v>
      </c>
      <c r="I179" s="185">
        <v>454.68161571083499</v>
      </c>
      <c r="J179" s="185">
        <v>1600</v>
      </c>
      <c r="K179" s="185">
        <v>275100</v>
      </c>
      <c r="L179" s="185">
        <v>1279.5348837209303</v>
      </c>
      <c r="M179" s="185">
        <v>268.73669050609487</v>
      </c>
      <c r="N179" s="186">
        <v>12</v>
      </c>
      <c r="O179" s="186">
        <v>156.75</v>
      </c>
      <c r="P179" s="186">
        <v>0.72906976744186047</v>
      </c>
      <c r="Q179" s="186">
        <v>2.1037969834197896</v>
      </c>
      <c r="R179" s="187">
        <v>0.87325651910248636</v>
      </c>
      <c r="S179" s="190">
        <v>23.25</v>
      </c>
      <c r="T179" s="190">
        <v>450</v>
      </c>
      <c r="U179" s="190">
        <v>2.0930232558139537</v>
      </c>
      <c r="V179" s="190">
        <v>4.9371704479556833</v>
      </c>
      <c r="W179" s="187">
        <v>0.63614311704063065</v>
      </c>
      <c r="X179" s="187">
        <v>1.509399636143117</v>
      </c>
      <c r="Y179" s="188">
        <v>34</v>
      </c>
      <c r="Z179" s="188">
        <v>70</v>
      </c>
      <c r="AA179" s="188">
        <v>56</v>
      </c>
      <c r="AB179" s="188">
        <v>83</v>
      </c>
      <c r="AC179" s="188">
        <v>77</v>
      </c>
      <c r="AD179" s="189">
        <v>20.612500000000001</v>
      </c>
    </row>
    <row r="180" spans="1:30" s="183" customFormat="1" ht="11.35" x14ac:dyDescent="0.35">
      <c r="A180" s="175">
        <v>167</v>
      </c>
      <c r="B180" s="175">
        <v>21</v>
      </c>
      <c r="C180" s="175">
        <v>576</v>
      </c>
      <c r="D180" s="184">
        <v>2.6790697674418604</v>
      </c>
      <c r="E180" s="184">
        <v>4.3505052955818195</v>
      </c>
      <c r="F180" s="185">
        <v>1873.9980000000003</v>
      </c>
      <c r="G180" s="185">
        <v>25059.145875000027</v>
      </c>
      <c r="H180" s="185">
        <v>116.55416686046524</v>
      </c>
      <c r="I180" s="185">
        <v>298.04614312055219</v>
      </c>
      <c r="J180" s="185">
        <v>1600</v>
      </c>
      <c r="K180" s="185">
        <v>271350</v>
      </c>
      <c r="L180" s="185">
        <v>1262.0930232558139</v>
      </c>
      <c r="M180" s="185">
        <v>271.70763337677829</v>
      </c>
      <c r="N180" s="186">
        <v>13.5</v>
      </c>
      <c r="O180" s="186">
        <v>189.75</v>
      </c>
      <c r="P180" s="186">
        <v>0.88255813953488371</v>
      </c>
      <c r="Q180" s="186">
        <v>2.3299373191834207</v>
      </c>
      <c r="R180" s="187">
        <v>0.84832134292565942</v>
      </c>
      <c r="S180" s="190">
        <v>27.75</v>
      </c>
      <c r="T180" s="190">
        <v>477</v>
      </c>
      <c r="U180" s="190">
        <v>2.2186046511627908</v>
      </c>
      <c r="V180" s="190">
        <v>4.9602864805510123</v>
      </c>
      <c r="W180" s="187">
        <v>0.61870503597122306</v>
      </c>
      <c r="X180" s="187">
        <v>1.4670263788968825</v>
      </c>
      <c r="Y180" s="188">
        <v>33</v>
      </c>
      <c r="Z180" s="188">
        <v>76</v>
      </c>
      <c r="AA180" s="188">
        <v>51</v>
      </c>
      <c r="AB180" s="188">
        <v>79</v>
      </c>
      <c r="AC180" s="188">
        <v>81</v>
      </c>
      <c r="AD180" s="189">
        <v>20.85</v>
      </c>
    </row>
    <row r="181" spans="1:30" s="183" customFormat="1" ht="11.35" x14ac:dyDescent="0.35">
      <c r="A181" s="175">
        <v>168</v>
      </c>
      <c r="B181" s="175">
        <v>21</v>
      </c>
      <c r="C181" s="175">
        <v>486</v>
      </c>
      <c r="D181" s="184">
        <v>2.2604651162790699</v>
      </c>
      <c r="E181" s="184">
        <v>3.9290072427391967</v>
      </c>
      <c r="F181" s="185">
        <v>1740.1410000000003</v>
      </c>
      <c r="G181" s="185">
        <v>17614.83755</v>
      </c>
      <c r="H181" s="185">
        <v>81.929476976744184</v>
      </c>
      <c r="I181" s="185">
        <v>229.33522762483989</v>
      </c>
      <c r="J181" s="185">
        <v>1600</v>
      </c>
      <c r="K181" s="185">
        <v>267250</v>
      </c>
      <c r="L181" s="185">
        <v>1243.0232558139535</v>
      </c>
      <c r="M181" s="185">
        <v>274.83669648904913</v>
      </c>
      <c r="N181" s="186">
        <v>12</v>
      </c>
      <c r="O181" s="186">
        <v>231.75</v>
      </c>
      <c r="P181" s="186">
        <v>1.077906976744186</v>
      </c>
      <c r="Q181" s="186">
        <v>2.4431695345357856</v>
      </c>
      <c r="R181" s="187">
        <v>0.8126137052759248</v>
      </c>
      <c r="S181" s="190">
        <v>36.75</v>
      </c>
      <c r="T181" s="190">
        <v>507.75</v>
      </c>
      <c r="U181" s="190">
        <v>2.3616279069767443</v>
      </c>
      <c r="V181" s="190">
        <v>5.2070768389466071</v>
      </c>
      <c r="W181" s="187">
        <v>0.58944815039417831</v>
      </c>
      <c r="X181" s="187">
        <v>1.402061855670103</v>
      </c>
      <c r="Y181" s="188">
        <v>39</v>
      </c>
      <c r="Z181" s="188">
        <v>70</v>
      </c>
      <c r="AA181" s="188">
        <v>51</v>
      </c>
      <c r="AB181" s="188">
        <v>83</v>
      </c>
      <c r="AC181" s="188">
        <v>77</v>
      </c>
      <c r="AD181" s="189">
        <v>20.612500000000001</v>
      </c>
    </row>
    <row r="182" spans="1:30" s="183" customFormat="1" ht="11.35" x14ac:dyDescent="0.35">
      <c r="A182" s="175">
        <v>169</v>
      </c>
      <c r="B182" s="175">
        <v>35.25</v>
      </c>
      <c r="C182" s="175">
        <v>520.5</v>
      </c>
      <c r="D182" s="184">
        <v>2.4209302325581397</v>
      </c>
      <c r="E182" s="184">
        <v>5.3516116071866779</v>
      </c>
      <c r="F182" s="185">
        <v>2476.3545000000004</v>
      </c>
      <c r="G182" s="185">
        <v>21472.15010000001</v>
      </c>
      <c r="H182" s="185">
        <v>99.870465581395393</v>
      </c>
      <c r="I182" s="185">
        <v>327.40527183173197</v>
      </c>
      <c r="J182" s="185">
        <v>1600</v>
      </c>
      <c r="K182" s="185">
        <v>271650</v>
      </c>
      <c r="L182" s="185">
        <v>1263.4883720930231</v>
      </c>
      <c r="M182" s="185">
        <v>248.88427405825723</v>
      </c>
      <c r="N182" s="186">
        <v>12</v>
      </c>
      <c r="O182" s="186">
        <v>221.25</v>
      </c>
      <c r="P182" s="186">
        <v>1.0290697674418605</v>
      </c>
      <c r="Q182" s="186">
        <v>2.401572512436994</v>
      </c>
      <c r="R182" s="187">
        <v>0.8266745005875441</v>
      </c>
      <c r="S182" s="190">
        <v>34.5</v>
      </c>
      <c r="T182" s="190">
        <v>481.5</v>
      </c>
      <c r="U182" s="190">
        <v>2.2395348837209301</v>
      </c>
      <c r="V182" s="190">
        <v>4.8217231153756162</v>
      </c>
      <c r="W182" s="187">
        <v>0.62279670975323143</v>
      </c>
      <c r="X182" s="187">
        <v>1.4494712103407754</v>
      </c>
      <c r="Y182" s="188">
        <v>26</v>
      </c>
      <c r="Z182" s="188">
        <v>85</v>
      </c>
      <c r="AA182" s="188">
        <v>49</v>
      </c>
      <c r="AB182" s="188">
        <v>81</v>
      </c>
      <c r="AC182" s="188">
        <v>79</v>
      </c>
      <c r="AD182" s="189">
        <v>21.274999999999999</v>
      </c>
    </row>
    <row r="183" spans="1:30" s="183" customFormat="1" ht="11.35" x14ac:dyDescent="0.35">
      <c r="A183" s="175">
        <v>170</v>
      </c>
      <c r="B183" s="175">
        <v>28.5</v>
      </c>
      <c r="C183" s="175">
        <v>802.5</v>
      </c>
      <c r="D183" s="184">
        <v>3.7325581395348837</v>
      </c>
      <c r="E183" s="184">
        <v>6.1199066532124409</v>
      </c>
      <c r="F183" s="185">
        <v>2342.4975000000004</v>
      </c>
      <c r="G183" s="185">
        <v>35003.233675000003</v>
      </c>
      <c r="H183" s="185">
        <v>162.80573802325583</v>
      </c>
      <c r="I183" s="185">
        <v>393.13608131273656</v>
      </c>
      <c r="J183" s="185">
        <v>1600</v>
      </c>
      <c r="K183" s="185">
        <v>272400</v>
      </c>
      <c r="L183" s="185">
        <v>1266.9767441860465</v>
      </c>
      <c r="M183" s="185">
        <v>285.10970903428006</v>
      </c>
      <c r="N183" s="186">
        <v>13.5</v>
      </c>
      <c r="O183" s="186">
        <v>167.25</v>
      </c>
      <c r="P183" s="186">
        <v>0.77790697674418607</v>
      </c>
      <c r="Q183" s="186">
        <v>2.191831221480288</v>
      </c>
      <c r="R183" s="187">
        <v>0.86335784313725483</v>
      </c>
      <c r="S183" s="190">
        <v>40.5</v>
      </c>
      <c r="T183" s="190">
        <v>448.5</v>
      </c>
      <c r="U183" s="190">
        <v>2.0860465116279068</v>
      </c>
      <c r="V183" s="190">
        <v>5.2791394882257388</v>
      </c>
      <c r="W183" s="187">
        <v>0.63357843137254899</v>
      </c>
      <c r="X183" s="187">
        <v>1.4969362745098038</v>
      </c>
      <c r="Y183" s="188">
        <v>35</v>
      </c>
      <c r="Z183" s="188">
        <v>71</v>
      </c>
      <c r="AA183" s="188">
        <v>54</v>
      </c>
      <c r="AB183" s="188">
        <v>87</v>
      </c>
      <c r="AC183" s="188">
        <v>73</v>
      </c>
      <c r="AD183" s="189">
        <v>20.399999999999999</v>
      </c>
    </row>
    <row r="184" spans="1:30" s="183" customFormat="1" ht="11.35" x14ac:dyDescent="0.35">
      <c r="A184" s="175">
        <v>171</v>
      </c>
      <c r="B184" s="175">
        <v>18.75</v>
      </c>
      <c r="C184" s="175">
        <v>408.75</v>
      </c>
      <c r="D184" s="184">
        <v>1.9011627906976745</v>
      </c>
      <c r="E184" s="184">
        <v>3.2463762754760088</v>
      </c>
      <c r="F184" s="185">
        <v>1003.9275000000001</v>
      </c>
      <c r="G184" s="185">
        <v>12723.10785</v>
      </c>
      <c r="H184" s="185">
        <v>59.17724581395349</v>
      </c>
      <c r="I184" s="185">
        <v>152.87873276547913</v>
      </c>
      <c r="J184" s="185">
        <v>1600</v>
      </c>
      <c r="K184" s="185">
        <v>271200</v>
      </c>
      <c r="L184" s="185">
        <v>1261.3953488372092</v>
      </c>
      <c r="M184" s="185">
        <v>245.2309744289802</v>
      </c>
      <c r="N184" s="186">
        <v>11.25</v>
      </c>
      <c r="O184" s="186">
        <v>228</v>
      </c>
      <c r="P184" s="186">
        <v>1.0604651162790697</v>
      </c>
      <c r="Q184" s="186">
        <v>2.3606875221105539</v>
      </c>
      <c r="R184" s="187">
        <v>0.81269254467036345</v>
      </c>
      <c r="S184" s="190">
        <v>21</v>
      </c>
      <c r="T184" s="190">
        <v>433.5</v>
      </c>
      <c r="U184" s="190">
        <v>2.016279069767442</v>
      </c>
      <c r="V184" s="190">
        <v>4.1002723999183077</v>
      </c>
      <c r="W184" s="187">
        <v>0.64386937769562547</v>
      </c>
      <c r="X184" s="187">
        <v>1.4565619223659889</v>
      </c>
      <c r="Y184" s="188">
        <v>26</v>
      </c>
      <c r="Z184" s="188">
        <v>89</v>
      </c>
      <c r="AA184" s="188">
        <v>45</v>
      </c>
      <c r="AB184" s="188">
        <v>78</v>
      </c>
      <c r="AC184" s="188">
        <v>82</v>
      </c>
      <c r="AD184" s="189">
        <v>20.287500000000001</v>
      </c>
    </row>
    <row r="185" spans="1:30" s="183" customFormat="1" ht="11.35" x14ac:dyDescent="0.35">
      <c r="A185" s="175">
        <v>172</v>
      </c>
      <c r="B185" s="175">
        <v>27.75</v>
      </c>
      <c r="C185" s="175">
        <v>582</v>
      </c>
      <c r="D185" s="184">
        <v>2.7069767441860466</v>
      </c>
      <c r="E185" s="184">
        <v>4.2467219545515009</v>
      </c>
      <c r="F185" s="185">
        <v>1740.1410000000003</v>
      </c>
      <c r="G185" s="185">
        <v>16959.681899999996</v>
      </c>
      <c r="H185" s="185">
        <v>78.882241395348814</v>
      </c>
      <c r="I185" s="185">
        <v>199.05970412658942</v>
      </c>
      <c r="J185" s="185">
        <v>1600</v>
      </c>
      <c r="K185" s="185">
        <v>269700</v>
      </c>
      <c r="L185" s="185">
        <v>1254.4186046511627</v>
      </c>
      <c r="M185" s="185">
        <v>265.35377835944331</v>
      </c>
      <c r="N185" s="186">
        <v>12.75</v>
      </c>
      <c r="O185" s="186">
        <v>170.25</v>
      </c>
      <c r="P185" s="186">
        <v>0.79186046511627906</v>
      </c>
      <c r="Q185" s="186">
        <v>2.0516100991978532</v>
      </c>
      <c r="R185" s="187">
        <v>0.85750156936597621</v>
      </c>
      <c r="S185" s="190">
        <v>17.25</v>
      </c>
      <c r="T185" s="190">
        <v>346.5</v>
      </c>
      <c r="U185" s="190">
        <v>1.6116279069767443</v>
      </c>
      <c r="V185" s="190">
        <v>3.5070495962055626</v>
      </c>
      <c r="W185" s="187">
        <v>0.70998116760828622</v>
      </c>
      <c r="X185" s="187">
        <v>1.5674827369742625</v>
      </c>
      <c r="Y185" s="188">
        <v>28</v>
      </c>
      <c r="Z185" s="188">
        <v>82</v>
      </c>
      <c r="AA185" s="188">
        <v>50</v>
      </c>
      <c r="AB185" s="188">
        <v>75</v>
      </c>
      <c r="AC185" s="188">
        <v>85</v>
      </c>
      <c r="AD185" s="189">
        <v>19.912500000000001</v>
      </c>
    </row>
    <row r="186" spans="1:30" s="183" customFormat="1" ht="11.35" x14ac:dyDescent="0.35">
      <c r="A186" s="175">
        <v>173</v>
      </c>
      <c r="B186" s="175">
        <v>33.75</v>
      </c>
      <c r="C186" s="175">
        <v>685.5</v>
      </c>
      <c r="D186" s="184">
        <v>3.188372093023256</v>
      </c>
      <c r="E186" s="184">
        <v>5.4923463868243436</v>
      </c>
      <c r="F186" s="185">
        <v>2074.7835000000005</v>
      </c>
      <c r="G186" s="185">
        <v>24797.381074999994</v>
      </c>
      <c r="H186" s="185">
        <v>115.33665616279067</v>
      </c>
      <c r="I186" s="185">
        <v>282.18385840913425</v>
      </c>
      <c r="J186" s="185">
        <v>1600</v>
      </c>
      <c r="K186" s="185">
        <v>270550</v>
      </c>
      <c r="L186" s="185">
        <v>1258.3720930232557</v>
      </c>
      <c r="M186" s="185">
        <v>287.39020847593559</v>
      </c>
      <c r="N186" s="186">
        <v>10.5</v>
      </c>
      <c r="O186" s="186">
        <v>201</v>
      </c>
      <c r="P186" s="186">
        <v>0.93488372093023253</v>
      </c>
      <c r="Q186" s="186">
        <v>2.3053557838551328</v>
      </c>
      <c r="R186" s="187">
        <v>0.83806646525679751</v>
      </c>
      <c r="S186" s="190">
        <v>27.75</v>
      </c>
      <c r="T186" s="190">
        <v>503.25</v>
      </c>
      <c r="U186" s="190">
        <v>2.3406976744186045</v>
      </c>
      <c r="V186" s="190">
        <v>4.8683516349804679</v>
      </c>
      <c r="W186" s="187">
        <v>0.59456193353474329</v>
      </c>
      <c r="X186" s="187">
        <v>1.4326283987915409</v>
      </c>
      <c r="Y186" s="188">
        <v>39</v>
      </c>
      <c r="Z186" s="188">
        <v>64</v>
      </c>
      <c r="AA186" s="188">
        <v>57</v>
      </c>
      <c r="AB186" s="188">
        <v>86</v>
      </c>
      <c r="AC186" s="188">
        <v>74</v>
      </c>
      <c r="AD186" s="189">
        <v>20.6875</v>
      </c>
    </row>
    <row r="187" spans="1:30" s="183" customFormat="1" ht="11.35" x14ac:dyDescent="0.35">
      <c r="A187" s="175">
        <v>174</v>
      </c>
      <c r="B187" s="175">
        <v>24</v>
      </c>
      <c r="C187" s="175">
        <v>431.25</v>
      </c>
      <c r="D187" s="184">
        <v>2.0058139534883721</v>
      </c>
      <c r="E187" s="184">
        <v>3.8493416311445174</v>
      </c>
      <c r="F187" s="185">
        <v>2141.7120000000004</v>
      </c>
      <c r="G187" s="185">
        <v>20654.878749999996</v>
      </c>
      <c r="H187" s="185">
        <v>96.069203488372082</v>
      </c>
      <c r="I187" s="185">
        <v>290.2213607471968</v>
      </c>
      <c r="J187" s="185">
        <v>1600</v>
      </c>
      <c r="K187" s="185">
        <v>272900</v>
      </c>
      <c r="L187" s="185">
        <v>1269.3023255813953</v>
      </c>
      <c r="M187" s="185">
        <v>273.02729442171022</v>
      </c>
      <c r="N187" s="186">
        <v>13.5</v>
      </c>
      <c r="O187" s="186">
        <v>304.5</v>
      </c>
      <c r="P187" s="186">
        <v>1.4162790697674419</v>
      </c>
      <c r="Q187" s="186">
        <v>2.9520055144376269</v>
      </c>
      <c r="R187" s="187">
        <v>0.76773455377574373</v>
      </c>
      <c r="S187" s="190">
        <v>33.75</v>
      </c>
      <c r="T187" s="190">
        <v>547.5</v>
      </c>
      <c r="U187" s="190">
        <v>2.5465116279069768</v>
      </c>
      <c r="V187" s="190">
        <v>4.8092880754939662</v>
      </c>
      <c r="W187" s="187">
        <v>0.5823798627002289</v>
      </c>
      <c r="X187" s="187">
        <v>1.3501144164759726</v>
      </c>
      <c r="Y187" s="188">
        <v>32</v>
      </c>
      <c r="Z187" s="188">
        <v>70</v>
      </c>
      <c r="AA187" s="188">
        <v>58</v>
      </c>
      <c r="AB187" s="188">
        <v>72</v>
      </c>
      <c r="AC187" s="188">
        <v>88</v>
      </c>
      <c r="AD187" s="189">
        <v>21.85</v>
      </c>
    </row>
    <row r="188" spans="1:30" s="183" customFormat="1" ht="11.35" x14ac:dyDescent="0.35">
      <c r="A188" s="175">
        <v>175</v>
      </c>
      <c r="B188" s="175">
        <v>28.5</v>
      </c>
      <c r="C188" s="175">
        <v>603.75</v>
      </c>
      <c r="D188" s="184">
        <v>2.808139534883721</v>
      </c>
      <c r="E188" s="184">
        <v>5.1327691310248555</v>
      </c>
      <c r="F188" s="185">
        <v>1807.0695000000003</v>
      </c>
      <c r="G188" s="185">
        <v>20415.423450000002</v>
      </c>
      <c r="H188" s="185">
        <v>94.955457906976747</v>
      </c>
      <c r="I188" s="185">
        <v>242.659216804593</v>
      </c>
      <c r="J188" s="185">
        <v>1600</v>
      </c>
      <c r="K188" s="185">
        <v>274300</v>
      </c>
      <c r="L188" s="185">
        <v>1275.8139534883721</v>
      </c>
      <c r="M188" s="185">
        <v>267.0296332582497</v>
      </c>
      <c r="N188" s="186">
        <v>11.25</v>
      </c>
      <c r="O188" s="186">
        <v>224.25</v>
      </c>
      <c r="P188" s="186">
        <v>1.0430232558139534</v>
      </c>
      <c r="Q188" s="186">
        <v>2.3208366752721776</v>
      </c>
      <c r="R188" s="187">
        <v>0.82328605200945626</v>
      </c>
      <c r="S188" s="190">
        <v>24.75</v>
      </c>
      <c r="T188" s="190">
        <v>490.5</v>
      </c>
      <c r="U188" s="190">
        <v>2.2813953488372092</v>
      </c>
      <c r="V188" s="190">
        <v>4.7313828871918524</v>
      </c>
      <c r="W188" s="187">
        <v>0.61347517730496448</v>
      </c>
      <c r="X188" s="187">
        <v>1.4367612293144207</v>
      </c>
      <c r="Y188" s="188">
        <v>27</v>
      </c>
      <c r="Z188" s="188">
        <v>78</v>
      </c>
      <c r="AA188" s="188">
        <v>55</v>
      </c>
      <c r="AB188" s="188">
        <v>79</v>
      </c>
      <c r="AC188" s="188">
        <v>81</v>
      </c>
      <c r="AD188" s="189">
        <v>21.15</v>
      </c>
    </row>
    <row r="189" spans="1:30" s="183" customFormat="1" ht="11.35" x14ac:dyDescent="0.35">
      <c r="A189" s="175">
        <v>176</v>
      </c>
      <c r="B189" s="175">
        <v>24.75</v>
      </c>
      <c r="C189" s="175">
        <v>636.75</v>
      </c>
      <c r="D189" s="184">
        <v>2.9616279069767444</v>
      </c>
      <c r="E189" s="184">
        <v>5.2033400174825513</v>
      </c>
      <c r="F189" s="185">
        <v>2208.6405000000004</v>
      </c>
      <c r="G189" s="185">
        <v>25098.559325000002</v>
      </c>
      <c r="H189" s="185">
        <v>116.73748523255814</v>
      </c>
      <c r="I189" s="185">
        <v>320.22597972373075</v>
      </c>
      <c r="J189" s="185">
        <v>1600</v>
      </c>
      <c r="K189" s="185">
        <v>277550</v>
      </c>
      <c r="L189" s="185">
        <v>1290.9302325581396</v>
      </c>
      <c r="M189" s="185">
        <v>275.81496873613935</v>
      </c>
      <c r="N189" s="186">
        <v>13.5</v>
      </c>
      <c r="O189" s="186">
        <v>259.5</v>
      </c>
      <c r="P189" s="186">
        <v>1.2069767441860466</v>
      </c>
      <c r="Q189" s="186">
        <v>2.6288430123475974</v>
      </c>
      <c r="R189" s="187">
        <v>0.79380214541120386</v>
      </c>
      <c r="S189" s="190">
        <v>28.5</v>
      </c>
      <c r="T189" s="190">
        <v>481.5</v>
      </c>
      <c r="U189" s="190">
        <v>2.2395348837209301</v>
      </c>
      <c r="V189" s="190">
        <v>4.9524203246872709</v>
      </c>
      <c r="W189" s="187">
        <v>0.61740166865315849</v>
      </c>
      <c r="X189" s="187">
        <v>1.4112038140643623</v>
      </c>
      <c r="Y189" s="188">
        <v>29</v>
      </c>
      <c r="Z189" s="188">
        <v>66</v>
      </c>
      <c r="AA189" s="188">
        <v>65</v>
      </c>
      <c r="AB189" s="188">
        <v>79</v>
      </c>
      <c r="AC189" s="188">
        <v>81</v>
      </c>
      <c r="AD189" s="189">
        <v>20.975000000000001</v>
      </c>
    </row>
    <row r="190" spans="1:30" s="183" customFormat="1" ht="11.35" x14ac:dyDescent="0.35">
      <c r="A190" s="175">
        <v>177</v>
      </c>
      <c r="B190" s="175">
        <v>23.25</v>
      </c>
      <c r="C190" s="175">
        <v>659.25</v>
      </c>
      <c r="D190" s="184">
        <v>3.0662790697674418</v>
      </c>
      <c r="E190" s="184">
        <v>4.8196409991832878</v>
      </c>
      <c r="F190" s="185">
        <v>2074.7835000000005</v>
      </c>
      <c r="G190" s="185">
        <v>28618.998425000016</v>
      </c>
      <c r="H190" s="185">
        <v>133.11162058139541</v>
      </c>
      <c r="I190" s="185">
        <v>315.53001682487712</v>
      </c>
      <c r="J190" s="185">
        <v>1600</v>
      </c>
      <c r="K190" s="185">
        <v>276400</v>
      </c>
      <c r="L190" s="185">
        <v>1285.5813953488373</v>
      </c>
      <c r="M190" s="185">
        <v>275.86145721626832</v>
      </c>
      <c r="N190" s="186">
        <v>12.75</v>
      </c>
      <c r="O190" s="186">
        <v>179.25</v>
      </c>
      <c r="P190" s="186">
        <v>0.83372093023255811</v>
      </c>
      <c r="Q190" s="186">
        <v>2.1711177870213829</v>
      </c>
      <c r="R190" s="187">
        <v>0.85435709932967696</v>
      </c>
      <c r="S190" s="190">
        <v>35.25</v>
      </c>
      <c r="T190" s="190">
        <v>492.75</v>
      </c>
      <c r="U190" s="190">
        <v>2.2918604651162791</v>
      </c>
      <c r="V190" s="190">
        <v>5.2976799082565922</v>
      </c>
      <c r="W190" s="187">
        <v>0.59963436928702007</v>
      </c>
      <c r="X190" s="187">
        <v>1.453991468616697</v>
      </c>
      <c r="Y190" s="188">
        <v>33</v>
      </c>
      <c r="Z190" s="188">
        <v>66</v>
      </c>
      <c r="AA190" s="188">
        <v>61</v>
      </c>
      <c r="AB190" s="188">
        <v>80</v>
      </c>
      <c r="AC190" s="188">
        <v>80</v>
      </c>
      <c r="AD190" s="189">
        <v>20.512499999999999</v>
      </c>
    </row>
    <row r="191" spans="1:30" s="183" customFormat="1" ht="11.35" x14ac:dyDescent="0.35">
      <c r="A191" s="175">
        <v>178</v>
      </c>
      <c r="B191" s="175">
        <v>30</v>
      </c>
      <c r="C191" s="175">
        <v>929.25</v>
      </c>
      <c r="D191" s="184">
        <v>4.3220930232558139</v>
      </c>
      <c r="E191" s="184">
        <v>6.5857952344277235</v>
      </c>
      <c r="F191" s="185">
        <v>2677.1400000000003</v>
      </c>
      <c r="G191" s="185">
        <v>37498.923075000006</v>
      </c>
      <c r="H191" s="185">
        <v>174.41359569767445</v>
      </c>
      <c r="I191" s="185">
        <v>449.24971707219208</v>
      </c>
      <c r="J191" s="185">
        <v>1600</v>
      </c>
      <c r="K191" s="185">
        <v>270450</v>
      </c>
      <c r="L191" s="185">
        <v>1257.9069767441861</v>
      </c>
      <c r="M191" s="185">
        <v>264.94187459462586</v>
      </c>
      <c r="N191" s="186">
        <v>15.75</v>
      </c>
      <c r="O191" s="186">
        <v>185.25</v>
      </c>
      <c r="P191" s="186">
        <v>0.86162790697674418</v>
      </c>
      <c r="Q191" s="186">
        <v>2.3977412757396879</v>
      </c>
      <c r="R191" s="187">
        <v>0.84543178973717159</v>
      </c>
      <c r="S191" s="190">
        <v>27</v>
      </c>
      <c r="T191" s="190">
        <v>377.25</v>
      </c>
      <c r="U191" s="190">
        <v>1.7546511627906978</v>
      </c>
      <c r="V191" s="190">
        <v>4.1131032630497284</v>
      </c>
      <c r="W191" s="187">
        <v>0.68523153942428039</v>
      </c>
      <c r="X191" s="187">
        <v>1.530663329161452</v>
      </c>
      <c r="Y191" s="188">
        <v>32</v>
      </c>
      <c r="Z191" s="188">
        <v>78</v>
      </c>
      <c r="AA191" s="188">
        <v>50</v>
      </c>
      <c r="AB191" s="188">
        <v>78</v>
      </c>
      <c r="AC191" s="188">
        <v>82</v>
      </c>
      <c r="AD191" s="189">
        <v>19.975000000000001</v>
      </c>
    </row>
    <row r="192" spans="1:30" s="183" customFormat="1" ht="11.35" x14ac:dyDescent="0.35">
      <c r="A192" s="175">
        <v>179</v>
      </c>
      <c r="B192" s="175">
        <v>19.5</v>
      </c>
      <c r="C192" s="175">
        <v>355.5</v>
      </c>
      <c r="D192" s="184">
        <v>1.6534883720930234</v>
      </c>
      <c r="E192" s="184">
        <v>3.4004087740257987</v>
      </c>
      <c r="F192" s="185">
        <v>1740.1410000000003</v>
      </c>
      <c r="G192" s="185">
        <v>11108.643700000002</v>
      </c>
      <c r="H192" s="185">
        <v>51.668110232558149</v>
      </c>
      <c r="I192" s="185">
        <v>185.02263052949772</v>
      </c>
      <c r="J192" s="185">
        <v>1600</v>
      </c>
      <c r="K192" s="185">
        <v>270450</v>
      </c>
      <c r="L192" s="185">
        <v>1257.9069767441861</v>
      </c>
      <c r="M192" s="185">
        <v>245.7256860842287</v>
      </c>
      <c r="N192" s="186">
        <v>12.75</v>
      </c>
      <c r="O192" s="186">
        <v>379.5</v>
      </c>
      <c r="P192" s="186">
        <v>1.7651162790697674</v>
      </c>
      <c r="Q192" s="186">
        <v>3.2599691616661235</v>
      </c>
      <c r="R192" s="187">
        <v>0.69898869720404522</v>
      </c>
      <c r="S192" s="190">
        <v>18.75</v>
      </c>
      <c r="T192" s="190">
        <v>438.75</v>
      </c>
      <c r="U192" s="190">
        <v>2.0406976744186047</v>
      </c>
      <c r="V192" s="190">
        <v>4.0282045322905997</v>
      </c>
      <c r="W192" s="187">
        <v>0.6519928613920285</v>
      </c>
      <c r="X192" s="187">
        <v>1.3509815585960738</v>
      </c>
      <c r="Y192" s="188">
        <v>25</v>
      </c>
      <c r="Z192" s="188">
        <v>91</v>
      </c>
      <c r="AA192" s="188">
        <v>44</v>
      </c>
      <c r="AB192" s="188">
        <v>76</v>
      </c>
      <c r="AC192" s="188">
        <v>84</v>
      </c>
      <c r="AD192" s="189">
        <v>21.012499999999999</v>
      </c>
    </row>
    <row r="193" spans="1:30" s="183" customFormat="1" ht="11.35" x14ac:dyDescent="0.35">
      <c r="A193" s="175">
        <v>180</v>
      </c>
      <c r="B193" s="175">
        <v>51.75</v>
      </c>
      <c r="C193" s="175">
        <v>1461.75</v>
      </c>
      <c r="D193" s="184">
        <v>6.7988372093023255</v>
      </c>
      <c r="E193" s="184">
        <v>9.5082937749502943</v>
      </c>
      <c r="F193" s="185">
        <v>4618.0665000000008</v>
      </c>
      <c r="G193" s="185">
        <v>77903.286700000026</v>
      </c>
      <c r="H193" s="185">
        <v>362.34086837209315</v>
      </c>
      <c r="I193" s="185">
        <v>755.01355481267399</v>
      </c>
      <c r="J193" s="185">
        <v>1600</v>
      </c>
      <c r="K193" s="185">
        <v>277200</v>
      </c>
      <c r="L193" s="185">
        <v>1289.3023255813953</v>
      </c>
      <c r="M193" s="185">
        <v>294.54063195605289</v>
      </c>
      <c r="N193" s="186">
        <v>9</v>
      </c>
      <c r="O193" s="186">
        <v>52.5</v>
      </c>
      <c r="P193" s="186">
        <v>0.2441860465116279</v>
      </c>
      <c r="Q193" s="186">
        <v>1.1199762859600204</v>
      </c>
      <c r="R193" s="187">
        <v>0.95547073791348602</v>
      </c>
      <c r="S193" s="190">
        <v>42.75</v>
      </c>
      <c r="T193" s="190">
        <v>396</v>
      </c>
      <c r="U193" s="190">
        <v>1.8418604651162791</v>
      </c>
      <c r="V193" s="190">
        <v>5.2418152737020982</v>
      </c>
      <c r="W193" s="187">
        <v>0.66412213740458015</v>
      </c>
      <c r="X193" s="187">
        <v>1.6195928753180662</v>
      </c>
      <c r="Y193" s="188">
        <v>37</v>
      </c>
      <c r="Z193" s="188">
        <v>54</v>
      </c>
      <c r="AA193" s="188">
        <v>69</v>
      </c>
      <c r="AB193" s="188">
        <v>70</v>
      </c>
      <c r="AC193" s="188">
        <v>90</v>
      </c>
      <c r="AD193" s="189">
        <v>19.649999999999999</v>
      </c>
    </row>
    <row r="194" spans="1:30" s="183" customFormat="1" ht="11.35" x14ac:dyDescent="0.35">
      <c r="A194" s="175">
        <v>181</v>
      </c>
      <c r="B194" s="175">
        <v>31.5</v>
      </c>
      <c r="C194" s="175">
        <v>759.75</v>
      </c>
      <c r="D194" s="184">
        <v>3.5337209302325583</v>
      </c>
      <c r="E194" s="184">
        <v>5.0619147974934586</v>
      </c>
      <c r="F194" s="185">
        <v>1472.4270000000001</v>
      </c>
      <c r="G194" s="185">
        <v>23143.503475000012</v>
      </c>
      <c r="H194" s="185">
        <v>107.64420220930238</v>
      </c>
      <c r="I194" s="185">
        <v>221.28371933383784</v>
      </c>
      <c r="J194" s="185">
        <v>1600</v>
      </c>
      <c r="K194" s="185">
        <v>275250</v>
      </c>
      <c r="L194" s="185">
        <v>1280.2325581395348</v>
      </c>
      <c r="M194" s="185">
        <v>293.05423864104307</v>
      </c>
      <c r="N194" s="186">
        <v>15</v>
      </c>
      <c r="O194" s="186">
        <v>127.5</v>
      </c>
      <c r="P194" s="186">
        <v>0.59302325581395354</v>
      </c>
      <c r="Q194" s="186">
        <v>1.9343966371775798</v>
      </c>
      <c r="R194" s="187">
        <v>0.89602446483180431</v>
      </c>
      <c r="S194" s="190">
        <v>45.75</v>
      </c>
      <c r="T194" s="190">
        <v>513.75</v>
      </c>
      <c r="U194" s="190">
        <v>2.38953488372093</v>
      </c>
      <c r="V194" s="190">
        <v>5.7923829912424978</v>
      </c>
      <c r="W194" s="187">
        <v>0.58103975535168195</v>
      </c>
      <c r="X194" s="187">
        <v>1.4770642201834863</v>
      </c>
      <c r="Y194" s="188">
        <v>38</v>
      </c>
      <c r="Z194" s="188">
        <v>57</v>
      </c>
      <c r="AA194" s="188">
        <v>65</v>
      </c>
      <c r="AB194" s="188">
        <v>95</v>
      </c>
      <c r="AC194" s="188">
        <v>65</v>
      </c>
      <c r="AD194" s="189">
        <v>20.4375</v>
      </c>
    </row>
    <row r="195" spans="1:30" s="183" customFormat="1" ht="11.35" x14ac:dyDescent="0.35">
      <c r="A195" s="175">
        <v>182</v>
      </c>
      <c r="B195" s="175">
        <v>23.25</v>
      </c>
      <c r="C195" s="175">
        <v>754.5</v>
      </c>
      <c r="D195" s="184">
        <v>3.5093023255813955</v>
      </c>
      <c r="E195" s="184">
        <v>4.9667028662326045</v>
      </c>
      <c r="F195" s="185">
        <v>2074.7835000000005</v>
      </c>
      <c r="G195" s="185">
        <v>31168.974275000008</v>
      </c>
      <c r="H195" s="185">
        <v>144.97197337209306</v>
      </c>
      <c r="I195" s="185">
        <v>344.61649030464639</v>
      </c>
      <c r="J195" s="185">
        <v>1600</v>
      </c>
      <c r="K195" s="185">
        <v>274200</v>
      </c>
      <c r="L195" s="185">
        <v>1275.3488372093022</v>
      </c>
      <c r="M195" s="185">
        <v>262.17413095160686</v>
      </c>
      <c r="N195" s="186">
        <v>10.5</v>
      </c>
      <c r="O195" s="186">
        <v>129.75</v>
      </c>
      <c r="P195" s="186">
        <v>0.60348837209302331</v>
      </c>
      <c r="Q195" s="186">
        <v>1.8153806579545171</v>
      </c>
      <c r="R195" s="187">
        <v>0.89386503067484657</v>
      </c>
      <c r="S195" s="190">
        <v>23.25</v>
      </c>
      <c r="T195" s="190">
        <v>432.75</v>
      </c>
      <c r="U195" s="190">
        <v>2.0127906976744185</v>
      </c>
      <c r="V195" s="190">
        <v>4.2303848202044065</v>
      </c>
      <c r="W195" s="187">
        <v>0.64601226993865024</v>
      </c>
      <c r="X195" s="187">
        <v>1.5398773006134969</v>
      </c>
      <c r="Y195" s="188">
        <v>33</v>
      </c>
      <c r="Z195" s="188">
        <v>72</v>
      </c>
      <c r="AA195" s="188">
        <v>55</v>
      </c>
      <c r="AB195" s="188">
        <v>81</v>
      </c>
      <c r="AC195" s="188">
        <v>79</v>
      </c>
      <c r="AD195" s="189">
        <v>20.375</v>
      </c>
    </row>
    <row r="196" spans="1:30" s="183" customFormat="1" ht="11.35" x14ac:dyDescent="0.35">
      <c r="A196" s="175">
        <v>183</v>
      </c>
      <c r="B196" s="175">
        <v>42.75</v>
      </c>
      <c r="C196" s="175">
        <v>873.75</v>
      </c>
      <c r="D196" s="184">
        <v>4.0639534883720927</v>
      </c>
      <c r="E196" s="184">
        <v>6.9348379424140969</v>
      </c>
      <c r="F196" s="185">
        <v>3145.6395000000007</v>
      </c>
      <c r="G196" s="185">
        <v>42256.795775000057</v>
      </c>
      <c r="H196" s="185">
        <v>196.54323616279098</v>
      </c>
      <c r="I196" s="185">
        <v>511.9671204432176</v>
      </c>
      <c r="J196" s="185">
        <v>1600</v>
      </c>
      <c r="K196" s="185">
        <v>270100</v>
      </c>
      <c r="L196" s="185">
        <v>1256.2790697674418</v>
      </c>
      <c r="M196" s="185">
        <v>284.19441200033253</v>
      </c>
      <c r="N196" s="186">
        <v>10.5</v>
      </c>
      <c r="O196" s="186">
        <v>163.5</v>
      </c>
      <c r="P196" s="186">
        <v>0.76046511627906976</v>
      </c>
      <c r="Q196" s="186">
        <v>1.9217021192142119</v>
      </c>
      <c r="R196" s="187">
        <v>0.8672350791717417</v>
      </c>
      <c r="S196" s="190">
        <v>27</v>
      </c>
      <c r="T196" s="190">
        <v>492</v>
      </c>
      <c r="U196" s="190">
        <v>2.2883720930232556</v>
      </c>
      <c r="V196" s="190">
        <v>5.1449189753356626</v>
      </c>
      <c r="W196" s="187">
        <v>0.60048721071863587</v>
      </c>
      <c r="X196" s="187">
        <v>1.4677222898903777</v>
      </c>
      <c r="Y196" s="188">
        <v>37</v>
      </c>
      <c r="Z196" s="188">
        <v>68</v>
      </c>
      <c r="AA196" s="188">
        <v>55</v>
      </c>
      <c r="AB196" s="188">
        <v>79</v>
      </c>
      <c r="AC196" s="188">
        <v>81</v>
      </c>
      <c r="AD196" s="189">
        <v>20.524999999999999</v>
      </c>
    </row>
    <row r="197" spans="1:30" s="183" customFormat="1" ht="11.35" x14ac:dyDescent="0.35">
      <c r="A197" s="175">
        <v>184</v>
      </c>
      <c r="B197" s="175">
        <v>30</v>
      </c>
      <c r="C197" s="175">
        <v>1077.75</v>
      </c>
      <c r="D197" s="184">
        <v>5.0127906976744185</v>
      </c>
      <c r="E197" s="184">
        <v>6.7263004946135361</v>
      </c>
      <c r="F197" s="185">
        <v>2677.1400000000003</v>
      </c>
      <c r="G197" s="185">
        <v>49981.831975000016</v>
      </c>
      <c r="H197" s="185">
        <v>232.47363709302334</v>
      </c>
      <c r="I197" s="185">
        <v>449.67781520488603</v>
      </c>
      <c r="J197" s="185">
        <v>1600</v>
      </c>
      <c r="K197" s="185">
        <v>278450</v>
      </c>
      <c r="L197" s="185">
        <v>1295.1162790697674</v>
      </c>
      <c r="M197" s="185">
        <v>281.82791273630949</v>
      </c>
      <c r="N197" s="186">
        <v>13.5</v>
      </c>
      <c r="O197" s="186">
        <v>114</v>
      </c>
      <c r="P197" s="186">
        <v>0.53023255813953485</v>
      </c>
      <c r="Q197" s="186">
        <v>1.7793644360083394</v>
      </c>
      <c r="R197" s="187">
        <v>0.90804597701149437</v>
      </c>
      <c r="S197" s="190">
        <v>40.5</v>
      </c>
      <c r="T197" s="190">
        <v>483.75</v>
      </c>
      <c r="U197" s="190">
        <v>2.25</v>
      </c>
      <c r="V197" s="190">
        <v>5.4562298270173377</v>
      </c>
      <c r="W197" s="187">
        <v>0.60980036297640661</v>
      </c>
      <c r="X197" s="187">
        <v>1.517846339987901</v>
      </c>
      <c r="Y197" s="188">
        <v>30</v>
      </c>
      <c r="Z197" s="188">
        <v>67</v>
      </c>
      <c r="AA197" s="188">
        <v>63</v>
      </c>
      <c r="AB197" s="188">
        <v>79</v>
      </c>
      <c r="AC197" s="188">
        <v>81</v>
      </c>
      <c r="AD197" s="189">
        <v>20.662500000000001</v>
      </c>
    </row>
    <row r="198" spans="1:30" s="183" customFormat="1" ht="11.35" x14ac:dyDescent="0.35">
      <c r="A198" s="175">
        <v>185</v>
      </c>
      <c r="B198" s="175">
        <v>30.75</v>
      </c>
      <c r="C198" s="175">
        <v>680.25</v>
      </c>
      <c r="D198" s="184">
        <v>3.1639534883720932</v>
      </c>
      <c r="E198" s="184">
        <v>5.9650101799095605</v>
      </c>
      <c r="F198" s="185">
        <v>2744.0685000000003</v>
      </c>
      <c r="G198" s="185">
        <v>33660.201775000001</v>
      </c>
      <c r="H198" s="185">
        <v>156.55907802325581</v>
      </c>
      <c r="I198" s="185">
        <v>438.63473119661046</v>
      </c>
      <c r="J198" s="185">
        <v>1600</v>
      </c>
      <c r="K198" s="185">
        <v>266700</v>
      </c>
      <c r="L198" s="185">
        <v>1240.4651162790697</v>
      </c>
      <c r="M198" s="185">
        <v>284.35000060288417</v>
      </c>
      <c r="N198" s="186">
        <v>12.75</v>
      </c>
      <c r="O198" s="186">
        <v>267</v>
      </c>
      <c r="P198" s="186">
        <v>1.241860465116279</v>
      </c>
      <c r="Q198" s="186">
        <v>2.7611695475212419</v>
      </c>
      <c r="R198" s="187">
        <v>0.79046497939964688</v>
      </c>
      <c r="S198" s="190">
        <v>27.75</v>
      </c>
      <c r="T198" s="190">
        <v>524.25</v>
      </c>
      <c r="U198" s="190">
        <v>2.438372093023256</v>
      </c>
      <c r="V198" s="190">
        <v>4.952282080498347</v>
      </c>
      <c r="W198" s="187">
        <v>0.58858151854031782</v>
      </c>
      <c r="X198" s="187">
        <v>1.3790464979399646</v>
      </c>
      <c r="Y198" s="188">
        <v>44</v>
      </c>
      <c r="Z198" s="188">
        <v>70</v>
      </c>
      <c r="AA198" s="188">
        <v>46</v>
      </c>
      <c r="AB198" s="188">
        <v>88</v>
      </c>
      <c r="AC198" s="188">
        <v>72</v>
      </c>
      <c r="AD198" s="189">
        <v>21.237500000000001</v>
      </c>
    </row>
    <row r="199" spans="1:30" s="183" customFormat="1" ht="11.35" x14ac:dyDescent="0.35">
      <c r="A199" s="175">
        <v>186</v>
      </c>
      <c r="B199" s="175">
        <v>15</v>
      </c>
      <c r="C199" s="175">
        <v>381</v>
      </c>
      <c r="D199" s="184">
        <v>1.7720930232558139</v>
      </c>
      <c r="E199" s="184">
        <v>3.0853948672144607</v>
      </c>
      <c r="F199" s="185">
        <v>1338.5700000000002</v>
      </c>
      <c r="G199" s="185">
        <v>14771.863600000001</v>
      </c>
      <c r="H199" s="185">
        <v>68.706342325581403</v>
      </c>
      <c r="I199" s="185">
        <v>199.75746766449726</v>
      </c>
      <c r="J199" s="185">
        <v>1600</v>
      </c>
      <c r="K199" s="185">
        <v>275300</v>
      </c>
      <c r="L199" s="185">
        <v>1280.4651162790697</v>
      </c>
      <c r="M199" s="185">
        <v>259.87913697239037</v>
      </c>
      <c r="N199" s="186">
        <v>12.75</v>
      </c>
      <c r="O199" s="186">
        <v>240</v>
      </c>
      <c r="P199" s="186">
        <v>1.1162790697674418</v>
      </c>
      <c r="Q199" s="186">
        <v>2.4414575691465652</v>
      </c>
      <c r="R199" s="187">
        <v>0.81008902077151335</v>
      </c>
      <c r="S199" s="190">
        <v>27</v>
      </c>
      <c r="T199" s="190">
        <v>522.75</v>
      </c>
      <c r="U199" s="190">
        <v>2.4313953488372091</v>
      </c>
      <c r="V199" s="190">
        <v>4.8517390568412884</v>
      </c>
      <c r="W199" s="187">
        <v>0.58635014836795252</v>
      </c>
      <c r="X199" s="187">
        <v>1.396439169139466</v>
      </c>
      <c r="Y199" s="188">
        <v>23</v>
      </c>
      <c r="Z199" s="188">
        <v>82</v>
      </c>
      <c r="AA199" s="188">
        <v>55</v>
      </c>
      <c r="AB199" s="188">
        <v>78</v>
      </c>
      <c r="AC199" s="188">
        <v>82</v>
      </c>
      <c r="AD199" s="189">
        <v>21.0625</v>
      </c>
    </row>
    <row r="200" spans="1:30" s="183" customFormat="1" ht="11.35" x14ac:dyDescent="0.35">
      <c r="A200" s="175">
        <v>187</v>
      </c>
      <c r="B200" s="175">
        <v>24</v>
      </c>
      <c r="C200" s="175">
        <v>1002.75</v>
      </c>
      <c r="D200" s="184">
        <v>4.6639534883720932</v>
      </c>
      <c r="E200" s="184">
        <v>5.7828836788133975</v>
      </c>
      <c r="F200" s="185">
        <v>2074.7835000000005</v>
      </c>
      <c r="G200" s="185">
        <v>39165.070899999999</v>
      </c>
      <c r="H200" s="185">
        <v>182.16312046511626</v>
      </c>
      <c r="I200" s="185">
        <v>410.48803604328975</v>
      </c>
      <c r="J200" s="185">
        <v>1600</v>
      </c>
      <c r="K200" s="185">
        <v>270200</v>
      </c>
      <c r="L200" s="185">
        <v>1256.7441860465117</v>
      </c>
      <c r="M200" s="185">
        <v>271.18398184707121</v>
      </c>
      <c r="N200" s="186">
        <v>11.25</v>
      </c>
      <c r="O200" s="186">
        <v>110.25</v>
      </c>
      <c r="P200" s="186">
        <v>0.51279069767441865</v>
      </c>
      <c r="Q200" s="186">
        <v>1.8042684664368778</v>
      </c>
      <c r="R200" s="187">
        <v>0.90385873119686078</v>
      </c>
      <c r="S200" s="190">
        <v>20.25</v>
      </c>
      <c r="T200" s="190">
        <v>324.75</v>
      </c>
      <c r="U200" s="190">
        <v>1.5104651162790699</v>
      </c>
      <c r="V200" s="190">
        <v>3.5921051500233356</v>
      </c>
      <c r="W200" s="187">
        <v>0.7168083714846305</v>
      </c>
      <c r="X200" s="187">
        <v>1.6206671026814914</v>
      </c>
      <c r="Y200" s="188">
        <v>33</v>
      </c>
      <c r="Z200" s="188">
        <v>77</v>
      </c>
      <c r="AA200" s="188">
        <v>50</v>
      </c>
      <c r="AB200" s="188">
        <v>82</v>
      </c>
      <c r="AC200" s="188">
        <v>78</v>
      </c>
      <c r="AD200" s="189">
        <v>19.112500000000001</v>
      </c>
    </row>
    <row r="201" spans="1:30" s="183" customFormat="1" ht="11.35" x14ac:dyDescent="0.35">
      <c r="A201" s="175">
        <v>188</v>
      </c>
      <c r="B201" s="175">
        <v>29.25</v>
      </c>
      <c r="C201" s="175">
        <v>1014</v>
      </c>
      <c r="D201" s="184">
        <v>4.7162790697674417</v>
      </c>
      <c r="E201" s="184">
        <v>6.6234478073232816</v>
      </c>
      <c r="F201" s="185">
        <v>2610.2115000000003</v>
      </c>
      <c r="G201" s="185">
        <v>46617.931199999999</v>
      </c>
      <c r="H201" s="185">
        <v>216.82758697674419</v>
      </c>
      <c r="I201" s="185">
        <v>494.63180021568422</v>
      </c>
      <c r="J201" s="185">
        <v>1600</v>
      </c>
      <c r="K201" s="185">
        <v>280100</v>
      </c>
      <c r="L201" s="185">
        <v>1302.7906976744187</v>
      </c>
      <c r="M201" s="185">
        <v>269.07009806009961</v>
      </c>
      <c r="N201" s="186">
        <v>12</v>
      </c>
      <c r="O201" s="186">
        <v>169.5</v>
      </c>
      <c r="P201" s="186">
        <v>0.78837209302325584</v>
      </c>
      <c r="Q201" s="186">
        <v>1.9964874882669179</v>
      </c>
      <c r="R201" s="187">
        <v>0.86185819070904646</v>
      </c>
      <c r="S201" s="190">
        <v>29.25</v>
      </c>
      <c r="T201" s="190">
        <v>434.25</v>
      </c>
      <c r="U201" s="190">
        <v>2.019767441860465</v>
      </c>
      <c r="V201" s="190">
        <v>4.8507410978118006</v>
      </c>
      <c r="W201" s="187">
        <v>0.64608801955990214</v>
      </c>
      <c r="X201" s="187">
        <v>1.5079462102689485</v>
      </c>
      <c r="Y201" s="188">
        <v>25</v>
      </c>
      <c r="Z201" s="188">
        <v>69</v>
      </c>
      <c r="AA201" s="188">
        <v>66</v>
      </c>
      <c r="AB201" s="188">
        <v>77</v>
      </c>
      <c r="AC201" s="188">
        <v>83</v>
      </c>
      <c r="AD201" s="189">
        <v>20.45</v>
      </c>
    </row>
    <row r="202" spans="1:30" s="183" customFormat="1" ht="11.35" x14ac:dyDescent="0.35">
      <c r="A202" s="175">
        <v>189</v>
      </c>
      <c r="B202" s="175">
        <v>42</v>
      </c>
      <c r="C202" s="175">
        <v>801</v>
      </c>
      <c r="D202" s="184">
        <v>3.7255813953488373</v>
      </c>
      <c r="E202" s="184">
        <v>7.9028665987828068</v>
      </c>
      <c r="F202" s="185">
        <v>3747.9960000000005</v>
      </c>
      <c r="G202" s="185">
        <v>37368.040675000011</v>
      </c>
      <c r="H202" s="185">
        <v>173.80484034883727</v>
      </c>
      <c r="I202" s="185">
        <v>506.6413544264247</v>
      </c>
      <c r="J202" s="185">
        <v>1600</v>
      </c>
      <c r="K202" s="185">
        <v>272450</v>
      </c>
      <c r="L202" s="185">
        <v>1267.2093023255813</v>
      </c>
      <c r="M202" s="185">
        <v>287.3609015915867</v>
      </c>
      <c r="N202" s="186">
        <v>12</v>
      </c>
      <c r="O202" s="186">
        <v>262.5</v>
      </c>
      <c r="P202" s="186">
        <v>1.2209302325581395</v>
      </c>
      <c r="Q202" s="186">
        <v>2.6413372904696679</v>
      </c>
      <c r="R202" s="187">
        <v>0.79054458408138839</v>
      </c>
      <c r="S202" s="190">
        <v>24.75</v>
      </c>
      <c r="T202" s="190">
        <v>519.75</v>
      </c>
      <c r="U202" s="190">
        <v>2.4174418604651162</v>
      </c>
      <c r="V202" s="190">
        <v>4.7614702105052844</v>
      </c>
      <c r="W202" s="187">
        <v>0.58527827648114905</v>
      </c>
      <c r="X202" s="187">
        <v>1.3758228605625376</v>
      </c>
      <c r="Y202" s="188">
        <v>39</v>
      </c>
      <c r="Z202" s="188">
        <v>68</v>
      </c>
      <c r="AA202" s="188">
        <v>53</v>
      </c>
      <c r="AB202" s="188">
        <v>73</v>
      </c>
      <c r="AC202" s="188">
        <v>87</v>
      </c>
      <c r="AD202" s="189">
        <v>20.887499999999999</v>
      </c>
    </row>
    <row r="203" spans="1:30" s="183" customFormat="1" ht="11.35" x14ac:dyDescent="0.35">
      <c r="A203" s="175">
        <v>190</v>
      </c>
      <c r="B203" s="175">
        <v>34.5</v>
      </c>
      <c r="C203" s="175">
        <v>935.25</v>
      </c>
      <c r="D203" s="184">
        <v>4.3499999999999996</v>
      </c>
      <c r="E203" s="184">
        <v>6.9609558641077509</v>
      </c>
      <c r="F203" s="185">
        <v>3011.7825000000003</v>
      </c>
      <c r="G203" s="185">
        <v>39599.734324999998</v>
      </c>
      <c r="H203" s="185">
        <v>184.18481081395348</v>
      </c>
      <c r="I203" s="185">
        <v>411.68890634298612</v>
      </c>
      <c r="J203" s="185">
        <v>1600</v>
      </c>
      <c r="K203" s="185">
        <v>274500</v>
      </c>
      <c r="L203" s="185">
        <v>1276.7441860465117</v>
      </c>
      <c r="M203" s="185">
        <v>276.48258746132848</v>
      </c>
      <c r="N203" s="186">
        <v>9.75</v>
      </c>
      <c r="O203" s="186">
        <v>164.25</v>
      </c>
      <c r="P203" s="186">
        <v>0.76395348837209298</v>
      </c>
      <c r="Q203" s="186">
        <v>1.9468200041780137</v>
      </c>
      <c r="R203" s="187">
        <v>0.86389061528899935</v>
      </c>
      <c r="S203" s="190">
        <v>24</v>
      </c>
      <c r="T203" s="190">
        <v>417.75</v>
      </c>
      <c r="U203" s="190">
        <v>1.9430232558139535</v>
      </c>
      <c r="V203" s="190">
        <v>4.2002945684884363</v>
      </c>
      <c r="W203" s="187">
        <v>0.653822249844624</v>
      </c>
      <c r="X203" s="187">
        <v>1.5177128651336234</v>
      </c>
      <c r="Y203" s="188">
        <v>32</v>
      </c>
      <c r="Z203" s="188">
        <v>71</v>
      </c>
      <c r="AA203" s="188">
        <v>57</v>
      </c>
      <c r="AB203" s="188">
        <v>67</v>
      </c>
      <c r="AC203" s="188">
        <v>93</v>
      </c>
      <c r="AD203" s="189">
        <v>20.112500000000001</v>
      </c>
    </row>
    <row r="204" spans="1:30" s="183" customFormat="1" ht="11.35" x14ac:dyDescent="0.35">
      <c r="A204" s="175">
        <v>191</v>
      </c>
      <c r="B204" s="175">
        <v>23.25</v>
      </c>
      <c r="C204" s="175">
        <v>493.5</v>
      </c>
      <c r="D204" s="184">
        <v>2.2953488372093025</v>
      </c>
      <c r="E204" s="184">
        <v>4.5372911495599233</v>
      </c>
      <c r="F204" s="185">
        <v>1673.2125000000003</v>
      </c>
      <c r="G204" s="185">
        <v>19341.221025000003</v>
      </c>
      <c r="H204" s="185">
        <v>89.959167558139541</v>
      </c>
      <c r="I204" s="185">
        <v>254.05554941283273</v>
      </c>
      <c r="J204" s="185">
        <v>1600</v>
      </c>
      <c r="K204" s="185">
        <v>271450</v>
      </c>
      <c r="L204" s="185">
        <v>1262.5581395348838</v>
      </c>
      <c r="M204" s="185">
        <v>293.63252690452339</v>
      </c>
      <c r="N204" s="186">
        <v>16.5</v>
      </c>
      <c r="O204" s="186">
        <v>251.25</v>
      </c>
      <c r="P204" s="186">
        <v>1.1686046511627908</v>
      </c>
      <c r="Q204" s="186">
        <v>2.61673762553926</v>
      </c>
      <c r="R204" s="187">
        <v>0.800357568533969</v>
      </c>
      <c r="S204" s="190">
        <v>36.75</v>
      </c>
      <c r="T204" s="190">
        <v>534</v>
      </c>
      <c r="U204" s="190">
        <v>2.483720930232558</v>
      </c>
      <c r="V204" s="190">
        <v>5.4634802947482051</v>
      </c>
      <c r="W204" s="187">
        <v>0.57568533969010727</v>
      </c>
      <c r="X204" s="187">
        <v>1.3760429082240764</v>
      </c>
      <c r="Y204" s="188">
        <v>40</v>
      </c>
      <c r="Z204" s="188">
        <v>62</v>
      </c>
      <c r="AA204" s="188">
        <v>58</v>
      </c>
      <c r="AB204" s="188">
        <v>80</v>
      </c>
      <c r="AC204" s="188">
        <v>80</v>
      </c>
      <c r="AD204" s="189">
        <v>20.975000000000001</v>
      </c>
    </row>
    <row r="205" spans="1:30" s="183" customFormat="1" ht="11.35" x14ac:dyDescent="0.35">
      <c r="A205" s="175">
        <v>192</v>
      </c>
      <c r="B205" s="175">
        <v>23.25</v>
      </c>
      <c r="C205" s="175">
        <v>498</v>
      </c>
      <c r="D205" s="184">
        <v>2.3162790697674418</v>
      </c>
      <c r="E205" s="184">
        <v>4.5589944083332767</v>
      </c>
      <c r="F205" s="185">
        <v>2074.7835000000005</v>
      </c>
      <c r="G205" s="185">
        <v>23045.713500000002</v>
      </c>
      <c r="H205" s="185">
        <v>107.18936511627908</v>
      </c>
      <c r="I205" s="185">
        <v>322.47038298481442</v>
      </c>
      <c r="J205" s="185">
        <v>1600</v>
      </c>
      <c r="K205" s="185">
        <v>268750</v>
      </c>
      <c r="L205" s="185">
        <v>1250</v>
      </c>
      <c r="M205" s="185">
        <v>274.28752224593279</v>
      </c>
      <c r="N205" s="186">
        <v>12</v>
      </c>
      <c r="O205" s="186">
        <v>246.75</v>
      </c>
      <c r="P205" s="186">
        <v>1.1476744186046512</v>
      </c>
      <c r="Q205" s="186">
        <v>2.5072314451740665</v>
      </c>
      <c r="R205" s="187">
        <v>0.80048514251061242</v>
      </c>
      <c r="S205" s="190">
        <v>32.25</v>
      </c>
      <c r="T205" s="190">
        <v>480.75</v>
      </c>
      <c r="U205" s="190">
        <v>2.2360465116279071</v>
      </c>
      <c r="V205" s="190">
        <v>4.8312447553065478</v>
      </c>
      <c r="W205" s="187">
        <v>0.6112795633717405</v>
      </c>
      <c r="X205" s="187">
        <v>1.4117647058823528</v>
      </c>
      <c r="Y205" s="188">
        <v>37</v>
      </c>
      <c r="Z205" s="188">
        <v>72</v>
      </c>
      <c r="AA205" s="188">
        <v>51</v>
      </c>
      <c r="AB205" s="188">
        <v>82</v>
      </c>
      <c r="AC205" s="188">
        <v>78</v>
      </c>
      <c r="AD205" s="189">
        <v>20.612500000000001</v>
      </c>
    </row>
    <row r="206" spans="1:30" s="183" customFormat="1" ht="11.35" x14ac:dyDescent="0.35">
      <c r="A206" s="175">
        <v>193</v>
      </c>
      <c r="B206" s="175">
        <v>14.25</v>
      </c>
      <c r="C206" s="175">
        <v>254.25</v>
      </c>
      <c r="D206" s="184">
        <v>1.1825581395348836</v>
      </c>
      <c r="E206" s="184">
        <v>2.5285954257673322</v>
      </c>
      <c r="F206" s="185">
        <v>1137.7845000000002</v>
      </c>
      <c r="G206" s="185">
        <v>8791.0584749999998</v>
      </c>
      <c r="H206" s="185">
        <v>40.888644069767444</v>
      </c>
      <c r="I206" s="185">
        <v>138.90704686848619</v>
      </c>
      <c r="J206" s="185">
        <v>1600</v>
      </c>
      <c r="K206" s="185">
        <v>267650</v>
      </c>
      <c r="L206" s="185">
        <v>1244.8837209302326</v>
      </c>
      <c r="M206" s="185">
        <v>275.89592454828249</v>
      </c>
      <c r="N206" s="186">
        <v>11.25</v>
      </c>
      <c r="O206" s="186">
        <v>342.75</v>
      </c>
      <c r="P206" s="186">
        <v>1.594186046511628</v>
      </c>
      <c r="Q206" s="186">
        <v>2.7683375291870256</v>
      </c>
      <c r="R206" s="187">
        <v>0.72797619047619044</v>
      </c>
      <c r="S206" s="190">
        <v>30</v>
      </c>
      <c r="T206" s="190">
        <v>505.5</v>
      </c>
      <c r="U206" s="190">
        <v>2.3511627906976744</v>
      </c>
      <c r="V206" s="190">
        <v>4.5991096300548442</v>
      </c>
      <c r="W206" s="187">
        <v>0.59880952380952379</v>
      </c>
      <c r="X206" s="187">
        <v>1.3267857142857142</v>
      </c>
      <c r="Y206" s="188">
        <v>38</v>
      </c>
      <c r="Z206" s="188">
        <v>68</v>
      </c>
      <c r="AA206" s="188">
        <v>54</v>
      </c>
      <c r="AB206" s="188">
        <v>71</v>
      </c>
      <c r="AC206" s="188">
        <v>89</v>
      </c>
      <c r="AD206" s="189">
        <v>21</v>
      </c>
    </row>
    <row r="207" spans="1:30" s="183" customFormat="1" ht="11.35" x14ac:dyDescent="0.35">
      <c r="A207" s="175">
        <v>194</v>
      </c>
      <c r="B207" s="175">
        <v>44.25</v>
      </c>
      <c r="C207" s="175">
        <v>1173.75</v>
      </c>
      <c r="D207" s="184">
        <v>5.4593023255813957</v>
      </c>
      <c r="E207" s="184">
        <v>8.5096032599538383</v>
      </c>
      <c r="F207" s="185">
        <v>3948.7815000000005</v>
      </c>
      <c r="G207" s="185">
        <v>48619.837000000014</v>
      </c>
      <c r="H207" s="185">
        <v>226.13877674418612</v>
      </c>
      <c r="I207" s="185">
        <v>554.37625918156073</v>
      </c>
      <c r="J207" s="185">
        <v>1600</v>
      </c>
      <c r="K207" s="185">
        <v>276450</v>
      </c>
      <c r="L207" s="185">
        <v>1285.8139534883721</v>
      </c>
      <c r="M207" s="185">
        <v>278.17187383553988</v>
      </c>
      <c r="N207" s="186">
        <v>9.75</v>
      </c>
      <c r="O207" s="186">
        <v>131.25</v>
      </c>
      <c r="P207" s="186">
        <v>0.61046511627906974</v>
      </c>
      <c r="Q207" s="186">
        <v>1.8013999663402658</v>
      </c>
      <c r="R207" s="187">
        <v>0.88931056293485133</v>
      </c>
      <c r="S207" s="190">
        <v>17.25</v>
      </c>
      <c r="T207" s="190">
        <v>390.75</v>
      </c>
      <c r="U207" s="190">
        <v>1.8174418604651164</v>
      </c>
      <c r="V207" s="190">
        <v>3.8278657904182674</v>
      </c>
      <c r="W207" s="187">
        <v>0.67046173308032897</v>
      </c>
      <c r="X207" s="187">
        <v>1.5597722960151803</v>
      </c>
      <c r="Y207" s="188">
        <v>30</v>
      </c>
      <c r="Z207" s="188">
        <v>66</v>
      </c>
      <c r="AA207" s="188">
        <v>64</v>
      </c>
      <c r="AB207" s="188">
        <v>81</v>
      </c>
      <c r="AC207" s="188">
        <v>79</v>
      </c>
      <c r="AD207" s="189">
        <v>19.762499999999999</v>
      </c>
    </row>
    <row r="208" spans="1:30" s="183" customFormat="1" ht="11.35" x14ac:dyDescent="0.35">
      <c r="A208" s="175">
        <v>195</v>
      </c>
      <c r="B208" s="175">
        <v>23.25</v>
      </c>
      <c r="C208" s="175">
        <v>466.5</v>
      </c>
      <c r="D208" s="184">
        <v>2.1697674418604653</v>
      </c>
      <c r="E208" s="184">
        <v>3.7389578789323559</v>
      </c>
      <c r="F208" s="185">
        <v>1338.5700000000002</v>
      </c>
      <c r="G208" s="185">
        <v>15815.948200000001</v>
      </c>
      <c r="H208" s="185">
        <v>73.562549767441865</v>
      </c>
      <c r="I208" s="185">
        <v>185.20832790301816</v>
      </c>
      <c r="J208" s="185">
        <v>1600</v>
      </c>
      <c r="K208" s="185">
        <v>271900</v>
      </c>
      <c r="L208" s="185">
        <v>1264.6511627906978</v>
      </c>
      <c r="M208" s="185">
        <v>261.52275894251193</v>
      </c>
      <c r="N208" s="186">
        <v>12.75</v>
      </c>
      <c r="O208" s="186">
        <v>227.25</v>
      </c>
      <c r="P208" s="186">
        <v>1.0569767441860465</v>
      </c>
      <c r="Q208" s="186">
        <v>2.5304127095723041</v>
      </c>
      <c r="R208" s="187">
        <v>0.81513117754728481</v>
      </c>
      <c r="S208" s="190">
        <v>24.75</v>
      </c>
      <c r="T208" s="190">
        <v>431.25</v>
      </c>
      <c r="U208" s="190">
        <v>2.0058139534883721</v>
      </c>
      <c r="V208" s="190">
        <v>4.21816290379852</v>
      </c>
      <c r="W208" s="187">
        <v>0.649176327028676</v>
      </c>
      <c r="X208" s="187">
        <v>1.4643075045759608</v>
      </c>
      <c r="Y208" s="188">
        <v>27</v>
      </c>
      <c r="Z208" s="188">
        <v>81</v>
      </c>
      <c r="AA208" s="188">
        <v>52</v>
      </c>
      <c r="AB208" s="188">
        <v>90</v>
      </c>
      <c r="AC208" s="188">
        <v>70</v>
      </c>
      <c r="AD208" s="189">
        <v>20.487500000000001</v>
      </c>
    </row>
    <row r="209" spans="1:30" s="183" customFormat="1" ht="11.35" x14ac:dyDescent="0.35">
      <c r="A209" s="175">
        <v>196</v>
      </c>
      <c r="B209" s="175">
        <v>24</v>
      </c>
      <c r="C209" s="175">
        <v>771</v>
      </c>
      <c r="D209" s="184">
        <v>3.5860465116279068</v>
      </c>
      <c r="E209" s="184">
        <v>5.6990973787439358</v>
      </c>
      <c r="F209" s="185">
        <v>2007.8550000000002</v>
      </c>
      <c r="G209" s="185">
        <v>29077.086825000009</v>
      </c>
      <c r="H209" s="185">
        <v>135.24226430232562</v>
      </c>
      <c r="I209" s="185">
        <v>333.91015982024021</v>
      </c>
      <c r="J209" s="185">
        <v>1600</v>
      </c>
      <c r="K209" s="185">
        <v>274850</v>
      </c>
      <c r="L209" s="185">
        <v>1278.3720930232557</v>
      </c>
      <c r="M209" s="185">
        <v>274.98453849957281</v>
      </c>
      <c r="N209" s="186">
        <v>10.5</v>
      </c>
      <c r="O209" s="186">
        <v>183</v>
      </c>
      <c r="P209" s="186">
        <v>0.85116279069767442</v>
      </c>
      <c r="Q209" s="186">
        <v>2.0945659659043652</v>
      </c>
      <c r="R209" s="187">
        <v>0.85030674846625764</v>
      </c>
      <c r="S209" s="190">
        <v>27</v>
      </c>
      <c r="T209" s="190">
        <v>431.25</v>
      </c>
      <c r="U209" s="190">
        <v>2.0058139534883721</v>
      </c>
      <c r="V209" s="190">
        <v>4.4391947113019405</v>
      </c>
      <c r="W209" s="187">
        <v>0.64723926380368102</v>
      </c>
      <c r="X209" s="187">
        <v>1.4975460122699387</v>
      </c>
      <c r="Y209" s="188">
        <v>29</v>
      </c>
      <c r="Z209" s="188">
        <v>72</v>
      </c>
      <c r="AA209" s="188">
        <v>59</v>
      </c>
      <c r="AB209" s="188">
        <v>87</v>
      </c>
      <c r="AC209" s="188">
        <v>73</v>
      </c>
      <c r="AD209" s="189">
        <v>20.375</v>
      </c>
    </row>
    <row r="210" spans="1:30" s="183" customFormat="1" ht="11.35" x14ac:dyDescent="0.35">
      <c r="A210" s="175">
        <v>197</v>
      </c>
      <c r="B210" s="175">
        <v>18.75</v>
      </c>
      <c r="C210" s="175">
        <v>526.5</v>
      </c>
      <c r="D210" s="184">
        <v>2.4488372093023254</v>
      </c>
      <c r="E210" s="184">
        <v>4.1530656446866203</v>
      </c>
      <c r="F210" s="185">
        <v>1673.2125000000003</v>
      </c>
      <c r="G210" s="185">
        <v>25811.719675000018</v>
      </c>
      <c r="H210" s="185">
        <v>120.05451011627916</v>
      </c>
      <c r="I210" s="185">
        <v>306.61793656081193</v>
      </c>
      <c r="J210" s="185">
        <v>1600</v>
      </c>
      <c r="K210" s="185">
        <v>270100</v>
      </c>
      <c r="L210" s="185">
        <v>1256.2790697674418</v>
      </c>
      <c r="M210" s="185">
        <v>266.37075609020076</v>
      </c>
      <c r="N210" s="186">
        <v>10.5</v>
      </c>
      <c r="O210" s="186">
        <v>209.25</v>
      </c>
      <c r="P210" s="186">
        <v>0.97325581395348837</v>
      </c>
      <c r="Q210" s="186">
        <v>2.1817624712562993</v>
      </c>
      <c r="R210" s="187">
        <v>0.83578575632725127</v>
      </c>
      <c r="S210" s="190">
        <v>24.75</v>
      </c>
      <c r="T210" s="190">
        <v>519.75</v>
      </c>
      <c r="U210" s="190">
        <v>2.4174418604651162</v>
      </c>
      <c r="V210" s="190">
        <v>4.839767649585859</v>
      </c>
      <c r="W210" s="187">
        <v>0.59211300765155972</v>
      </c>
      <c r="X210" s="187">
        <v>1.427898763978811</v>
      </c>
      <c r="Y210" s="188">
        <v>28</v>
      </c>
      <c r="Z210" s="188">
        <v>82</v>
      </c>
      <c r="AA210" s="188">
        <v>50</v>
      </c>
      <c r="AB210" s="188">
        <v>70</v>
      </c>
      <c r="AC210" s="188">
        <v>90</v>
      </c>
      <c r="AD210" s="189">
        <v>21.237500000000001</v>
      </c>
    </row>
    <row r="211" spans="1:30" s="183" customFormat="1" ht="11.35" x14ac:dyDescent="0.35">
      <c r="A211" s="175">
        <v>198</v>
      </c>
      <c r="B211" s="175">
        <v>35.25</v>
      </c>
      <c r="C211" s="175">
        <v>810</v>
      </c>
      <c r="D211" s="184">
        <v>3.7674418604651163</v>
      </c>
      <c r="E211" s="184">
        <v>6.7505614487937553</v>
      </c>
      <c r="F211" s="185">
        <v>2677.1400000000003</v>
      </c>
      <c r="G211" s="185">
        <v>38494.298600000031</v>
      </c>
      <c r="H211" s="185">
        <v>179.04324930232573</v>
      </c>
      <c r="I211" s="185">
        <v>438.90603453246138</v>
      </c>
      <c r="J211" s="185">
        <v>1600</v>
      </c>
      <c r="K211" s="185">
        <v>277200</v>
      </c>
      <c r="L211" s="185">
        <v>1289.3023255813953</v>
      </c>
      <c r="M211" s="185">
        <v>277.38258734268356</v>
      </c>
      <c r="N211" s="186">
        <v>11.25</v>
      </c>
      <c r="O211" s="186">
        <v>126</v>
      </c>
      <c r="P211" s="186">
        <v>0.586046511627907</v>
      </c>
      <c r="Q211" s="186">
        <v>1.672912480092984</v>
      </c>
      <c r="R211" s="187">
        <v>0.89824348879466986</v>
      </c>
      <c r="S211" s="190">
        <v>22.5</v>
      </c>
      <c r="T211" s="190">
        <v>417</v>
      </c>
      <c r="U211" s="190">
        <v>1.9395348837209303</v>
      </c>
      <c r="V211" s="190">
        <v>4.1525180703655007</v>
      </c>
      <c r="W211" s="187">
        <v>0.66323440339188378</v>
      </c>
      <c r="X211" s="187">
        <v>1.5614778921865535</v>
      </c>
      <c r="Y211" s="188">
        <v>32</v>
      </c>
      <c r="Z211" s="188">
        <v>65</v>
      </c>
      <c r="AA211" s="188">
        <v>63</v>
      </c>
      <c r="AB211" s="188">
        <v>80</v>
      </c>
      <c r="AC211" s="188">
        <v>80</v>
      </c>
      <c r="AD211" s="189">
        <v>20.637499999999999</v>
      </c>
    </row>
    <row r="212" spans="1:30" s="183" customFormat="1" ht="11.35" x14ac:dyDescent="0.35">
      <c r="A212" s="175">
        <v>199</v>
      </c>
      <c r="B212" s="175">
        <v>36</v>
      </c>
      <c r="C212" s="175">
        <v>811.5</v>
      </c>
      <c r="D212" s="184">
        <v>3.7744186046511627</v>
      </c>
      <c r="E212" s="184">
        <v>5.8367328198973789</v>
      </c>
      <c r="F212" s="185">
        <v>3212.5680000000007</v>
      </c>
      <c r="G212" s="185">
        <v>28324.884849999991</v>
      </c>
      <c r="H212" s="185">
        <v>131.74365046511625</v>
      </c>
      <c r="I212" s="185">
        <v>359.63410952916092</v>
      </c>
      <c r="J212" s="185">
        <v>1600</v>
      </c>
      <c r="K212" s="185">
        <v>267500</v>
      </c>
      <c r="L212" s="185">
        <v>1244.1860465116279</v>
      </c>
      <c r="M212" s="185">
        <v>268.73911678150358</v>
      </c>
      <c r="N212" s="186">
        <v>12.75</v>
      </c>
      <c r="O212" s="186">
        <v>201.75</v>
      </c>
      <c r="P212" s="186">
        <v>0.93837209302325586</v>
      </c>
      <c r="Q212" s="186">
        <v>2.4213043235526888</v>
      </c>
      <c r="R212" s="187">
        <v>0.82909783989834818</v>
      </c>
      <c r="S212" s="190">
        <v>39</v>
      </c>
      <c r="T212" s="190">
        <v>369</v>
      </c>
      <c r="U212" s="190">
        <v>1.7162790697674419</v>
      </c>
      <c r="V212" s="190">
        <v>4.5724658592389371</v>
      </c>
      <c r="W212" s="187">
        <v>0.68742058449809407</v>
      </c>
      <c r="X212" s="187">
        <v>1.5165184243964422</v>
      </c>
      <c r="Y212" s="188">
        <v>35</v>
      </c>
      <c r="Z212" s="188">
        <v>79</v>
      </c>
      <c r="AA212" s="188">
        <v>46</v>
      </c>
      <c r="AB212" s="188">
        <v>76</v>
      </c>
      <c r="AC212" s="188">
        <v>84</v>
      </c>
      <c r="AD212" s="189">
        <v>19.675000000000001</v>
      </c>
    </row>
    <row r="213" spans="1:30" s="183" customFormat="1" ht="11.35" x14ac:dyDescent="0.35">
      <c r="A213" s="175">
        <v>200</v>
      </c>
      <c r="B213" s="175">
        <v>25.5</v>
      </c>
      <c r="C213" s="175">
        <v>700.5</v>
      </c>
      <c r="D213" s="184">
        <v>3.2581395348837208</v>
      </c>
      <c r="E213" s="184">
        <v>5.7008969026336311</v>
      </c>
      <c r="F213" s="185">
        <v>2275.5690000000004</v>
      </c>
      <c r="G213" s="185">
        <v>33249.706975000008</v>
      </c>
      <c r="H213" s="185">
        <v>154.64979988372096</v>
      </c>
      <c r="I213" s="185">
        <v>386.16414854298864</v>
      </c>
      <c r="J213" s="185">
        <v>1600</v>
      </c>
      <c r="K213" s="185">
        <v>267500</v>
      </c>
      <c r="L213" s="185">
        <v>1244.1860465116279</v>
      </c>
      <c r="M213" s="185">
        <v>286.41542730909617</v>
      </c>
      <c r="N213" s="186">
        <v>12</v>
      </c>
      <c r="O213" s="186">
        <v>229.5</v>
      </c>
      <c r="P213" s="186">
        <v>1.0674418604651164</v>
      </c>
      <c r="Q213" s="186">
        <v>2.389640896088407</v>
      </c>
      <c r="R213" s="187">
        <v>0.81925575900767877</v>
      </c>
      <c r="S213" s="190">
        <v>22.5</v>
      </c>
      <c r="T213" s="190">
        <v>486.75</v>
      </c>
      <c r="U213" s="190">
        <v>2.2639534883720929</v>
      </c>
      <c r="V213" s="190">
        <v>4.415064557235322</v>
      </c>
      <c r="W213" s="187">
        <v>0.61665682220909623</v>
      </c>
      <c r="X213" s="187">
        <v>1.435912581216775</v>
      </c>
      <c r="Y213" s="188">
        <v>33</v>
      </c>
      <c r="Z213" s="188">
        <v>72</v>
      </c>
      <c r="AA213" s="188">
        <v>55</v>
      </c>
      <c r="AB213" s="188">
        <v>90</v>
      </c>
      <c r="AC213" s="188">
        <v>70</v>
      </c>
      <c r="AD213" s="189">
        <v>21.162500000000001</v>
      </c>
    </row>
    <row r="214" spans="1:30" s="183" customFormat="1" ht="11.35" x14ac:dyDescent="0.35">
      <c r="A214" s="175">
        <v>201</v>
      </c>
      <c r="B214" s="175">
        <v>31.5</v>
      </c>
      <c r="C214" s="175">
        <v>716.25</v>
      </c>
      <c r="D214" s="184">
        <v>3.3313953488372094</v>
      </c>
      <c r="E214" s="184">
        <v>6.1298071280490607</v>
      </c>
      <c r="F214" s="185">
        <v>2810.9970000000003</v>
      </c>
      <c r="G214" s="185">
        <v>33716.347350000025</v>
      </c>
      <c r="H214" s="185">
        <v>156.82022023255826</v>
      </c>
      <c r="I214" s="185">
        <v>399.62868569105177</v>
      </c>
      <c r="J214" s="185">
        <v>1600</v>
      </c>
      <c r="K214" s="185">
        <v>281050</v>
      </c>
      <c r="L214" s="185">
        <v>1307.2093023255813</v>
      </c>
      <c r="M214" s="185">
        <v>277.34830476506056</v>
      </c>
      <c r="N214" s="186">
        <v>15.75</v>
      </c>
      <c r="O214" s="186">
        <v>150.75</v>
      </c>
      <c r="P214" s="186">
        <v>0.7011627906976744</v>
      </c>
      <c r="Q214" s="186">
        <v>2.0514551586051977</v>
      </c>
      <c r="R214" s="187">
        <v>0.88273045507584602</v>
      </c>
      <c r="S214" s="190">
        <v>33.75</v>
      </c>
      <c r="T214" s="190">
        <v>595.5</v>
      </c>
      <c r="U214" s="190">
        <v>2.769767441860465</v>
      </c>
      <c r="V214" s="190">
        <v>5.9276610761340303</v>
      </c>
      <c r="W214" s="187">
        <v>0.53675612602100353</v>
      </c>
      <c r="X214" s="187">
        <v>1.4194865810968496</v>
      </c>
      <c r="Y214" s="188">
        <v>28</v>
      </c>
      <c r="Z214" s="188">
        <v>63</v>
      </c>
      <c r="AA214" s="188">
        <v>69</v>
      </c>
      <c r="AB214" s="188">
        <v>80</v>
      </c>
      <c r="AC214" s="188">
        <v>80</v>
      </c>
      <c r="AD214" s="189">
        <v>21.425000000000001</v>
      </c>
    </row>
    <row r="215" spans="1:30" s="183" customFormat="1" ht="11.35" x14ac:dyDescent="0.35">
      <c r="A215" s="175">
        <v>202</v>
      </c>
      <c r="B215" s="175">
        <v>19.5</v>
      </c>
      <c r="C215" s="175">
        <v>382.5</v>
      </c>
      <c r="D215" s="184">
        <v>1.7790697674418605</v>
      </c>
      <c r="E215" s="184">
        <v>3.3612385164204932</v>
      </c>
      <c r="F215" s="185">
        <v>1338.5700000000002</v>
      </c>
      <c r="G215" s="185">
        <v>12135.996175000002</v>
      </c>
      <c r="H215" s="185">
        <v>56.44649383720931</v>
      </c>
      <c r="I215" s="185">
        <v>181.19687432431417</v>
      </c>
      <c r="J215" s="185">
        <v>1600</v>
      </c>
      <c r="K215" s="185">
        <v>266400</v>
      </c>
      <c r="L215" s="185">
        <v>1239.0697674418604</v>
      </c>
      <c r="M215" s="185">
        <v>270.26997538709315</v>
      </c>
      <c r="N215" s="186">
        <v>12.75</v>
      </c>
      <c r="O215" s="186">
        <v>246.75</v>
      </c>
      <c r="P215" s="186">
        <v>1.1476744186046512</v>
      </c>
      <c r="Q215" s="186">
        <v>2.4585335242300634</v>
      </c>
      <c r="R215" s="187">
        <v>0.79778733866011053</v>
      </c>
      <c r="S215" s="190">
        <v>18</v>
      </c>
      <c r="T215" s="190">
        <v>412.5</v>
      </c>
      <c r="U215" s="190">
        <v>1.9186046511627908</v>
      </c>
      <c r="V215" s="190">
        <v>3.7678395489104104</v>
      </c>
      <c r="W215" s="187">
        <v>0.66195451751690226</v>
      </c>
      <c r="X215" s="187">
        <v>1.4597418561770128</v>
      </c>
      <c r="Y215" s="188">
        <v>37</v>
      </c>
      <c r="Z215" s="188">
        <v>73</v>
      </c>
      <c r="AA215" s="188">
        <v>50</v>
      </c>
      <c r="AB215" s="188">
        <v>83</v>
      </c>
      <c r="AC215" s="188">
        <v>77</v>
      </c>
      <c r="AD215" s="189">
        <v>20.337499999999999</v>
      </c>
    </row>
    <row r="216" spans="1:30" s="183" customFormat="1" ht="11.35" x14ac:dyDescent="0.35">
      <c r="A216" s="175">
        <v>203</v>
      </c>
      <c r="B216" s="175">
        <v>16.5</v>
      </c>
      <c r="C216" s="175">
        <v>449.25</v>
      </c>
      <c r="D216" s="184">
        <v>2.0895348837209302</v>
      </c>
      <c r="E216" s="184">
        <v>3.3376666211958215</v>
      </c>
      <c r="F216" s="185">
        <v>1472.4270000000001</v>
      </c>
      <c r="G216" s="185">
        <v>17240.409775</v>
      </c>
      <c r="H216" s="185">
        <v>80.18795244186046</v>
      </c>
      <c r="I216" s="185">
        <v>205.72614647428159</v>
      </c>
      <c r="J216" s="185">
        <v>1600</v>
      </c>
      <c r="K216" s="185">
        <v>272150</v>
      </c>
      <c r="L216" s="185">
        <v>1265.8139534883721</v>
      </c>
      <c r="M216" s="185">
        <v>273.57304000139607</v>
      </c>
      <c r="N216" s="186">
        <v>12</v>
      </c>
      <c r="O216" s="186">
        <v>184.5</v>
      </c>
      <c r="P216" s="186">
        <v>0.85813953488372097</v>
      </c>
      <c r="Q216" s="186">
        <v>2.1154452656657936</v>
      </c>
      <c r="R216" s="187">
        <v>0.85018270401948848</v>
      </c>
      <c r="S216" s="190">
        <v>22.5</v>
      </c>
      <c r="T216" s="190">
        <v>475.5</v>
      </c>
      <c r="U216" s="190">
        <v>2.2116279069767444</v>
      </c>
      <c r="V216" s="190">
        <v>4.3721430886926154</v>
      </c>
      <c r="W216" s="187">
        <v>0.61388550548112053</v>
      </c>
      <c r="X216" s="187">
        <v>1.464068209500609</v>
      </c>
      <c r="Y216" s="188">
        <v>34</v>
      </c>
      <c r="Z216" s="188">
        <v>69</v>
      </c>
      <c r="AA216" s="188">
        <v>57</v>
      </c>
      <c r="AB216" s="188">
        <v>89</v>
      </c>
      <c r="AC216" s="188">
        <v>71</v>
      </c>
      <c r="AD216" s="189">
        <v>20.524999999999999</v>
      </c>
    </row>
    <row r="217" spans="1:30" s="183" customFormat="1" ht="11.35" x14ac:dyDescent="0.35">
      <c r="A217" s="175">
        <v>204</v>
      </c>
      <c r="B217" s="175">
        <v>27</v>
      </c>
      <c r="C217" s="175">
        <v>663</v>
      </c>
      <c r="D217" s="184">
        <v>3.0837209302325581</v>
      </c>
      <c r="E217" s="184">
        <v>5.6853817399742628</v>
      </c>
      <c r="F217" s="185">
        <v>2409.4260000000004</v>
      </c>
      <c r="G217" s="185">
        <v>31335.923700000018</v>
      </c>
      <c r="H217" s="185">
        <v>145.74848232558148</v>
      </c>
      <c r="I217" s="185">
        <v>390.81876515820886</v>
      </c>
      <c r="J217" s="185">
        <v>1600</v>
      </c>
      <c r="K217" s="185">
        <v>276850</v>
      </c>
      <c r="L217" s="185">
        <v>1287.6744186046512</v>
      </c>
      <c r="M217" s="185">
        <v>278.93185119946804</v>
      </c>
      <c r="N217" s="186">
        <v>13.5</v>
      </c>
      <c r="O217" s="186">
        <v>243.75</v>
      </c>
      <c r="P217" s="186">
        <v>1.1337209302325582</v>
      </c>
      <c r="Q217" s="186">
        <v>2.5031223709597441</v>
      </c>
      <c r="R217" s="187">
        <v>0.80746445497630337</v>
      </c>
      <c r="S217" s="190">
        <v>35.25</v>
      </c>
      <c r="T217" s="190">
        <v>502.5</v>
      </c>
      <c r="U217" s="190">
        <v>2.3372093023255816</v>
      </c>
      <c r="V217" s="190">
        <v>4.9976290292429422</v>
      </c>
      <c r="W217" s="187">
        <v>0.60308056872037918</v>
      </c>
      <c r="X217" s="187">
        <v>1.4105450236966826</v>
      </c>
      <c r="Y217" s="188">
        <v>26</v>
      </c>
      <c r="Z217" s="188">
        <v>68</v>
      </c>
      <c r="AA217" s="188">
        <v>66</v>
      </c>
      <c r="AB217" s="188">
        <v>86</v>
      </c>
      <c r="AC217" s="188">
        <v>74</v>
      </c>
      <c r="AD217" s="189">
        <v>21.1</v>
      </c>
    </row>
    <row r="218" spans="1:30" s="183" customFormat="1" ht="11.35" x14ac:dyDescent="0.35">
      <c r="A218" s="175">
        <v>205</v>
      </c>
      <c r="B218" s="175">
        <v>33</v>
      </c>
      <c r="C218" s="175">
        <v>820.5</v>
      </c>
      <c r="D218" s="184">
        <v>3.8162790697674418</v>
      </c>
      <c r="E218" s="184">
        <v>5.8794819941800132</v>
      </c>
      <c r="F218" s="185">
        <v>2944.8540000000003</v>
      </c>
      <c r="G218" s="185">
        <v>32341.338500000031</v>
      </c>
      <c r="H218" s="185">
        <v>150.42483023255829</v>
      </c>
      <c r="I218" s="185">
        <v>434.90683501196037</v>
      </c>
      <c r="J218" s="185">
        <v>1600</v>
      </c>
      <c r="K218" s="185">
        <v>272450</v>
      </c>
      <c r="L218" s="185">
        <v>1267.2093023255813</v>
      </c>
      <c r="M218" s="185">
        <v>269.74655447545581</v>
      </c>
      <c r="N218" s="186">
        <v>11.25</v>
      </c>
      <c r="O218" s="186">
        <v>192</v>
      </c>
      <c r="P218" s="186">
        <v>0.89302325581395348</v>
      </c>
      <c r="Q218" s="186">
        <v>2.2307478890086285</v>
      </c>
      <c r="R218" s="187">
        <v>0.84707287933094388</v>
      </c>
      <c r="S218" s="190">
        <v>25.5</v>
      </c>
      <c r="T218" s="190">
        <v>444.75</v>
      </c>
      <c r="U218" s="190">
        <v>2.0686046511627909</v>
      </c>
      <c r="V218" s="190">
        <v>4.8294755918734724</v>
      </c>
      <c r="W218" s="187">
        <v>0.64575866188769415</v>
      </c>
      <c r="X218" s="187">
        <v>1.4928315412186381</v>
      </c>
      <c r="Y218" s="188">
        <v>32</v>
      </c>
      <c r="Z218" s="188">
        <v>73</v>
      </c>
      <c r="AA218" s="188">
        <v>55</v>
      </c>
      <c r="AB218" s="188">
        <v>79</v>
      </c>
      <c r="AC218" s="188">
        <v>81</v>
      </c>
      <c r="AD218" s="189">
        <v>20.925000000000001</v>
      </c>
    </row>
    <row r="219" spans="1:30" s="183" customFormat="1" ht="11.35" x14ac:dyDescent="0.35">
      <c r="A219" s="175">
        <v>206</v>
      </c>
      <c r="B219" s="175">
        <v>33.75</v>
      </c>
      <c r="C219" s="175">
        <v>640.5</v>
      </c>
      <c r="D219" s="184">
        <v>2.9790697674418603</v>
      </c>
      <c r="E219" s="184">
        <v>5.280908487914421</v>
      </c>
      <c r="F219" s="185">
        <v>2208.6405000000004</v>
      </c>
      <c r="G219" s="185">
        <v>24277.197899999999</v>
      </c>
      <c r="H219" s="185">
        <v>112.91719953488372</v>
      </c>
      <c r="I219" s="185">
        <v>314.48275811319633</v>
      </c>
      <c r="J219" s="185">
        <v>1600</v>
      </c>
      <c r="K219" s="185">
        <v>271900</v>
      </c>
      <c r="L219" s="185">
        <v>1264.6511627906978</v>
      </c>
      <c r="M219" s="185">
        <v>279.6555695083735</v>
      </c>
      <c r="N219" s="186">
        <v>13.5</v>
      </c>
      <c r="O219" s="186">
        <v>193.5</v>
      </c>
      <c r="P219" s="186">
        <v>0.9</v>
      </c>
      <c r="Q219" s="186">
        <v>2.3585943461561221</v>
      </c>
      <c r="R219" s="187">
        <v>0.84495192307692302</v>
      </c>
      <c r="S219" s="190">
        <v>28.5</v>
      </c>
      <c r="T219" s="190">
        <v>486</v>
      </c>
      <c r="U219" s="190">
        <v>2.2604651162790699</v>
      </c>
      <c r="V219" s="190">
        <v>4.8179056379226619</v>
      </c>
      <c r="W219" s="187">
        <v>0.61057692307692313</v>
      </c>
      <c r="X219" s="187">
        <v>1.4555288461538463</v>
      </c>
      <c r="Y219" s="188">
        <v>32</v>
      </c>
      <c r="Z219" s="188">
        <v>68</v>
      </c>
      <c r="AA219" s="188">
        <v>60</v>
      </c>
      <c r="AB219" s="188">
        <v>85</v>
      </c>
      <c r="AC219" s="188">
        <v>75</v>
      </c>
      <c r="AD219" s="189">
        <v>20.8</v>
      </c>
    </row>
    <row r="220" spans="1:30" s="183" customFormat="1" ht="11.35" x14ac:dyDescent="0.35">
      <c r="A220" s="175">
        <v>207</v>
      </c>
      <c r="B220" s="175">
        <v>44.25</v>
      </c>
      <c r="C220" s="175">
        <v>963</v>
      </c>
      <c r="D220" s="184">
        <v>4.4790697674418603</v>
      </c>
      <c r="E220" s="184">
        <v>7.7607419718125978</v>
      </c>
      <c r="F220" s="185">
        <v>3881.8530000000005</v>
      </c>
      <c r="G220" s="185">
        <v>36762.709575000023</v>
      </c>
      <c r="H220" s="185">
        <v>170.98934686046522</v>
      </c>
      <c r="I220" s="185">
        <v>481.13682964881053</v>
      </c>
      <c r="J220" s="185">
        <v>1600</v>
      </c>
      <c r="K220" s="185">
        <v>273650</v>
      </c>
      <c r="L220" s="185">
        <v>1272.7906976744187</v>
      </c>
      <c r="M220" s="185">
        <v>272.4355842701421</v>
      </c>
      <c r="N220" s="186">
        <v>12</v>
      </c>
      <c r="O220" s="186">
        <v>167.25</v>
      </c>
      <c r="P220" s="186">
        <v>0.77790697674418607</v>
      </c>
      <c r="Q220" s="186">
        <v>2.0911837167261584</v>
      </c>
      <c r="R220" s="187">
        <v>0.86812536960378472</v>
      </c>
      <c r="S220" s="190">
        <v>48</v>
      </c>
      <c r="T220" s="190">
        <v>492</v>
      </c>
      <c r="U220" s="190">
        <v>2.2883720930232556</v>
      </c>
      <c r="V220" s="190">
        <v>5.7179096117540649</v>
      </c>
      <c r="W220" s="187">
        <v>0.61206386753400355</v>
      </c>
      <c r="X220" s="187">
        <v>1.4801892371377883</v>
      </c>
      <c r="Y220" s="188">
        <v>33</v>
      </c>
      <c r="Z220" s="188">
        <v>72</v>
      </c>
      <c r="AA220" s="188">
        <v>55</v>
      </c>
      <c r="AB220" s="188">
        <v>76</v>
      </c>
      <c r="AC220" s="188">
        <v>84</v>
      </c>
      <c r="AD220" s="189">
        <v>21.137499999999999</v>
      </c>
    </row>
    <row r="221" spans="1:30" s="183" customFormat="1" ht="11.35" x14ac:dyDescent="0.35">
      <c r="A221" s="175">
        <v>208</v>
      </c>
      <c r="B221" s="175">
        <v>24</v>
      </c>
      <c r="C221" s="175">
        <v>735</v>
      </c>
      <c r="D221" s="184">
        <v>3.4186046511627906</v>
      </c>
      <c r="E221" s="184">
        <v>4.6705482984751887</v>
      </c>
      <c r="F221" s="185">
        <v>2141.7120000000004</v>
      </c>
      <c r="G221" s="185">
        <v>28719.763000000003</v>
      </c>
      <c r="H221" s="185">
        <v>133.58029302325582</v>
      </c>
      <c r="I221" s="185">
        <v>312.60002950691</v>
      </c>
      <c r="J221" s="185">
        <v>1600</v>
      </c>
      <c r="K221" s="185">
        <v>276050</v>
      </c>
      <c r="L221" s="185">
        <v>1283.953488372093</v>
      </c>
      <c r="M221" s="185">
        <v>277.39727857895093</v>
      </c>
      <c r="N221" s="186">
        <v>10.5</v>
      </c>
      <c r="O221" s="186">
        <v>138</v>
      </c>
      <c r="P221" s="186">
        <v>0.64186046511627903</v>
      </c>
      <c r="Q221" s="186">
        <v>1.7969967882760807</v>
      </c>
      <c r="R221" s="187">
        <v>0.88902291917973464</v>
      </c>
      <c r="S221" s="190">
        <v>23.25</v>
      </c>
      <c r="T221" s="190">
        <v>481.5</v>
      </c>
      <c r="U221" s="190">
        <v>2.2395348837209301</v>
      </c>
      <c r="V221" s="190">
        <v>4.8947635349452563</v>
      </c>
      <c r="W221" s="187">
        <v>0.61278648974668271</v>
      </c>
      <c r="X221" s="187">
        <v>1.5018094089264173</v>
      </c>
      <c r="Y221" s="188">
        <v>32</v>
      </c>
      <c r="Z221" s="188">
        <v>63</v>
      </c>
      <c r="AA221" s="188">
        <v>65</v>
      </c>
      <c r="AB221" s="188">
        <v>76</v>
      </c>
      <c r="AC221" s="188">
        <v>84</v>
      </c>
      <c r="AD221" s="189">
        <v>20.725000000000001</v>
      </c>
    </row>
    <row r="222" spans="1:30" s="183" customFormat="1" ht="11.35" x14ac:dyDescent="0.35">
      <c r="A222" s="175">
        <v>209</v>
      </c>
      <c r="B222" s="175">
        <v>19.5</v>
      </c>
      <c r="C222" s="175">
        <v>397.5</v>
      </c>
      <c r="D222" s="184">
        <v>1.8488372093023255</v>
      </c>
      <c r="E222" s="184">
        <v>3.1073753155806632</v>
      </c>
      <c r="F222" s="185">
        <v>1740.1410000000003</v>
      </c>
      <c r="G222" s="185">
        <v>13502.824874999993</v>
      </c>
      <c r="H222" s="185">
        <v>62.803836627906946</v>
      </c>
      <c r="I222" s="185">
        <v>192.41851861973055</v>
      </c>
      <c r="J222" s="185">
        <v>1600</v>
      </c>
      <c r="K222" s="185">
        <v>267750</v>
      </c>
      <c r="L222" s="185">
        <v>1245.3488372093022</v>
      </c>
      <c r="M222" s="185">
        <v>243.08520137422227</v>
      </c>
      <c r="N222" s="186">
        <v>16.5</v>
      </c>
      <c r="O222" s="186">
        <v>230.25</v>
      </c>
      <c r="P222" s="186">
        <v>1.0709302325581396</v>
      </c>
      <c r="Q222" s="186">
        <v>2.4972936884030674</v>
      </c>
      <c r="R222" s="187">
        <v>0.81084411583487381</v>
      </c>
      <c r="S222" s="190">
        <v>18.75</v>
      </c>
      <c r="T222" s="190">
        <v>407.25</v>
      </c>
      <c r="U222" s="190">
        <v>1.8941860465116278</v>
      </c>
      <c r="V222" s="190">
        <v>3.7132342456887626</v>
      </c>
      <c r="W222" s="187">
        <v>0.66543438077634021</v>
      </c>
      <c r="X222" s="187">
        <v>1.4762784966112141</v>
      </c>
      <c r="Y222" s="188">
        <v>28</v>
      </c>
      <c r="Z222" s="188">
        <v>89</v>
      </c>
      <c r="AA222" s="188">
        <v>43</v>
      </c>
      <c r="AB222" s="188">
        <v>75</v>
      </c>
      <c r="AC222" s="188">
        <v>85</v>
      </c>
      <c r="AD222" s="189">
        <v>20.287500000000001</v>
      </c>
    </row>
    <row r="223" spans="1:30" s="183" customFormat="1" ht="11.35" x14ac:dyDescent="0.35">
      <c r="A223" s="175">
        <v>210</v>
      </c>
      <c r="B223" s="175">
        <v>40.5</v>
      </c>
      <c r="C223" s="175">
        <v>788.25</v>
      </c>
      <c r="D223" s="184">
        <v>3.6662790697674419</v>
      </c>
      <c r="E223" s="184">
        <v>6.4082737200660249</v>
      </c>
      <c r="F223" s="185">
        <v>3614.1390000000006</v>
      </c>
      <c r="G223" s="185">
        <v>32286.680225000026</v>
      </c>
      <c r="H223" s="185">
        <v>150.17060569767455</v>
      </c>
      <c r="I223" s="185">
        <v>391.79843661339874</v>
      </c>
      <c r="J223" s="185">
        <v>1600</v>
      </c>
      <c r="K223" s="185">
        <v>276050</v>
      </c>
      <c r="L223" s="185">
        <v>1283.953488372093</v>
      </c>
      <c r="M223" s="185">
        <v>294.55446741673711</v>
      </c>
      <c r="N223" s="186">
        <v>10.5</v>
      </c>
      <c r="O223" s="186">
        <v>127.5</v>
      </c>
      <c r="P223" s="186">
        <v>0.59302325581395354</v>
      </c>
      <c r="Q223" s="186">
        <v>1.7292015537453498</v>
      </c>
      <c r="R223" s="187">
        <v>0.89375000000000004</v>
      </c>
      <c r="S223" s="190">
        <v>34.5</v>
      </c>
      <c r="T223" s="190">
        <v>417.75</v>
      </c>
      <c r="U223" s="190">
        <v>1.9430232558139535</v>
      </c>
      <c r="V223" s="190">
        <v>4.4882971058823182</v>
      </c>
      <c r="W223" s="187">
        <v>0.65187499999999998</v>
      </c>
      <c r="X223" s="187">
        <v>1.545625</v>
      </c>
      <c r="Y223" s="188">
        <v>36</v>
      </c>
      <c r="Z223" s="188">
        <v>58</v>
      </c>
      <c r="AA223" s="188">
        <v>66</v>
      </c>
      <c r="AB223" s="188">
        <v>82</v>
      </c>
      <c r="AC223" s="188">
        <v>78</v>
      </c>
      <c r="AD223" s="189">
        <v>20</v>
      </c>
    </row>
    <row r="224" spans="1:30" s="183" customFormat="1" ht="11.35" x14ac:dyDescent="0.35">
      <c r="A224" s="175">
        <v>211</v>
      </c>
      <c r="B224" s="175">
        <v>27.75</v>
      </c>
      <c r="C224" s="175">
        <v>585.75</v>
      </c>
      <c r="D224" s="184">
        <v>2.7244186046511629</v>
      </c>
      <c r="E224" s="184">
        <v>5.2559975987942344</v>
      </c>
      <c r="F224" s="185">
        <v>2476.3545000000004</v>
      </c>
      <c r="G224" s="185">
        <v>23466.247575000009</v>
      </c>
      <c r="H224" s="185">
        <v>109.14533755813957</v>
      </c>
      <c r="I224" s="185">
        <v>341.54373284161869</v>
      </c>
      <c r="J224" s="185">
        <v>1600</v>
      </c>
      <c r="K224" s="185">
        <v>270800</v>
      </c>
      <c r="L224" s="185">
        <v>1259.5348837209303</v>
      </c>
      <c r="M224" s="185">
        <v>263.49514074836452</v>
      </c>
      <c r="N224" s="186">
        <v>12</v>
      </c>
      <c r="O224" s="186">
        <v>219.75</v>
      </c>
      <c r="P224" s="186">
        <v>1.0220930232558139</v>
      </c>
      <c r="Q224" s="186">
        <v>2.472472331606276</v>
      </c>
      <c r="R224" s="187">
        <v>0.82057562767911818</v>
      </c>
      <c r="S224" s="190">
        <v>27</v>
      </c>
      <c r="T224" s="190">
        <v>441.75</v>
      </c>
      <c r="U224" s="190">
        <v>2.0546511627906976</v>
      </c>
      <c r="V224" s="190">
        <v>4.2430786680606625</v>
      </c>
      <c r="W224" s="187">
        <v>0.63931414574402934</v>
      </c>
      <c r="X224" s="187">
        <v>1.4598897734231475</v>
      </c>
      <c r="Y224" s="188">
        <v>34</v>
      </c>
      <c r="Z224" s="188">
        <v>78</v>
      </c>
      <c r="AA224" s="188">
        <v>48</v>
      </c>
      <c r="AB224" s="188">
        <v>86</v>
      </c>
      <c r="AC224" s="188">
        <v>74</v>
      </c>
      <c r="AD224" s="189">
        <v>20.412500000000001</v>
      </c>
    </row>
    <row r="225" spans="1:30" s="183" customFormat="1" ht="11.35" x14ac:dyDescent="0.35">
      <c r="A225" s="175">
        <v>212</v>
      </c>
      <c r="B225" s="175">
        <v>53.25</v>
      </c>
      <c r="C225" s="175">
        <v>887.25</v>
      </c>
      <c r="D225" s="184">
        <v>4.1267441860465119</v>
      </c>
      <c r="E225" s="184">
        <v>8.2135583489746047</v>
      </c>
      <c r="F225" s="185">
        <v>4751.9235000000008</v>
      </c>
      <c r="G225" s="185">
        <v>36257.399400000024</v>
      </c>
      <c r="H225" s="185">
        <v>168.63906697674429</v>
      </c>
      <c r="I225" s="185">
        <v>544.0634275824134</v>
      </c>
      <c r="J225" s="185">
        <v>1600</v>
      </c>
      <c r="K225" s="185">
        <v>269300</v>
      </c>
      <c r="L225" s="185">
        <v>1252.5581395348838</v>
      </c>
      <c r="M225" s="185">
        <v>264.31973189570948</v>
      </c>
      <c r="N225" s="186">
        <v>16.5</v>
      </c>
      <c r="O225" s="186">
        <v>239.25</v>
      </c>
      <c r="P225" s="186">
        <v>1.1127906976744186</v>
      </c>
      <c r="Q225" s="186">
        <v>2.6280988167432495</v>
      </c>
      <c r="R225" s="187">
        <v>0.80794701986754958</v>
      </c>
      <c r="S225" s="190">
        <v>31.5</v>
      </c>
      <c r="T225" s="190">
        <v>435.75</v>
      </c>
      <c r="U225" s="190">
        <v>2.0267441860465114</v>
      </c>
      <c r="V225" s="190">
        <v>4.7954825514793757</v>
      </c>
      <c r="W225" s="187">
        <v>0.65021071643588202</v>
      </c>
      <c r="X225" s="187">
        <v>1.4581577363034315</v>
      </c>
      <c r="Y225" s="188">
        <v>25</v>
      </c>
      <c r="Z225" s="188">
        <v>83</v>
      </c>
      <c r="AA225" s="188">
        <v>52</v>
      </c>
      <c r="AB225" s="188">
        <v>75</v>
      </c>
      <c r="AC225" s="188">
        <v>85</v>
      </c>
      <c r="AD225" s="189">
        <v>20.762499999999999</v>
      </c>
    </row>
    <row r="226" spans="1:30" s="183" customFormat="1" ht="11.35" x14ac:dyDescent="0.35">
      <c r="A226" s="175">
        <v>213</v>
      </c>
      <c r="B226" s="175">
        <v>24.75</v>
      </c>
      <c r="C226" s="175">
        <v>617.25</v>
      </c>
      <c r="D226" s="184">
        <v>2.8709302325581394</v>
      </c>
      <c r="E226" s="184">
        <v>4.709111179679919</v>
      </c>
      <c r="F226" s="185">
        <v>1940.9265000000003</v>
      </c>
      <c r="G226" s="185">
        <v>24067.11677500001</v>
      </c>
      <c r="H226" s="185">
        <v>111.94007802325586</v>
      </c>
      <c r="I226" s="185">
        <v>295.71328772068136</v>
      </c>
      <c r="J226" s="185">
        <v>1600</v>
      </c>
      <c r="K226" s="185">
        <v>264650</v>
      </c>
      <c r="L226" s="185">
        <v>1230.9302325581396</v>
      </c>
      <c r="M226" s="185">
        <v>293.75759249275893</v>
      </c>
      <c r="N226" s="186">
        <v>13.5</v>
      </c>
      <c r="O226" s="186">
        <v>198.75</v>
      </c>
      <c r="P226" s="186">
        <v>0.92441860465116277</v>
      </c>
      <c r="Q226" s="186">
        <v>2.4717651401505494</v>
      </c>
      <c r="R226" s="187">
        <v>0.83468496568933248</v>
      </c>
      <c r="S226" s="190">
        <v>32.25</v>
      </c>
      <c r="T226" s="190">
        <v>491.25</v>
      </c>
      <c r="U226" s="190">
        <v>2.2848837209302326</v>
      </c>
      <c r="V226" s="190">
        <v>5.087144036591928</v>
      </c>
      <c r="W226" s="187">
        <v>0.59139114160948225</v>
      </c>
      <c r="X226" s="187">
        <v>1.4260761072988148</v>
      </c>
      <c r="Y226" s="188">
        <v>46</v>
      </c>
      <c r="Z226" s="188">
        <v>67</v>
      </c>
      <c r="AA226" s="188">
        <v>47</v>
      </c>
      <c r="AB226" s="188">
        <v>88</v>
      </c>
      <c r="AC226" s="188">
        <v>72</v>
      </c>
      <c r="AD226" s="189">
        <v>20.037500000000001</v>
      </c>
    </row>
    <row r="227" spans="1:30" s="183" customFormat="1" ht="11.35" x14ac:dyDescent="0.35">
      <c r="A227" s="175">
        <v>214</v>
      </c>
      <c r="B227" s="175">
        <v>45.75</v>
      </c>
      <c r="C227" s="175">
        <v>1176.75</v>
      </c>
      <c r="D227" s="184">
        <v>5.4732558139534886</v>
      </c>
      <c r="E227" s="184">
        <v>8.8121381667429297</v>
      </c>
      <c r="F227" s="185">
        <v>3614.1390000000006</v>
      </c>
      <c r="G227" s="185">
        <v>45202.393425000038</v>
      </c>
      <c r="H227" s="185">
        <v>210.24369034883739</v>
      </c>
      <c r="I227" s="185">
        <v>492.66459156951453</v>
      </c>
      <c r="J227" s="185">
        <v>1600</v>
      </c>
      <c r="K227" s="185">
        <v>276350</v>
      </c>
      <c r="L227" s="185">
        <v>1285.3488372093022</v>
      </c>
      <c r="M227" s="185">
        <v>290.91660523578327</v>
      </c>
      <c r="N227" s="186">
        <v>17.25</v>
      </c>
      <c r="O227" s="186">
        <v>167.25</v>
      </c>
      <c r="P227" s="186">
        <v>0.77790697674418607</v>
      </c>
      <c r="Q227" s="186">
        <v>2.3548593208964266</v>
      </c>
      <c r="R227" s="187">
        <v>0.86183395291201981</v>
      </c>
      <c r="S227" s="190">
        <v>36</v>
      </c>
      <c r="T227" s="190">
        <v>451.5</v>
      </c>
      <c r="U227" s="190">
        <v>2.1</v>
      </c>
      <c r="V227" s="190">
        <v>5.0914992375508916</v>
      </c>
      <c r="W227" s="187">
        <v>0.62701363073110283</v>
      </c>
      <c r="X227" s="187">
        <v>1.4888475836431225</v>
      </c>
      <c r="Y227" s="188">
        <v>35</v>
      </c>
      <c r="Z227" s="188">
        <v>56</v>
      </c>
      <c r="AA227" s="188">
        <v>69</v>
      </c>
      <c r="AB227" s="188">
        <v>95</v>
      </c>
      <c r="AC227" s="188">
        <v>65</v>
      </c>
      <c r="AD227" s="189">
        <v>20.175000000000001</v>
      </c>
    </row>
    <row r="228" spans="1:30" s="183" customFormat="1" ht="11.35" x14ac:dyDescent="0.35">
      <c r="A228" s="175">
        <v>215</v>
      </c>
      <c r="B228" s="175">
        <v>25.5</v>
      </c>
      <c r="C228" s="175">
        <v>581.25</v>
      </c>
      <c r="D228" s="184">
        <v>2.7034883720930232</v>
      </c>
      <c r="E228" s="184">
        <v>4.9858607950738874</v>
      </c>
      <c r="F228" s="185">
        <v>2007.8550000000002</v>
      </c>
      <c r="G228" s="185">
        <v>20211.663350000006</v>
      </c>
      <c r="H228" s="185">
        <v>94.00773651162794</v>
      </c>
      <c r="I228" s="185">
        <v>280.97105032202001</v>
      </c>
      <c r="J228" s="185">
        <v>1600</v>
      </c>
      <c r="K228" s="185">
        <v>269800</v>
      </c>
      <c r="L228" s="185">
        <v>1254.8837209302326</v>
      </c>
      <c r="M228" s="185">
        <v>270.18833940872622</v>
      </c>
      <c r="N228" s="186">
        <v>12</v>
      </c>
      <c r="O228" s="186">
        <v>149.25</v>
      </c>
      <c r="P228" s="186">
        <v>0.69418604651162785</v>
      </c>
      <c r="Q228" s="186">
        <v>1.7572682609453474</v>
      </c>
      <c r="R228" s="187">
        <v>0.87924757281553401</v>
      </c>
      <c r="S228" s="190">
        <v>21</v>
      </c>
      <c r="T228" s="190">
        <v>498</v>
      </c>
      <c r="U228" s="190">
        <v>2.3162790697674418</v>
      </c>
      <c r="V228" s="190">
        <v>4.7087451069795447</v>
      </c>
      <c r="W228" s="187">
        <v>0.59708737864077666</v>
      </c>
      <c r="X228" s="187">
        <v>1.4763349514563107</v>
      </c>
      <c r="Y228" s="188">
        <v>31</v>
      </c>
      <c r="Z228" s="188">
        <v>78</v>
      </c>
      <c r="AA228" s="188">
        <v>51</v>
      </c>
      <c r="AB228" s="188">
        <v>82</v>
      </c>
      <c r="AC228" s="188">
        <v>78</v>
      </c>
      <c r="AD228" s="189">
        <v>20.6</v>
      </c>
    </row>
    <row r="229" spans="1:30" s="183" customFormat="1" ht="11.35" x14ac:dyDescent="0.35">
      <c r="A229" s="175">
        <v>216</v>
      </c>
      <c r="B229" s="175">
        <v>21.75</v>
      </c>
      <c r="C229" s="175">
        <v>499.5</v>
      </c>
      <c r="D229" s="184">
        <v>2.3232558139534882</v>
      </c>
      <c r="E229" s="184">
        <v>4.1470678307850148</v>
      </c>
      <c r="F229" s="185">
        <v>1940.9265000000003</v>
      </c>
      <c r="G229" s="185">
        <v>18721.388749999998</v>
      </c>
      <c r="H229" s="185">
        <v>87.076226744186044</v>
      </c>
      <c r="I229" s="185">
        <v>242.04034779155251</v>
      </c>
      <c r="J229" s="185">
        <v>1600</v>
      </c>
      <c r="K229" s="185">
        <v>269250</v>
      </c>
      <c r="L229" s="185">
        <v>1252.3255813953488</v>
      </c>
      <c r="M229" s="185">
        <v>279.96859978558064</v>
      </c>
      <c r="N229" s="186">
        <v>11.25</v>
      </c>
      <c r="O229" s="186">
        <v>226.5</v>
      </c>
      <c r="P229" s="186">
        <v>1.0534883720930233</v>
      </c>
      <c r="Q229" s="186">
        <v>2.3223164431763683</v>
      </c>
      <c r="R229" s="187">
        <v>0.81829121540312877</v>
      </c>
      <c r="S229" s="190">
        <v>29.25</v>
      </c>
      <c r="T229" s="190">
        <v>487.5</v>
      </c>
      <c r="U229" s="190">
        <v>2.2674418604651163</v>
      </c>
      <c r="V229" s="190">
        <v>4.9156421572227655</v>
      </c>
      <c r="W229" s="187">
        <v>0.60890493381468103</v>
      </c>
      <c r="X229" s="187">
        <v>1.4271961492178098</v>
      </c>
      <c r="Y229" s="188">
        <v>34</v>
      </c>
      <c r="Z229" s="188">
        <v>72</v>
      </c>
      <c r="AA229" s="188">
        <v>54</v>
      </c>
      <c r="AB229" s="188">
        <v>97</v>
      </c>
      <c r="AC229" s="188">
        <v>63</v>
      </c>
      <c r="AD229" s="189">
        <v>20.774999999999999</v>
      </c>
    </row>
    <row r="230" spans="1:30" s="183" customFormat="1" ht="11.35" x14ac:dyDescent="0.35">
      <c r="A230" s="175">
        <v>217</v>
      </c>
      <c r="B230" s="175">
        <v>39</v>
      </c>
      <c r="C230" s="175">
        <v>961.5</v>
      </c>
      <c r="D230" s="184">
        <v>4.4720930232558143</v>
      </c>
      <c r="E230" s="184">
        <v>7.384099030753795</v>
      </c>
      <c r="F230" s="185">
        <v>3279.4965000000007</v>
      </c>
      <c r="G230" s="185">
        <v>40671.705799999996</v>
      </c>
      <c r="H230" s="185">
        <v>189.17072465116277</v>
      </c>
      <c r="I230" s="185">
        <v>500.27574845255242</v>
      </c>
      <c r="J230" s="185">
        <v>1600</v>
      </c>
      <c r="K230" s="185">
        <v>274550</v>
      </c>
      <c r="L230" s="185">
        <v>1276.9767441860465</v>
      </c>
      <c r="M230" s="185">
        <v>278.7952627324583</v>
      </c>
      <c r="N230" s="186">
        <v>8.25</v>
      </c>
      <c r="O230" s="186">
        <v>125.25</v>
      </c>
      <c r="P230" s="186">
        <v>0.58255813953488367</v>
      </c>
      <c r="Q230" s="186">
        <v>1.6190629761282975</v>
      </c>
      <c r="R230" s="187">
        <v>0.89760882893930116</v>
      </c>
      <c r="S230" s="190">
        <v>21</v>
      </c>
      <c r="T230" s="190">
        <v>468</v>
      </c>
      <c r="U230" s="190">
        <v>2.1767441860465118</v>
      </c>
      <c r="V230" s="190">
        <v>4.4231013778500943</v>
      </c>
      <c r="W230" s="187">
        <v>0.61741263028816673</v>
      </c>
      <c r="X230" s="187">
        <v>1.515021459227468</v>
      </c>
      <c r="Y230" s="188">
        <v>33</v>
      </c>
      <c r="Z230" s="188">
        <v>66</v>
      </c>
      <c r="AA230" s="188">
        <v>61</v>
      </c>
      <c r="AB230" s="188">
        <v>83</v>
      </c>
      <c r="AC230" s="188">
        <v>77</v>
      </c>
      <c r="AD230" s="189">
        <v>20.387499999999999</v>
      </c>
    </row>
    <row r="231" spans="1:30" s="183" customFormat="1" ht="11.35" x14ac:dyDescent="0.35">
      <c r="A231" s="175">
        <v>218</v>
      </c>
      <c r="B231" s="175">
        <v>27</v>
      </c>
      <c r="C231" s="175">
        <v>650.25</v>
      </c>
      <c r="D231" s="184">
        <v>3.0244186046511627</v>
      </c>
      <c r="E231" s="184">
        <v>4.758567925590218</v>
      </c>
      <c r="F231" s="185">
        <v>2409.4260000000004</v>
      </c>
      <c r="G231" s="185">
        <v>27330.252975000025</v>
      </c>
      <c r="H231" s="185">
        <v>127.11745569767453</v>
      </c>
      <c r="I231" s="185">
        <v>318.37053597244602</v>
      </c>
      <c r="J231" s="185">
        <v>1600</v>
      </c>
      <c r="K231" s="185">
        <v>274100</v>
      </c>
      <c r="L231" s="185">
        <v>1274.8837209302326</v>
      </c>
      <c r="M231" s="185">
        <v>275.64174986105377</v>
      </c>
      <c r="N231" s="186">
        <v>11.25</v>
      </c>
      <c r="O231" s="186">
        <v>207.75</v>
      </c>
      <c r="P231" s="186">
        <v>0.96627906976744182</v>
      </c>
      <c r="Q231" s="186">
        <v>2.3617800027879867</v>
      </c>
      <c r="R231" s="187">
        <v>0.82816377171215882</v>
      </c>
      <c r="S231" s="190">
        <v>25.5</v>
      </c>
      <c r="T231" s="190">
        <v>458.25</v>
      </c>
      <c r="U231" s="190">
        <v>2.1313953488372093</v>
      </c>
      <c r="V231" s="190">
        <v>4.4949221513511484</v>
      </c>
      <c r="W231" s="187">
        <v>0.62096774193548387</v>
      </c>
      <c r="X231" s="187">
        <v>1.4491315136476426</v>
      </c>
      <c r="Y231" s="188">
        <v>33</v>
      </c>
      <c r="Z231" s="188">
        <v>69</v>
      </c>
      <c r="AA231" s="188">
        <v>58</v>
      </c>
      <c r="AB231" s="188">
        <v>78</v>
      </c>
      <c r="AC231" s="188">
        <v>82</v>
      </c>
      <c r="AD231" s="189">
        <v>20.149999999999999</v>
      </c>
    </row>
    <row r="232" spans="1:30" s="183" customFormat="1" ht="11.35" x14ac:dyDescent="0.35">
      <c r="A232" s="175">
        <v>219</v>
      </c>
      <c r="B232" s="175">
        <v>39.75</v>
      </c>
      <c r="C232" s="175">
        <v>688.5</v>
      </c>
      <c r="D232" s="184">
        <v>3.2023255813953488</v>
      </c>
      <c r="E232" s="184">
        <v>5.8113644854905671</v>
      </c>
      <c r="F232" s="185">
        <v>2877.9255000000003</v>
      </c>
      <c r="G232" s="185">
        <v>27415.029074999999</v>
      </c>
      <c r="H232" s="185">
        <v>127.51176313953488</v>
      </c>
      <c r="I232" s="185">
        <v>342.73008178991273</v>
      </c>
      <c r="J232" s="185">
        <v>1600</v>
      </c>
      <c r="K232" s="185">
        <v>271500</v>
      </c>
      <c r="L232" s="185">
        <v>1262.7906976744187</v>
      </c>
      <c r="M232" s="185">
        <v>278.74322070793465</v>
      </c>
      <c r="N232" s="186">
        <v>14.25</v>
      </c>
      <c r="O232" s="186">
        <v>200.25</v>
      </c>
      <c r="P232" s="186">
        <v>0.93139534883720931</v>
      </c>
      <c r="Q232" s="186">
        <v>2.4283427499414532</v>
      </c>
      <c r="R232" s="187">
        <v>0.84182464454976313</v>
      </c>
      <c r="S232" s="190">
        <v>27</v>
      </c>
      <c r="T232" s="190">
        <v>494.25</v>
      </c>
      <c r="U232" s="190">
        <v>2.2988372093023255</v>
      </c>
      <c r="V232" s="190">
        <v>4.9994682938327459</v>
      </c>
      <c r="W232" s="187">
        <v>0.6095971563981043</v>
      </c>
      <c r="X232" s="187">
        <v>1.4514218009478674</v>
      </c>
      <c r="Y232" s="188">
        <v>38</v>
      </c>
      <c r="Z232" s="188">
        <v>68</v>
      </c>
      <c r="AA232" s="188">
        <v>54</v>
      </c>
      <c r="AB232" s="188">
        <v>82</v>
      </c>
      <c r="AC232" s="188">
        <v>78</v>
      </c>
      <c r="AD232" s="189">
        <v>21.1</v>
      </c>
    </row>
    <row r="233" spans="1:30" s="183" customFormat="1" ht="11.35" x14ac:dyDescent="0.35">
      <c r="A233" s="175">
        <v>220</v>
      </c>
      <c r="B233" s="175">
        <v>18</v>
      </c>
      <c r="C233" s="175">
        <v>408.75</v>
      </c>
      <c r="D233" s="184">
        <v>1.9011627906976745</v>
      </c>
      <c r="E233" s="184">
        <v>3.8583034679694967</v>
      </c>
      <c r="F233" s="185">
        <v>1003.9275000000001</v>
      </c>
      <c r="G233" s="185">
        <v>13342.196475000001</v>
      </c>
      <c r="H233" s="185">
        <v>62.056727790697678</v>
      </c>
      <c r="I233" s="185">
        <v>161.25458537432681</v>
      </c>
      <c r="J233" s="185">
        <v>1600</v>
      </c>
      <c r="K233" s="185">
        <v>268700</v>
      </c>
      <c r="L233" s="185">
        <v>1249.7674418604652</v>
      </c>
      <c r="M233" s="185">
        <v>271.91333463410092</v>
      </c>
      <c r="N233" s="186">
        <v>14.25</v>
      </c>
      <c r="O233" s="186">
        <v>266.25</v>
      </c>
      <c r="P233" s="186">
        <v>1.2383720930232558</v>
      </c>
      <c r="Q233" s="186">
        <v>2.6456152493920375</v>
      </c>
      <c r="R233" s="187">
        <v>0.78274173806609548</v>
      </c>
      <c r="S233" s="190">
        <v>27.75</v>
      </c>
      <c r="T233" s="190">
        <v>499.5</v>
      </c>
      <c r="U233" s="190">
        <v>2.3232558139534882</v>
      </c>
      <c r="V233" s="190">
        <v>4.6507881559620197</v>
      </c>
      <c r="W233" s="187">
        <v>0.59241126070991434</v>
      </c>
      <c r="X233" s="187">
        <v>1.3751529987760098</v>
      </c>
      <c r="Y233" s="188">
        <v>32</v>
      </c>
      <c r="Z233" s="188">
        <v>76</v>
      </c>
      <c r="AA233" s="188">
        <v>52</v>
      </c>
      <c r="AB233" s="188">
        <v>92</v>
      </c>
      <c r="AC233" s="188">
        <v>68</v>
      </c>
      <c r="AD233" s="189">
        <v>20.425000000000001</v>
      </c>
    </row>
    <row r="234" spans="1:30" s="183" customFormat="1" ht="11.35" x14ac:dyDescent="0.35">
      <c r="A234" s="175">
        <v>221</v>
      </c>
      <c r="B234" s="175">
        <v>26.25</v>
      </c>
      <c r="C234" s="175">
        <v>876.75</v>
      </c>
      <c r="D234" s="184">
        <v>4.0779069767441865</v>
      </c>
      <c r="E234" s="184">
        <v>5.5614168831616633</v>
      </c>
      <c r="F234" s="185">
        <v>2342.4975000000004</v>
      </c>
      <c r="G234" s="185">
        <v>38838.236725000017</v>
      </c>
      <c r="H234" s="185">
        <v>180.64296151162799</v>
      </c>
      <c r="I234" s="185">
        <v>367.83434490182992</v>
      </c>
      <c r="J234" s="185">
        <v>1600</v>
      </c>
      <c r="K234" s="185">
        <v>278550</v>
      </c>
      <c r="L234" s="185">
        <v>1295.5813953488373</v>
      </c>
      <c r="M234" s="185">
        <v>268.63537395181356</v>
      </c>
      <c r="N234" s="186">
        <v>17.25</v>
      </c>
      <c r="O234" s="186">
        <v>181.5</v>
      </c>
      <c r="P234" s="186">
        <v>0.84418604651162787</v>
      </c>
      <c r="Q234" s="186">
        <v>2.4713595264854091</v>
      </c>
      <c r="R234" s="187">
        <v>0.85359951603145801</v>
      </c>
      <c r="S234" s="190">
        <v>45</v>
      </c>
      <c r="T234" s="190">
        <v>432</v>
      </c>
      <c r="U234" s="190">
        <v>2.0093023255813955</v>
      </c>
      <c r="V234" s="190">
        <v>5.023534051918924</v>
      </c>
      <c r="W234" s="187">
        <v>0.65154264972776776</v>
      </c>
      <c r="X234" s="187">
        <v>1.5051421657592257</v>
      </c>
      <c r="Y234" s="188">
        <v>25</v>
      </c>
      <c r="Z234" s="188">
        <v>76</v>
      </c>
      <c r="AA234" s="188">
        <v>59</v>
      </c>
      <c r="AB234" s="188">
        <v>74</v>
      </c>
      <c r="AC234" s="188">
        <v>86</v>
      </c>
      <c r="AD234" s="189">
        <v>20.662500000000001</v>
      </c>
    </row>
    <row r="235" spans="1:30" s="183" customFormat="1" ht="11.35" x14ac:dyDescent="0.35">
      <c r="A235" s="175">
        <v>222</v>
      </c>
      <c r="B235" s="175">
        <v>40.5</v>
      </c>
      <c r="C235" s="175">
        <v>1149</v>
      </c>
      <c r="D235" s="184">
        <v>5.344186046511628</v>
      </c>
      <c r="E235" s="184">
        <v>8.0754054996586113</v>
      </c>
      <c r="F235" s="185">
        <v>3547.2105000000006</v>
      </c>
      <c r="G235" s="185">
        <v>43664.153400000032</v>
      </c>
      <c r="H235" s="185">
        <v>203.08908558139549</v>
      </c>
      <c r="I235" s="185">
        <v>473.55790276173121</v>
      </c>
      <c r="J235" s="185">
        <v>1600</v>
      </c>
      <c r="K235" s="185">
        <v>273000</v>
      </c>
      <c r="L235" s="185">
        <v>1269.7674418604652</v>
      </c>
      <c r="M235" s="185">
        <v>277.70326707205078</v>
      </c>
      <c r="N235" s="186">
        <v>15.75</v>
      </c>
      <c r="O235" s="186">
        <v>141</v>
      </c>
      <c r="P235" s="186">
        <v>0.65581395348837213</v>
      </c>
      <c r="Q235" s="186">
        <v>1.9466064799170011</v>
      </c>
      <c r="R235" s="187">
        <v>0.88359133126934974</v>
      </c>
      <c r="S235" s="190">
        <v>30</v>
      </c>
      <c r="T235" s="190">
        <v>431.25</v>
      </c>
      <c r="U235" s="190">
        <v>2.0058139534883721</v>
      </c>
      <c r="V235" s="190">
        <v>4.9826475680761186</v>
      </c>
      <c r="W235" s="187">
        <v>0.64396284829721362</v>
      </c>
      <c r="X235" s="187">
        <v>1.5275541795665633</v>
      </c>
      <c r="Y235" s="188">
        <v>32</v>
      </c>
      <c r="Z235" s="188">
        <v>69</v>
      </c>
      <c r="AA235" s="188">
        <v>59</v>
      </c>
      <c r="AB235" s="188">
        <v>76</v>
      </c>
      <c r="AC235" s="188">
        <v>84</v>
      </c>
      <c r="AD235" s="189">
        <v>20.1875</v>
      </c>
    </row>
    <row r="236" spans="1:30" s="183" customFormat="1" ht="11.35" x14ac:dyDescent="0.35">
      <c r="A236" s="175">
        <v>223</v>
      </c>
      <c r="B236" s="175">
        <v>24.75</v>
      </c>
      <c r="C236" s="175">
        <v>507.75</v>
      </c>
      <c r="D236" s="184">
        <v>2.3616279069767443</v>
      </c>
      <c r="E236" s="184">
        <v>4.0703916837364247</v>
      </c>
      <c r="F236" s="185">
        <v>1472.4270000000001</v>
      </c>
      <c r="G236" s="185">
        <v>21249.055100000012</v>
      </c>
      <c r="H236" s="185">
        <v>98.832814418604713</v>
      </c>
      <c r="I236" s="185">
        <v>251.82402453919525</v>
      </c>
      <c r="J236" s="185">
        <v>1600</v>
      </c>
      <c r="K236" s="185">
        <v>274950</v>
      </c>
      <c r="L236" s="185">
        <v>1278.8372093023256</v>
      </c>
      <c r="M236" s="185">
        <v>279.61262675155552</v>
      </c>
      <c r="N236" s="186">
        <v>15.75</v>
      </c>
      <c r="O236" s="186">
        <v>304.5</v>
      </c>
      <c r="P236" s="186">
        <v>1.4162790697674419</v>
      </c>
      <c r="Q236" s="186">
        <v>2.9608962580151474</v>
      </c>
      <c r="R236" s="187">
        <v>0.75703171753441056</v>
      </c>
      <c r="S236" s="190">
        <v>39</v>
      </c>
      <c r="T236" s="190">
        <v>501.75</v>
      </c>
      <c r="U236" s="190">
        <v>2.3337209302325581</v>
      </c>
      <c r="V236" s="190">
        <v>5.3169926954647302</v>
      </c>
      <c r="W236" s="187">
        <v>0.59964093357271087</v>
      </c>
      <c r="X236" s="187">
        <v>1.3566726511071214</v>
      </c>
      <c r="Y236" s="188">
        <v>34</v>
      </c>
      <c r="Z236" s="188">
        <v>64</v>
      </c>
      <c r="AA236" s="188">
        <v>62</v>
      </c>
      <c r="AB236" s="188">
        <v>77</v>
      </c>
      <c r="AC236" s="188">
        <v>83</v>
      </c>
      <c r="AD236" s="189">
        <v>20.887499999999999</v>
      </c>
    </row>
    <row r="237" spans="1:30" s="183" customFormat="1" ht="11.35" x14ac:dyDescent="0.35">
      <c r="A237" s="175">
        <v>224</v>
      </c>
      <c r="B237" s="175">
        <v>28.5</v>
      </c>
      <c r="C237" s="175">
        <v>788.25</v>
      </c>
      <c r="D237" s="184">
        <v>3.6662790697674419</v>
      </c>
      <c r="E237" s="184">
        <v>5.3945360134362632</v>
      </c>
      <c r="F237" s="185">
        <v>2543.2830000000004</v>
      </c>
      <c r="G237" s="185">
        <v>33439.337725000027</v>
      </c>
      <c r="H237" s="185">
        <v>155.53180337209315</v>
      </c>
      <c r="I237" s="185">
        <v>384.83037755712428</v>
      </c>
      <c r="J237" s="185">
        <v>1600</v>
      </c>
      <c r="K237" s="185">
        <v>274950</v>
      </c>
      <c r="L237" s="185">
        <v>1278.8372093023256</v>
      </c>
      <c r="M237" s="185">
        <v>279.61262675155552</v>
      </c>
      <c r="N237" s="186">
        <v>9.75</v>
      </c>
      <c r="O237" s="186">
        <v>131.25</v>
      </c>
      <c r="P237" s="186">
        <v>0.61046511627906974</v>
      </c>
      <c r="Q237" s="186">
        <v>1.8574351141336518</v>
      </c>
      <c r="R237" s="187">
        <v>0.89082969432314407</v>
      </c>
      <c r="S237" s="190">
        <v>45</v>
      </c>
      <c r="T237" s="190">
        <v>440.25</v>
      </c>
      <c r="U237" s="190">
        <v>2.0476744186046512</v>
      </c>
      <c r="V237" s="190">
        <v>5.2048341284536974</v>
      </c>
      <c r="W237" s="187">
        <v>0.63381160324391761</v>
      </c>
      <c r="X237" s="187">
        <v>1.5246412975670616</v>
      </c>
      <c r="Y237" s="188">
        <v>32</v>
      </c>
      <c r="Z237" s="188">
        <v>70</v>
      </c>
      <c r="AA237" s="188">
        <v>58</v>
      </c>
      <c r="AB237" s="188">
        <v>82</v>
      </c>
      <c r="AC237" s="188">
        <v>78</v>
      </c>
      <c r="AD237" s="189">
        <v>20.037500000000001</v>
      </c>
    </row>
    <row r="238" spans="1:30" s="183" customFormat="1" ht="11.35" x14ac:dyDescent="0.35">
      <c r="A238" s="175">
        <v>225</v>
      </c>
      <c r="B238" s="175">
        <v>21</v>
      </c>
      <c r="C238" s="175">
        <v>720</v>
      </c>
      <c r="D238" s="184">
        <v>3.3488372093023258</v>
      </c>
      <c r="E238" s="184">
        <v>4.7216132644647786</v>
      </c>
      <c r="F238" s="185">
        <v>1539.3555000000003</v>
      </c>
      <c r="G238" s="185">
        <v>29571.985900000014</v>
      </c>
      <c r="H238" s="185">
        <v>137.54412046511635</v>
      </c>
      <c r="I238" s="185">
        <v>293.80930952927622</v>
      </c>
      <c r="J238" s="185">
        <v>1600</v>
      </c>
      <c r="K238" s="185">
        <v>275400</v>
      </c>
      <c r="L238" s="185">
        <v>1280.9302325581396</v>
      </c>
      <c r="M238" s="185">
        <v>282.69244502505654</v>
      </c>
      <c r="N238" s="186">
        <v>12</v>
      </c>
      <c r="O238" s="186">
        <v>148.5</v>
      </c>
      <c r="P238" s="186">
        <v>0.69069767441860463</v>
      </c>
      <c r="Q238" s="186">
        <v>1.9262772135648698</v>
      </c>
      <c r="R238" s="187">
        <v>0.87800369685767088</v>
      </c>
      <c r="S238" s="190">
        <v>34.5</v>
      </c>
      <c r="T238" s="190">
        <v>446.25</v>
      </c>
      <c r="U238" s="190">
        <v>2.0755813953488373</v>
      </c>
      <c r="V238" s="190">
        <v>4.7224158746461748</v>
      </c>
      <c r="W238" s="187">
        <v>0.63339494762784965</v>
      </c>
      <c r="X238" s="187">
        <v>1.5113986444855205</v>
      </c>
      <c r="Y238" s="188">
        <v>36</v>
      </c>
      <c r="Z238" s="188">
        <v>66</v>
      </c>
      <c r="AA238" s="188">
        <v>58</v>
      </c>
      <c r="AB238" s="188">
        <v>82</v>
      </c>
      <c r="AC238" s="188">
        <v>78</v>
      </c>
      <c r="AD238" s="189">
        <v>20.287500000000001</v>
      </c>
    </row>
    <row r="239" spans="1:30" s="183" customFormat="1" ht="11.35" x14ac:dyDescent="0.35">
      <c r="A239" s="175">
        <v>226</v>
      </c>
      <c r="B239" s="175">
        <v>24.75</v>
      </c>
      <c r="C239" s="175">
        <v>602.25</v>
      </c>
      <c r="D239" s="184">
        <v>2.8011627906976746</v>
      </c>
      <c r="E239" s="184">
        <v>4.94363662035581</v>
      </c>
      <c r="F239" s="185">
        <v>2141.7120000000004</v>
      </c>
      <c r="G239" s="185">
        <v>24707.771250000002</v>
      </c>
      <c r="H239" s="185">
        <v>114.91986627906978</v>
      </c>
      <c r="I239" s="185">
        <v>300.87854725263117</v>
      </c>
      <c r="J239" s="185">
        <v>1600</v>
      </c>
      <c r="K239" s="185">
        <v>269100</v>
      </c>
      <c r="L239" s="185">
        <v>1251.6279069767443</v>
      </c>
      <c r="M239" s="185">
        <v>272.93772382490522</v>
      </c>
      <c r="N239" s="186">
        <v>12</v>
      </c>
      <c r="O239" s="186">
        <v>222.75</v>
      </c>
      <c r="P239" s="186">
        <v>1.036046511627907</v>
      </c>
      <c r="Q239" s="186">
        <v>2.1671217178281967</v>
      </c>
      <c r="R239" s="187">
        <v>0.81575682382133996</v>
      </c>
      <c r="S239" s="190">
        <v>29.25</v>
      </c>
      <c r="T239" s="190">
        <v>444</v>
      </c>
      <c r="U239" s="190">
        <v>2.0651162790697675</v>
      </c>
      <c r="V239" s="190">
        <v>4.5947772932174269</v>
      </c>
      <c r="W239" s="187">
        <v>0.63275434243176176</v>
      </c>
      <c r="X239" s="187">
        <v>1.4485111662531018</v>
      </c>
      <c r="Y239" s="188">
        <v>39</v>
      </c>
      <c r="Z239" s="188">
        <v>75</v>
      </c>
      <c r="AA239" s="188">
        <v>46</v>
      </c>
      <c r="AB239" s="188">
        <v>85</v>
      </c>
      <c r="AC239" s="188">
        <v>75</v>
      </c>
      <c r="AD239" s="189">
        <v>20.149999999999999</v>
      </c>
    </row>
    <row r="240" spans="1:30" s="183" customFormat="1" ht="11.35" x14ac:dyDescent="0.35">
      <c r="A240" s="175">
        <v>227</v>
      </c>
      <c r="B240" s="175">
        <v>19.5</v>
      </c>
      <c r="C240" s="175">
        <v>594.75</v>
      </c>
      <c r="D240" s="184">
        <v>2.766279069767442</v>
      </c>
      <c r="E240" s="184">
        <v>4.3750530161037773</v>
      </c>
      <c r="F240" s="185">
        <v>1740.1410000000003</v>
      </c>
      <c r="G240" s="185">
        <v>25530.991800000007</v>
      </c>
      <c r="H240" s="185">
        <v>118.74879906976747</v>
      </c>
      <c r="I240" s="185">
        <v>293.98184033119855</v>
      </c>
      <c r="J240" s="185">
        <v>1600</v>
      </c>
      <c r="K240" s="185">
        <v>269600</v>
      </c>
      <c r="L240" s="185">
        <v>1253.953488372093</v>
      </c>
      <c r="M240" s="185">
        <v>278.63267226019741</v>
      </c>
      <c r="N240" s="186">
        <v>16.5</v>
      </c>
      <c r="O240" s="186">
        <v>234</v>
      </c>
      <c r="P240" s="186">
        <v>1.0883720930232559</v>
      </c>
      <c r="Q240" s="186">
        <v>2.5237849211431476</v>
      </c>
      <c r="R240" s="187">
        <v>0.81450653983353161</v>
      </c>
      <c r="S240" s="190">
        <v>43.5</v>
      </c>
      <c r="T240" s="190">
        <v>508.5</v>
      </c>
      <c r="U240" s="190">
        <v>2.3651162790697673</v>
      </c>
      <c r="V240" s="190">
        <v>5.1453015370313082</v>
      </c>
      <c r="W240" s="187">
        <v>0.59690844233055884</v>
      </c>
      <c r="X240" s="187">
        <v>1.4114149821640904</v>
      </c>
      <c r="Y240" s="188">
        <v>36</v>
      </c>
      <c r="Z240" s="188">
        <v>75</v>
      </c>
      <c r="AA240" s="188">
        <v>49</v>
      </c>
      <c r="AB240" s="188">
        <v>88</v>
      </c>
      <c r="AC240" s="188">
        <v>72</v>
      </c>
      <c r="AD240" s="189">
        <v>21.024999999999999</v>
      </c>
    </row>
    <row r="241" spans="1:30" s="183" customFormat="1" ht="11.35" x14ac:dyDescent="0.35">
      <c r="A241" s="175">
        <v>228</v>
      </c>
      <c r="B241" s="175">
        <v>30</v>
      </c>
      <c r="C241" s="175">
        <v>698.25</v>
      </c>
      <c r="D241" s="184">
        <v>3.2476744186046513</v>
      </c>
      <c r="E241" s="184">
        <v>5.3584150071479639</v>
      </c>
      <c r="F241" s="185">
        <v>2677.1400000000003</v>
      </c>
      <c r="G241" s="185">
        <v>25847.043050000011</v>
      </c>
      <c r="H241" s="185">
        <v>120.21880488372098</v>
      </c>
      <c r="I241" s="185">
        <v>343.05481488604818</v>
      </c>
      <c r="J241" s="185">
        <v>1600</v>
      </c>
      <c r="K241" s="185">
        <v>277300</v>
      </c>
      <c r="L241" s="185">
        <v>1289.7674418604652</v>
      </c>
      <c r="M241" s="185">
        <v>281.95320394595262</v>
      </c>
      <c r="N241" s="186">
        <v>13.5</v>
      </c>
      <c r="O241" s="186">
        <v>265.5</v>
      </c>
      <c r="P241" s="186">
        <v>1.2348837209302326</v>
      </c>
      <c r="Q241" s="186">
        <v>2.6852081595749282</v>
      </c>
      <c r="R241" s="187">
        <v>0.78991097922848663</v>
      </c>
      <c r="S241" s="190">
        <v>33.75</v>
      </c>
      <c r="T241" s="190">
        <v>474</v>
      </c>
      <c r="U241" s="190">
        <v>2.2046511627906975</v>
      </c>
      <c r="V241" s="190">
        <v>5.0432106433002817</v>
      </c>
      <c r="W241" s="187">
        <v>0.62492581602373887</v>
      </c>
      <c r="X241" s="187">
        <v>1.4148367952522256</v>
      </c>
      <c r="Y241" s="188">
        <v>33</v>
      </c>
      <c r="Z241" s="188">
        <v>61</v>
      </c>
      <c r="AA241" s="188">
        <v>66</v>
      </c>
      <c r="AB241" s="188">
        <v>81</v>
      </c>
      <c r="AC241" s="188">
        <v>79</v>
      </c>
      <c r="AD241" s="189">
        <v>21.0625</v>
      </c>
    </row>
    <row r="242" spans="1:30" s="183" customFormat="1" ht="11.35" x14ac:dyDescent="0.35">
      <c r="A242" s="175">
        <v>229</v>
      </c>
      <c r="B242" s="175">
        <v>27</v>
      </c>
      <c r="C242" s="175">
        <v>728.25</v>
      </c>
      <c r="D242" s="184">
        <v>3.3872093023255814</v>
      </c>
      <c r="E242" s="184">
        <v>5.0618036964697968</v>
      </c>
      <c r="F242" s="185">
        <v>2409.4260000000004</v>
      </c>
      <c r="G242" s="185">
        <v>29332.530600000024</v>
      </c>
      <c r="H242" s="185">
        <v>136.43037488372104</v>
      </c>
      <c r="I242" s="185">
        <v>332.93512185587377</v>
      </c>
      <c r="J242" s="185">
        <v>1600</v>
      </c>
      <c r="K242" s="185">
        <v>270500</v>
      </c>
      <c r="L242" s="185">
        <v>1258.1395348837209</v>
      </c>
      <c r="M242" s="185">
        <v>285.13200594262764</v>
      </c>
      <c r="N242" s="186">
        <v>9</v>
      </c>
      <c r="O242" s="186">
        <v>139.5</v>
      </c>
      <c r="P242" s="186">
        <v>0.64883720930232558</v>
      </c>
      <c r="Q242" s="186">
        <v>1.651057731350984</v>
      </c>
      <c r="R242" s="187">
        <v>0.87866927592954991</v>
      </c>
      <c r="S242" s="190">
        <v>21</v>
      </c>
      <c r="T242" s="190">
        <v>366.75</v>
      </c>
      <c r="U242" s="190">
        <v>1.7058139534883721</v>
      </c>
      <c r="V242" s="190">
        <v>3.9175678086433181</v>
      </c>
      <c r="W242" s="187">
        <v>0.6810176125244618</v>
      </c>
      <c r="X242" s="187">
        <v>1.5596868884540118</v>
      </c>
      <c r="Y242" s="188">
        <v>37</v>
      </c>
      <c r="Z242" s="188">
        <v>64</v>
      </c>
      <c r="AA242" s="188">
        <v>59</v>
      </c>
      <c r="AB242" s="188">
        <v>78</v>
      </c>
      <c r="AC242" s="188">
        <v>82</v>
      </c>
      <c r="AD242" s="189">
        <v>19.162500000000001</v>
      </c>
    </row>
    <row r="243" spans="1:30" s="183" customFormat="1" ht="11.35" x14ac:dyDescent="0.35">
      <c r="A243" s="175">
        <v>230</v>
      </c>
      <c r="B243" s="175">
        <v>22.5</v>
      </c>
      <c r="C243" s="175">
        <v>600</v>
      </c>
      <c r="D243" s="184">
        <v>2.7906976744186047</v>
      </c>
      <c r="E243" s="184">
        <v>4.4551667974632405</v>
      </c>
      <c r="F243" s="185">
        <v>2007.8550000000002</v>
      </c>
      <c r="G243" s="185">
        <v>23169.159400000011</v>
      </c>
      <c r="H243" s="185">
        <v>107.76353209302331</v>
      </c>
      <c r="I243" s="185">
        <v>279.32022406374631</v>
      </c>
      <c r="J243" s="185">
        <v>1600</v>
      </c>
      <c r="K243" s="185">
        <v>270300</v>
      </c>
      <c r="L243" s="185">
        <v>1257.2093023255813</v>
      </c>
      <c r="M243" s="185">
        <v>275.9124673382637</v>
      </c>
      <c r="N243" s="186">
        <v>12</v>
      </c>
      <c r="O243" s="186">
        <v>261</v>
      </c>
      <c r="P243" s="186">
        <v>1.213953488372093</v>
      </c>
      <c r="Q243" s="186">
        <v>2.5822073976649382</v>
      </c>
      <c r="R243" s="187">
        <v>0.79601406799531071</v>
      </c>
      <c r="S243" s="190">
        <v>36.75</v>
      </c>
      <c r="T243" s="190">
        <v>525</v>
      </c>
      <c r="U243" s="190">
        <v>2.441860465116279</v>
      </c>
      <c r="V243" s="190">
        <v>5.5010717969336191</v>
      </c>
      <c r="W243" s="187">
        <v>0.58968347010550992</v>
      </c>
      <c r="X243" s="187">
        <v>1.3856975381008207</v>
      </c>
      <c r="Y243" s="188">
        <v>34</v>
      </c>
      <c r="Z243" s="188">
        <v>71</v>
      </c>
      <c r="AA243" s="188">
        <v>55</v>
      </c>
      <c r="AB243" s="188">
        <v>84</v>
      </c>
      <c r="AC243" s="188">
        <v>76</v>
      </c>
      <c r="AD243" s="189">
        <v>21.324999999999999</v>
      </c>
    </row>
    <row r="244" spans="1:30" s="183" customFormat="1" ht="11.35" x14ac:dyDescent="0.35">
      <c r="A244" s="175">
        <v>231</v>
      </c>
      <c r="B244" s="175">
        <v>33</v>
      </c>
      <c r="C244" s="175">
        <v>900.75</v>
      </c>
      <c r="D244" s="184">
        <v>4.1895348837209303</v>
      </c>
      <c r="E244" s="184">
        <v>6.6266292137048817</v>
      </c>
      <c r="F244" s="185">
        <v>2944.8540000000003</v>
      </c>
      <c r="G244" s="185">
        <v>33049.665125000014</v>
      </c>
      <c r="H244" s="185">
        <v>153.71937267441868</v>
      </c>
      <c r="I244" s="185">
        <v>406.46188069758239</v>
      </c>
      <c r="J244" s="185">
        <v>1600</v>
      </c>
      <c r="K244" s="185">
        <v>269200</v>
      </c>
      <c r="L244" s="185">
        <v>1252.0930232558139</v>
      </c>
      <c r="M244" s="185">
        <v>277.64495363359373</v>
      </c>
      <c r="N244" s="186">
        <v>12</v>
      </c>
      <c r="O244" s="186">
        <v>203.25</v>
      </c>
      <c r="P244" s="186">
        <v>0.9453488372093023</v>
      </c>
      <c r="Q244" s="186">
        <v>2.4595278675011993</v>
      </c>
      <c r="R244" s="187">
        <v>0.83167701863354038</v>
      </c>
      <c r="S244" s="190">
        <v>37.5</v>
      </c>
      <c r="T244" s="190">
        <v>457.5</v>
      </c>
      <c r="U244" s="190">
        <v>2.1279069767441858</v>
      </c>
      <c r="V244" s="190">
        <v>5.0762216236699764</v>
      </c>
      <c r="W244" s="187">
        <v>0.6211180124223602</v>
      </c>
      <c r="X244" s="187">
        <v>1.4527950310559006</v>
      </c>
      <c r="Y244" s="188">
        <v>31</v>
      </c>
      <c r="Z244" s="188">
        <v>73</v>
      </c>
      <c r="AA244" s="188">
        <v>56</v>
      </c>
      <c r="AB244" s="188">
        <v>74</v>
      </c>
      <c r="AC244" s="188">
        <v>86</v>
      </c>
      <c r="AD244" s="189">
        <v>20.125</v>
      </c>
    </row>
    <row r="245" spans="1:30" s="183" customFormat="1" ht="11.35" x14ac:dyDescent="0.35">
      <c r="A245" s="175">
        <v>232</v>
      </c>
      <c r="B245" s="175">
        <v>31.5</v>
      </c>
      <c r="C245" s="175">
        <v>761.25</v>
      </c>
      <c r="D245" s="184">
        <v>3.5406976744186047</v>
      </c>
      <c r="E245" s="184">
        <v>6.2479272807362607</v>
      </c>
      <c r="F245" s="185">
        <v>2810.9970000000003</v>
      </c>
      <c r="G245" s="185">
        <v>33140.762250000007</v>
      </c>
      <c r="H245" s="185">
        <v>154.14308023255816</v>
      </c>
      <c r="I245" s="185">
        <v>404.36964067481676</v>
      </c>
      <c r="J245" s="185">
        <v>1600</v>
      </c>
      <c r="K245" s="185">
        <v>267550</v>
      </c>
      <c r="L245" s="185">
        <v>1244.4186046511627</v>
      </c>
      <c r="M245" s="185">
        <v>288.67488362740556</v>
      </c>
      <c r="N245" s="186">
        <v>13.5</v>
      </c>
      <c r="O245" s="186">
        <v>222</v>
      </c>
      <c r="P245" s="186">
        <v>1.0325581395348837</v>
      </c>
      <c r="Q245" s="186">
        <v>2.4115397154461489</v>
      </c>
      <c r="R245" s="187">
        <v>0.82243551289742056</v>
      </c>
      <c r="S245" s="190">
        <v>26.25</v>
      </c>
      <c r="T245" s="190">
        <v>468</v>
      </c>
      <c r="U245" s="190">
        <v>2.1767441860465118</v>
      </c>
      <c r="V245" s="190">
        <v>4.4314133106245599</v>
      </c>
      <c r="W245" s="187">
        <v>0.62567486502699454</v>
      </c>
      <c r="X245" s="187">
        <v>1.4481103779244151</v>
      </c>
      <c r="Y245" s="188">
        <v>40</v>
      </c>
      <c r="Z245" s="188">
        <v>67</v>
      </c>
      <c r="AA245" s="188">
        <v>53</v>
      </c>
      <c r="AB245" s="188">
        <v>94</v>
      </c>
      <c r="AC245" s="188">
        <v>66</v>
      </c>
      <c r="AD245" s="189">
        <v>20.837499999999999</v>
      </c>
    </row>
    <row r="246" spans="1:30" s="183" customFormat="1" ht="11.35" x14ac:dyDescent="0.35">
      <c r="A246" s="175">
        <v>233</v>
      </c>
      <c r="B246" s="175">
        <v>52.5</v>
      </c>
      <c r="C246" s="175">
        <v>1419.75</v>
      </c>
      <c r="D246" s="184">
        <v>6.6034883720930235</v>
      </c>
      <c r="E246" s="184">
        <v>10.857135102512538</v>
      </c>
      <c r="F246" s="185">
        <v>4684.9950000000008</v>
      </c>
      <c r="G246" s="185">
        <v>66186.337300000028</v>
      </c>
      <c r="H246" s="185">
        <v>307.84342930232572</v>
      </c>
      <c r="I246" s="185">
        <v>737.47251761011216</v>
      </c>
      <c r="J246" s="185">
        <v>1600</v>
      </c>
      <c r="K246" s="185">
        <v>280650</v>
      </c>
      <c r="L246" s="185">
        <v>1305.3488372093022</v>
      </c>
      <c r="M246" s="185">
        <v>258.37693284465547</v>
      </c>
      <c r="N246" s="186">
        <v>9.75</v>
      </c>
      <c r="O246" s="186">
        <v>87.75</v>
      </c>
      <c r="P246" s="186">
        <v>0.40813953488372096</v>
      </c>
      <c r="Q246" s="186">
        <v>1.5289240242823774</v>
      </c>
      <c r="R246" s="187">
        <v>0.9290048543689321</v>
      </c>
      <c r="S246" s="190">
        <v>24</v>
      </c>
      <c r="T246" s="190">
        <v>423</v>
      </c>
      <c r="U246" s="190">
        <v>1.9674418604651163</v>
      </c>
      <c r="V246" s="190">
        <v>4.3329033957102334</v>
      </c>
      <c r="W246" s="187">
        <v>0.65776699029126218</v>
      </c>
      <c r="X246" s="187">
        <v>1.5867718446601944</v>
      </c>
      <c r="Y246" s="188">
        <v>23</v>
      </c>
      <c r="Z246" s="188">
        <v>79</v>
      </c>
      <c r="AA246" s="188">
        <v>58</v>
      </c>
      <c r="AB246" s="188">
        <v>86</v>
      </c>
      <c r="AC246" s="188">
        <v>74</v>
      </c>
      <c r="AD246" s="189">
        <v>20.6</v>
      </c>
    </row>
    <row r="247" spans="1:30" s="183" customFormat="1" ht="11.35" x14ac:dyDescent="0.35">
      <c r="A247" s="175">
        <v>234</v>
      </c>
      <c r="B247" s="175">
        <v>34.5</v>
      </c>
      <c r="C247" s="175">
        <v>1140.75</v>
      </c>
      <c r="D247" s="184">
        <v>5.3058139534883724</v>
      </c>
      <c r="E247" s="184">
        <v>7.8658674185113737</v>
      </c>
      <c r="F247" s="185">
        <v>2677.1400000000003</v>
      </c>
      <c r="G247" s="185">
        <v>52313.174725000048</v>
      </c>
      <c r="H247" s="185">
        <v>243.31709174418626</v>
      </c>
      <c r="I247" s="185">
        <v>555.97338486205922</v>
      </c>
      <c r="J247" s="185">
        <v>1600</v>
      </c>
      <c r="K247" s="185">
        <v>278600</v>
      </c>
      <c r="L247" s="185">
        <v>1295.8139534883721</v>
      </c>
      <c r="M247" s="185">
        <v>270.99878054472299</v>
      </c>
      <c r="N247" s="186">
        <v>9.75</v>
      </c>
      <c r="O247" s="186">
        <v>167.25</v>
      </c>
      <c r="P247" s="186">
        <v>0.77790697674418607</v>
      </c>
      <c r="Q247" s="186">
        <v>1.9788101283388757</v>
      </c>
      <c r="R247" s="187">
        <v>0.85778061224489788</v>
      </c>
      <c r="S247" s="190">
        <v>30</v>
      </c>
      <c r="T247" s="190">
        <v>396</v>
      </c>
      <c r="U247" s="190">
        <v>1.8418604651162791</v>
      </c>
      <c r="V247" s="190">
        <v>4.3283046128432936</v>
      </c>
      <c r="W247" s="187">
        <v>0.66326530612244905</v>
      </c>
      <c r="X247" s="187">
        <v>1.521045918367347</v>
      </c>
      <c r="Y247" s="188">
        <v>25</v>
      </c>
      <c r="Z247" s="188">
        <v>75</v>
      </c>
      <c r="AA247" s="188">
        <v>60</v>
      </c>
      <c r="AB247" s="188">
        <v>89</v>
      </c>
      <c r="AC247" s="188">
        <v>71</v>
      </c>
      <c r="AD247" s="189">
        <v>19.600000000000001</v>
      </c>
    </row>
    <row r="248" spans="1:30" s="183" customFormat="1" ht="11.35" x14ac:dyDescent="0.35">
      <c r="A248" s="175">
        <v>235</v>
      </c>
      <c r="B248" s="175">
        <v>32.25</v>
      </c>
      <c r="C248" s="175">
        <v>610.5</v>
      </c>
      <c r="D248" s="184">
        <v>2.8395348837209302</v>
      </c>
      <c r="E248" s="184">
        <v>6.0822685271912773</v>
      </c>
      <c r="F248" s="185">
        <v>2208.6405000000004</v>
      </c>
      <c r="G248" s="185">
        <v>20419.141700000015</v>
      </c>
      <c r="H248" s="185">
        <v>94.972752093023331</v>
      </c>
      <c r="I248" s="185">
        <v>283.77966424725702</v>
      </c>
      <c r="J248" s="185">
        <v>1600</v>
      </c>
      <c r="K248" s="185">
        <v>275100</v>
      </c>
      <c r="L248" s="185">
        <v>1279.5348837209303</v>
      </c>
      <c r="M248" s="185">
        <v>286.41315077404909</v>
      </c>
      <c r="N248" s="186">
        <v>12.75</v>
      </c>
      <c r="O248" s="186">
        <v>285</v>
      </c>
      <c r="P248" s="186">
        <v>1.3255813953488371</v>
      </c>
      <c r="Q248" s="186">
        <v>2.9711103547056554</v>
      </c>
      <c r="R248" s="187">
        <v>0.77299880525686981</v>
      </c>
      <c r="S248" s="190">
        <v>30.75</v>
      </c>
      <c r="T248" s="190">
        <v>499.5</v>
      </c>
      <c r="U248" s="190">
        <v>2.3232558139534882</v>
      </c>
      <c r="V248" s="190">
        <v>4.7547485958727993</v>
      </c>
      <c r="W248" s="187">
        <v>0.60215053763440862</v>
      </c>
      <c r="X248" s="187">
        <v>1.3751493428912784</v>
      </c>
      <c r="Y248" s="188">
        <v>30</v>
      </c>
      <c r="Z248" s="188">
        <v>66</v>
      </c>
      <c r="AA248" s="188">
        <v>64</v>
      </c>
      <c r="AB248" s="188">
        <v>99</v>
      </c>
      <c r="AC248" s="188">
        <v>61</v>
      </c>
      <c r="AD248" s="189">
        <v>20.925000000000001</v>
      </c>
    </row>
    <row r="249" spans="1:30" s="183" customFormat="1" ht="11.35" x14ac:dyDescent="0.35">
      <c r="A249" s="175">
        <v>236</v>
      </c>
      <c r="B249" s="175">
        <v>20.25</v>
      </c>
      <c r="C249" s="175">
        <v>495</v>
      </c>
      <c r="D249" s="184">
        <v>2.3023255813953489</v>
      </c>
      <c r="E249" s="184">
        <v>4.0225554701363464</v>
      </c>
      <c r="F249" s="185">
        <v>1807.0695000000003</v>
      </c>
      <c r="G249" s="185">
        <v>18240.247199999994</v>
      </c>
      <c r="H249" s="185">
        <v>84.838359069767421</v>
      </c>
      <c r="I249" s="185">
        <v>240.59871566995292</v>
      </c>
      <c r="J249" s="185">
        <v>1600</v>
      </c>
      <c r="K249" s="185">
        <v>271650</v>
      </c>
      <c r="L249" s="185">
        <v>1263.4883720930231</v>
      </c>
      <c r="M249" s="185">
        <v>267.87397407298687</v>
      </c>
      <c r="N249" s="186">
        <v>13.5</v>
      </c>
      <c r="O249" s="186">
        <v>231.75</v>
      </c>
      <c r="P249" s="186">
        <v>1.077906976744186</v>
      </c>
      <c r="Q249" s="186">
        <v>2.3588742346419487</v>
      </c>
      <c r="R249" s="187">
        <v>0.81340579710144922</v>
      </c>
      <c r="S249" s="190">
        <v>31.5</v>
      </c>
      <c r="T249" s="190">
        <v>474</v>
      </c>
      <c r="U249" s="190">
        <v>2.2046511627906975</v>
      </c>
      <c r="V249" s="190">
        <v>4.5942850261067232</v>
      </c>
      <c r="W249" s="187">
        <v>0.61835748792270528</v>
      </c>
      <c r="X249" s="187">
        <v>1.4317632850241546</v>
      </c>
      <c r="Y249" s="188">
        <v>35</v>
      </c>
      <c r="Z249" s="188">
        <v>76</v>
      </c>
      <c r="AA249" s="188">
        <v>49</v>
      </c>
      <c r="AB249" s="188">
        <v>83</v>
      </c>
      <c r="AC249" s="188">
        <v>77</v>
      </c>
      <c r="AD249" s="189">
        <v>20.7</v>
      </c>
    </row>
    <row r="250" spans="1:30" s="183" customFormat="1" ht="11.35" x14ac:dyDescent="0.35">
      <c r="A250" s="175">
        <v>237</v>
      </c>
      <c r="B250" s="175">
        <v>29.25</v>
      </c>
      <c r="C250" s="175">
        <v>737.25</v>
      </c>
      <c r="D250" s="184">
        <v>3.4290697674418604</v>
      </c>
      <c r="E250" s="184">
        <v>6.2989135741599069</v>
      </c>
      <c r="F250" s="185">
        <v>2610.2115000000003</v>
      </c>
      <c r="G250" s="185">
        <v>35800.798300000009</v>
      </c>
      <c r="H250" s="185">
        <v>166.51534093023261</v>
      </c>
      <c r="I250" s="185">
        <v>458.45137393179948</v>
      </c>
      <c r="J250" s="185">
        <v>1600</v>
      </c>
      <c r="K250" s="185">
        <v>267400</v>
      </c>
      <c r="L250" s="185">
        <v>1243.7209302325582</v>
      </c>
      <c r="M250" s="185">
        <v>263.85906086229187</v>
      </c>
      <c r="N250" s="186">
        <v>12</v>
      </c>
      <c r="O250" s="186">
        <v>292.5</v>
      </c>
      <c r="P250" s="186">
        <v>1.3604651162790697</v>
      </c>
      <c r="Q250" s="186">
        <v>2.823312458903525</v>
      </c>
      <c r="R250" s="187">
        <v>0.76029502151198525</v>
      </c>
      <c r="S250" s="190">
        <v>20.25</v>
      </c>
      <c r="T250" s="190">
        <v>398.25</v>
      </c>
      <c r="U250" s="190">
        <v>1.8523255813953488</v>
      </c>
      <c r="V250" s="190">
        <v>3.5974412227922969</v>
      </c>
      <c r="W250" s="187">
        <v>0.67363245236631841</v>
      </c>
      <c r="X250" s="187">
        <v>1.4339274738783037</v>
      </c>
      <c r="Y250" s="188">
        <v>36</v>
      </c>
      <c r="Z250" s="188">
        <v>78</v>
      </c>
      <c r="AA250" s="188">
        <v>46</v>
      </c>
      <c r="AB250" s="188">
        <v>84</v>
      </c>
      <c r="AC250" s="188">
        <v>76</v>
      </c>
      <c r="AD250" s="189">
        <v>20.337499999999999</v>
      </c>
    </row>
    <row r="251" spans="1:30" s="183" customFormat="1" ht="11.35" x14ac:dyDescent="0.35">
      <c r="A251" s="175">
        <v>238</v>
      </c>
      <c r="B251" s="175">
        <v>17.25</v>
      </c>
      <c r="C251" s="175">
        <v>494.25</v>
      </c>
      <c r="D251" s="184">
        <v>2.2988372093023255</v>
      </c>
      <c r="E251" s="184">
        <v>3.7087999730007675</v>
      </c>
      <c r="F251" s="185">
        <v>1271.6415000000002</v>
      </c>
      <c r="G251" s="185">
        <v>15179.383800000001</v>
      </c>
      <c r="H251" s="185">
        <v>70.601785116279075</v>
      </c>
      <c r="I251" s="185">
        <v>190.11291137031279</v>
      </c>
      <c r="J251" s="185">
        <v>1600</v>
      </c>
      <c r="K251" s="185">
        <v>265500</v>
      </c>
      <c r="L251" s="185">
        <v>1234.8837209302326</v>
      </c>
      <c r="M251" s="185">
        <v>281.1306618510668</v>
      </c>
      <c r="N251" s="186">
        <v>12</v>
      </c>
      <c r="O251" s="186">
        <v>185.25</v>
      </c>
      <c r="P251" s="186">
        <v>0.86162790697674418</v>
      </c>
      <c r="Q251" s="186">
        <v>1.9382354561120048</v>
      </c>
      <c r="R251" s="187">
        <v>0.84855916615573279</v>
      </c>
      <c r="S251" s="190">
        <v>27.75</v>
      </c>
      <c r="T251" s="190">
        <v>457.5</v>
      </c>
      <c r="U251" s="190">
        <v>2.1279069767441858</v>
      </c>
      <c r="V251" s="190">
        <v>4.4828242089672106</v>
      </c>
      <c r="W251" s="187">
        <v>0.62599632127529126</v>
      </c>
      <c r="X251" s="187">
        <v>1.474555487431024</v>
      </c>
      <c r="Y251" s="188">
        <v>39</v>
      </c>
      <c r="Z251" s="188">
        <v>69</v>
      </c>
      <c r="AA251" s="188">
        <v>52</v>
      </c>
      <c r="AB251" s="188">
        <v>83</v>
      </c>
      <c r="AC251" s="188">
        <v>77</v>
      </c>
      <c r="AD251" s="189">
        <v>20.387499999999999</v>
      </c>
    </row>
    <row r="252" spans="1:30" s="183" customFormat="1" ht="11.35" x14ac:dyDescent="0.35">
      <c r="A252" s="175">
        <v>239</v>
      </c>
      <c r="B252" s="175">
        <v>19.5</v>
      </c>
      <c r="C252" s="175">
        <v>407.25</v>
      </c>
      <c r="D252" s="184">
        <v>1.8941860465116278</v>
      </c>
      <c r="E252" s="184">
        <v>3.3797121708435935</v>
      </c>
      <c r="F252" s="185">
        <v>1271.6415000000002</v>
      </c>
      <c r="G252" s="185">
        <v>16965.631099999999</v>
      </c>
      <c r="H252" s="185">
        <v>78.909912093023252</v>
      </c>
      <c r="I252" s="185">
        <v>215.86572206326312</v>
      </c>
      <c r="J252" s="185">
        <v>1600</v>
      </c>
      <c r="K252" s="185">
        <v>270750</v>
      </c>
      <c r="L252" s="185">
        <v>1259.3023255813953</v>
      </c>
      <c r="M252" s="185">
        <v>279.19607009289012</v>
      </c>
      <c r="N252" s="186">
        <v>16.5</v>
      </c>
      <c r="O252" s="186">
        <v>306</v>
      </c>
      <c r="P252" s="186">
        <v>1.4232558139534883</v>
      </c>
      <c r="Q252" s="186">
        <v>2.9289552864063055</v>
      </c>
      <c r="R252" s="187">
        <v>0.75714285714285712</v>
      </c>
      <c r="S252" s="190">
        <v>42.75</v>
      </c>
      <c r="T252" s="190">
        <v>540</v>
      </c>
      <c r="U252" s="190">
        <v>2.5116279069767442</v>
      </c>
      <c r="V252" s="190">
        <v>5.6206378434695345</v>
      </c>
      <c r="W252" s="187">
        <v>0.5714285714285714</v>
      </c>
      <c r="X252" s="187">
        <v>1.3285714285714285</v>
      </c>
      <c r="Y252" s="188">
        <v>37</v>
      </c>
      <c r="Z252" s="188">
        <v>71</v>
      </c>
      <c r="AA252" s="188">
        <v>52</v>
      </c>
      <c r="AB252" s="188">
        <v>85</v>
      </c>
      <c r="AC252" s="188">
        <v>75</v>
      </c>
      <c r="AD252" s="189">
        <v>21</v>
      </c>
    </row>
    <row r="253" spans="1:30" s="183" customFormat="1" ht="11.35" x14ac:dyDescent="0.35">
      <c r="A253" s="175">
        <v>240</v>
      </c>
      <c r="B253" s="175">
        <v>44.25</v>
      </c>
      <c r="C253" s="175">
        <v>814.5</v>
      </c>
      <c r="D253" s="184">
        <v>3.7883720930232556</v>
      </c>
      <c r="E253" s="184">
        <v>6.2988728149887638</v>
      </c>
      <c r="F253" s="185">
        <v>1606.2840000000003</v>
      </c>
      <c r="G253" s="185">
        <v>28388.095100000002</v>
      </c>
      <c r="H253" s="185">
        <v>132.037651627907</v>
      </c>
      <c r="I253" s="185">
        <v>285.57790956838943</v>
      </c>
      <c r="J253" s="185">
        <v>1600</v>
      </c>
      <c r="K253" s="185">
        <v>272300</v>
      </c>
      <c r="L253" s="185">
        <v>1266.5116279069769</v>
      </c>
      <c r="M253" s="185">
        <v>280.55255659803316</v>
      </c>
      <c r="N253" s="186">
        <v>12</v>
      </c>
      <c r="O253" s="186">
        <v>153.75</v>
      </c>
      <c r="P253" s="186">
        <v>0.71511627906976749</v>
      </c>
      <c r="Q253" s="186">
        <v>1.9519501057629416</v>
      </c>
      <c r="R253" s="187">
        <v>0.87620772946859904</v>
      </c>
      <c r="S253" s="190">
        <v>42.75</v>
      </c>
      <c r="T253" s="190">
        <v>468</v>
      </c>
      <c r="U253" s="190">
        <v>2.1767441860465118</v>
      </c>
      <c r="V253" s="190">
        <v>5.1476034351766264</v>
      </c>
      <c r="W253" s="187">
        <v>0.62318840579710144</v>
      </c>
      <c r="X253" s="187">
        <v>1.4993961352657004</v>
      </c>
      <c r="Y253" s="188">
        <v>36</v>
      </c>
      <c r="Z253" s="188">
        <v>67</v>
      </c>
      <c r="AA253" s="188">
        <v>57</v>
      </c>
      <c r="AB253" s="188">
        <v>81</v>
      </c>
      <c r="AC253" s="188">
        <v>79</v>
      </c>
      <c r="AD253" s="189">
        <v>20.7</v>
      </c>
    </row>
    <row r="254" spans="1:30" s="183" customFormat="1" ht="11.35" x14ac:dyDescent="0.35">
      <c r="A254" s="175">
        <v>241</v>
      </c>
      <c r="B254" s="175">
        <v>48.75</v>
      </c>
      <c r="C254" s="175">
        <v>985.5</v>
      </c>
      <c r="D254" s="184">
        <v>4.5837209302325581</v>
      </c>
      <c r="E254" s="184">
        <v>8.4192475364865391</v>
      </c>
      <c r="F254" s="185">
        <v>4350.3525000000009</v>
      </c>
      <c r="G254" s="185">
        <v>45880.60222500001</v>
      </c>
      <c r="H254" s="185">
        <v>213.39814988372098</v>
      </c>
      <c r="I254" s="185">
        <v>597.17352606825273</v>
      </c>
      <c r="J254" s="185">
        <v>1600</v>
      </c>
      <c r="K254" s="185">
        <v>280300</v>
      </c>
      <c r="L254" s="185">
        <v>1303.7209302325582</v>
      </c>
      <c r="M254" s="185">
        <v>278.36323388773712</v>
      </c>
      <c r="N254" s="186">
        <v>12</v>
      </c>
      <c r="O254" s="186">
        <v>169.5</v>
      </c>
      <c r="P254" s="186">
        <v>0.78837209302325584</v>
      </c>
      <c r="Q254" s="186">
        <v>2.1535625019220714</v>
      </c>
      <c r="R254" s="187">
        <v>0.87122507122507131</v>
      </c>
      <c r="S254" s="190">
        <v>41.25</v>
      </c>
      <c r="T254" s="190">
        <v>572.25</v>
      </c>
      <c r="U254" s="190">
        <v>2.6616279069767441</v>
      </c>
      <c r="V254" s="190">
        <v>5.8705151624124738</v>
      </c>
      <c r="W254" s="187">
        <v>0.56524216524216531</v>
      </c>
      <c r="X254" s="187">
        <v>1.4364672364672366</v>
      </c>
      <c r="Y254" s="188">
        <v>30</v>
      </c>
      <c r="Z254" s="188">
        <v>69</v>
      </c>
      <c r="AA254" s="188">
        <v>61</v>
      </c>
      <c r="AB254" s="188">
        <v>85</v>
      </c>
      <c r="AC254" s="188">
        <v>75</v>
      </c>
      <c r="AD254" s="189">
        <v>21.9375</v>
      </c>
    </row>
    <row r="255" spans="1:30" s="183" customFormat="1" ht="11.35" x14ac:dyDescent="0.35">
      <c r="A255" s="175">
        <v>242</v>
      </c>
      <c r="B255" s="175">
        <v>33</v>
      </c>
      <c r="C255" s="175">
        <v>929.25</v>
      </c>
      <c r="D255" s="184">
        <v>4.3220930232558139</v>
      </c>
      <c r="E255" s="184">
        <v>7.0626394810937621</v>
      </c>
      <c r="F255" s="185">
        <v>2543.2830000000004</v>
      </c>
      <c r="G255" s="185">
        <v>41235.020675</v>
      </c>
      <c r="H255" s="185">
        <v>191.79079383720929</v>
      </c>
      <c r="I255" s="185">
        <v>460.9350400167267</v>
      </c>
      <c r="J255" s="185">
        <v>1600</v>
      </c>
      <c r="K255" s="185">
        <v>272000</v>
      </c>
      <c r="L255" s="185">
        <v>1265.1162790697674</v>
      </c>
      <c r="M255" s="185">
        <v>284.23016286350929</v>
      </c>
      <c r="N255" s="186">
        <v>9.75</v>
      </c>
      <c r="O255" s="186">
        <v>195</v>
      </c>
      <c r="P255" s="186">
        <v>0.90697674418604646</v>
      </c>
      <c r="Q255" s="186">
        <v>2.1469273140886731</v>
      </c>
      <c r="R255" s="187">
        <v>0.84175289105295192</v>
      </c>
      <c r="S255" s="190">
        <v>37.5</v>
      </c>
      <c r="T255" s="190">
        <v>473.25</v>
      </c>
      <c r="U255" s="190">
        <v>2.2011627906976745</v>
      </c>
      <c r="V255" s="190">
        <v>4.8108435779309309</v>
      </c>
      <c r="W255" s="187">
        <v>0.61594643944004879</v>
      </c>
      <c r="X255" s="187">
        <v>1.4576993304930008</v>
      </c>
      <c r="Y255" s="188">
        <v>31</v>
      </c>
      <c r="Z255" s="188">
        <v>72</v>
      </c>
      <c r="AA255" s="188">
        <v>57</v>
      </c>
      <c r="AB255" s="188">
        <v>86</v>
      </c>
      <c r="AC255" s="188">
        <v>74</v>
      </c>
      <c r="AD255" s="189">
        <v>20.537500000000001</v>
      </c>
    </row>
    <row r="256" spans="1:30" s="183" customFormat="1" ht="11.35" x14ac:dyDescent="0.35">
      <c r="A256" s="175">
        <v>243</v>
      </c>
      <c r="B256" s="175">
        <v>25.5</v>
      </c>
      <c r="C256" s="175">
        <v>577.5</v>
      </c>
      <c r="D256" s="184">
        <v>2.6860465116279069</v>
      </c>
      <c r="E256" s="184">
        <v>4.5759724667570003</v>
      </c>
      <c r="F256" s="185">
        <v>2275.5690000000004</v>
      </c>
      <c r="G256" s="185">
        <v>23351.725475000003</v>
      </c>
      <c r="H256" s="185">
        <v>108.61267662790699</v>
      </c>
      <c r="I256" s="185">
        <v>290.30358401218865</v>
      </c>
      <c r="J256" s="185">
        <v>1600</v>
      </c>
      <c r="K256" s="185">
        <v>273950</v>
      </c>
      <c r="L256" s="185">
        <v>1274.1860465116279</v>
      </c>
      <c r="M256" s="185">
        <v>268.55647831951688</v>
      </c>
      <c r="N256" s="186">
        <v>15.75</v>
      </c>
      <c r="O256" s="186">
        <v>252</v>
      </c>
      <c r="P256" s="186">
        <v>1.172093023255814</v>
      </c>
      <c r="Q256" s="186">
        <v>2.645647596763316</v>
      </c>
      <c r="R256" s="187">
        <v>0.79599271402550098</v>
      </c>
      <c r="S256" s="190">
        <v>32.25</v>
      </c>
      <c r="T256" s="190">
        <v>436.5</v>
      </c>
      <c r="U256" s="190">
        <v>2.0302325581395348</v>
      </c>
      <c r="V256" s="190">
        <v>4.4206019848297595</v>
      </c>
      <c r="W256" s="187">
        <v>0.6466302367941712</v>
      </c>
      <c r="X256" s="187">
        <v>1.4426229508196722</v>
      </c>
      <c r="Y256" s="188">
        <v>29</v>
      </c>
      <c r="Z256" s="188">
        <v>75</v>
      </c>
      <c r="AA256" s="188">
        <v>56</v>
      </c>
      <c r="AB256" s="188">
        <v>85</v>
      </c>
      <c r="AC256" s="188">
        <v>75</v>
      </c>
      <c r="AD256" s="189">
        <v>20.587499999999999</v>
      </c>
    </row>
    <row r="257" spans="1:30" s="183" customFormat="1" ht="11.35" x14ac:dyDescent="0.35">
      <c r="A257" s="175">
        <v>244</v>
      </c>
      <c r="B257" s="175">
        <v>29.25</v>
      </c>
      <c r="C257" s="175">
        <v>1019.25</v>
      </c>
      <c r="D257" s="184">
        <v>4.7406976744186045</v>
      </c>
      <c r="E257" s="184">
        <v>6.6108825585215669</v>
      </c>
      <c r="F257" s="185">
        <v>2610.2115000000003</v>
      </c>
      <c r="G257" s="185">
        <v>43884.645625000019</v>
      </c>
      <c r="H257" s="185">
        <v>204.11463081395357</v>
      </c>
      <c r="I257" s="185">
        <v>455.79543540937914</v>
      </c>
      <c r="J257" s="185">
        <v>1600</v>
      </c>
      <c r="K257" s="185">
        <v>273750</v>
      </c>
      <c r="L257" s="185">
        <v>1273.2558139534883</v>
      </c>
      <c r="M257" s="185">
        <v>277.11565899283056</v>
      </c>
      <c r="N257" s="186">
        <v>9.75</v>
      </c>
      <c r="O257" s="186">
        <v>106.5</v>
      </c>
      <c r="P257" s="186">
        <v>0.49534883720930234</v>
      </c>
      <c r="Q257" s="186">
        <v>1.6198179037457794</v>
      </c>
      <c r="R257" s="187">
        <v>0.91373025516403406</v>
      </c>
      <c r="S257" s="190">
        <v>36.75</v>
      </c>
      <c r="T257" s="190">
        <v>480.75</v>
      </c>
      <c r="U257" s="190">
        <v>2.2360465116279071</v>
      </c>
      <c r="V257" s="190">
        <v>5.1667105442722301</v>
      </c>
      <c r="W257" s="187">
        <v>0.61057108140947758</v>
      </c>
      <c r="X257" s="187">
        <v>1.5243013365735116</v>
      </c>
      <c r="Y257" s="188">
        <v>36</v>
      </c>
      <c r="Z257" s="188">
        <v>69</v>
      </c>
      <c r="AA257" s="188">
        <v>55</v>
      </c>
      <c r="AB257" s="188">
        <v>83</v>
      </c>
      <c r="AC257" s="188">
        <v>77</v>
      </c>
      <c r="AD257" s="189">
        <v>20.574999999999999</v>
      </c>
    </row>
    <row r="258" spans="1:30" s="183" customFormat="1" ht="11.35" x14ac:dyDescent="0.35">
      <c r="A258" s="175">
        <v>245</v>
      </c>
      <c r="B258" s="175">
        <v>18</v>
      </c>
      <c r="C258" s="175">
        <v>473.25</v>
      </c>
      <c r="D258" s="184">
        <v>2.2011627906976745</v>
      </c>
      <c r="E258" s="184">
        <v>4.1496465389969055</v>
      </c>
      <c r="F258" s="185">
        <v>1606.2840000000003</v>
      </c>
      <c r="G258" s="185">
        <v>24973.254300000008</v>
      </c>
      <c r="H258" s="185">
        <v>116.15467116279073</v>
      </c>
      <c r="I258" s="185">
        <v>308.87174399177104</v>
      </c>
      <c r="J258" s="185">
        <v>1600</v>
      </c>
      <c r="K258" s="185">
        <v>269100</v>
      </c>
      <c r="L258" s="185">
        <v>1251.6279069767443</v>
      </c>
      <c r="M258" s="185">
        <v>272.93772382490522</v>
      </c>
      <c r="N258" s="186">
        <v>9.75</v>
      </c>
      <c r="O258" s="186">
        <v>175.5</v>
      </c>
      <c r="P258" s="186">
        <v>0.81627906976744191</v>
      </c>
      <c r="Q258" s="186">
        <v>1.9068470125400139</v>
      </c>
      <c r="R258" s="187">
        <v>0.86063132817153065</v>
      </c>
      <c r="S258" s="190">
        <v>23.25</v>
      </c>
      <c r="T258" s="190">
        <v>498.75</v>
      </c>
      <c r="U258" s="190">
        <v>2.3197674418604652</v>
      </c>
      <c r="V258" s="190">
        <v>4.4305800596863332</v>
      </c>
      <c r="W258" s="187">
        <v>0.6039309112567004</v>
      </c>
      <c r="X258" s="187">
        <v>1.4645622394282309</v>
      </c>
      <c r="Y258" s="188">
        <v>35</v>
      </c>
      <c r="Z258" s="188">
        <v>74</v>
      </c>
      <c r="AA258" s="188">
        <v>51</v>
      </c>
      <c r="AB258" s="188">
        <v>80</v>
      </c>
      <c r="AC258" s="188">
        <v>80</v>
      </c>
      <c r="AD258" s="189">
        <v>20.987500000000001</v>
      </c>
    </row>
    <row r="259" spans="1:30" s="183" customFormat="1" ht="11.35" x14ac:dyDescent="0.35">
      <c r="A259" s="175">
        <v>246</v>
      </c>
      <c r="B259" s="175">
        <v>12</v>
      </c>
      <c r="C259" s="175">
        <v>330.75</v>
      </c>
      <c r="D259" s="184">
        <v>1.5383720930232558</v>
      </c>
      <c r="E259" s="184">
        <v>2.7998839513939924</v>
      </c>
      <c r="F259" s="185">
        <v>1003.9275000000001</v>
      </c>
      <c r="G259" s="185">
        <v>12038.578025000001</v>
      </c>
      <c r="H259" s="185">
        <v>55.993386162790699</v>
      </c>
      <c r="I259" s="185">
        <v>155.40740705895399</v>
      </c>
      <c r="J259" s="185">
        <v>1600</v>
      </c>
      <c r="K259" s="185">
        <v>268100</v>
      </c>
      <c r="L259" s="185">
        <v>1246.9767441860465</v>
      </c>
      <c r="M259" s="185">
        <v>261.11313553725677</v>
      </c>
      <c r="N259" s="186">
        <v>9.75</v>
      </c>
      <c r="O259" s="186">
        <v>273.75</v>
      </c>
      <c r="P259" s="186">
        <v>1.2732558139534884</v>
      </c>
      <c r="Q259" s="186">
        <v>2.4530723830528145</v>
      </c>
      <c r="R259" s="187">
        <v>0.77703115455100791</v>
      </c>
      <c r="S259" s="190">
        <v>21</v>
      </c>
      <c r="T259" s="190">
        <v>438</v>
      </c>
      <c r="U259" s="190">
        <v>2.0372093023255813</v>
      </c>
      <c r="V259" s="190">
        <v>4.1454018697341404</v>
      </c>
      <c r="W259" s="187">
        <v>0.64324984728161261</v>
      </c>
      <c r="X259" s="187">
        <v>1.4202810018326204</v>
      </c>
      <c r="Y259" s="188">
        <v>30</v>
      </c>
      <c r="Z259" s="188">
        <v>82</v>
      </c>
      <c r="AA259" s="188">
        <v>48</v>
      </c>
      <c r="AB259" s="188">
        <v>88</v>
      </c>
      <c r="AC259" s="188">
        <v>72</v>
      </c>
      <c r="AD259" s="189">
        <v>20.462499999999999</v>
      </c>
    </row>
    <row r="260" spans="1:30" s="183" customFormat="1" ht="11.35" x14ac:dyDescent="0.35">
      <c r="A260" s="175">
        <v>247</v>
      </c>
      <c r="B260" s="175">
        <v>25.5</v>
      </c>
      <c r="C260" s="175">
        <v>749.25</v>
      </c>
      <c r="D260" s="184">
        <v>3.4848837209302324</v>
      </c>
      <c r="E260" s="184">
        <v>5.3085358754200396</v>
      </c>
      <c r="F260" s="185">
        <v>1539.3555000000003</v>
      </c>
      <c r="G260" s="185">
        <v>24643.073700000012</v>
      </c>
      <c r="H260" s="185">
        <v>114.61894744186051</v>
      </c>
      <c r="I260" s="185">
        <v>268.71807097408254</v>
      </c>
      <c r="J260" s="185">
        <v>1600</v>
      </c>
      <c r="K260" s="185">
        <v>267150</v>
      </c>
      <c r="L260" s="185">
        <v>1242.5581395348838</v>
      </c>
      <c r="M260" s="185">
        <v>287.65969171837963</v>
      </c>
      <c r="N260" s="186">
        <v>12</v>
      </c>
      <c r="O260" s="186">
        <v>183.75</v>
      </c>
      <c r="P260" s="186">
        <v>0.85465116279069764</v>
      </c>
      <c r="Q260" s="186">
        <v>2.2881198142330801</v>
      </c>
      <c r="R260" s="187">
        <v>0.84960098219766733</v>
      </c>
      <c r="S260" s="190">
        <v>25.5</v>
      </c>
      <c r="T260" s="190">
        <v>452.25</v>
      </c>
      <c r="U260" s="190">
        <v>2.1034883720930231</v>
      </c>
      <c r="V260" s="190">
        <v>4.6408436046889054</v>
      </c>
      <c r="W260" s="187">
        <v>0.62983425414364647</v>
      </c>
      <c r="X260" s="187">
        <v>1.4794352363413137</v>
      </c>
      <c r="Y260" s="188">
        <v>38</v>
      </c>
      <c r="Z260" s="188">
        <v>69</v>
      </c>
      <c r="AA260" s="188">
        <v>53</v>
      </c>
      <c r="AB260" s="188">
        <v>82</v>
      </c>
      <c r="AC260" s="188">
        <v>78</v>
      </c>
      <c r="AD260" s="189">
        <v>20.362500000000001</v>
      </c>
    </row>
    <row r="261" spans="1:30" s="183" customFormat="1" ht="11.35" x14ac:dyDescent="0.35">
      <c r="A261" s="175">
        <v>248</v>
      </c>
      <c r="B261" s="175">
        <v>27.75</v>
      </c>
      <c r="C261" s="175">
        <v>973.5</v>
      </c>
      <c r="D261" s="184">
        <v>4.5279069767441857</v>
      </c>
      <c r="E261" s="184">
        <v>5.7794683963646056</v>
      </c>
      <c r="F261" s="185">
        <v>2275.5690000000004</v>
      </c>
      <c r="G261" s="185">
        <v>33689.57595000002</v>
      </c>
      <c r="H261" s="185">
        <v>156.69570209302336</v>
      </c>
      <c r="I261" s="185">
        <v>354.97267103707134</v>
      </c>
      <c r="J261" s="185">
        <v>1600</v>
      </c>
      <c r="K261" s="185">
        <v>273300</v>
      </c>
      <c r="L261" s="185">
        <v>1271.1627906976744</v>
      </c>
      <c r="M261" s="185">
        <v>273.91424831765886</v>
      </c>
      <c r="N261" s="186">
        <v>11.25</v>
      </c>
      <c r="O261" s="186">
        <v>92.25</v>
      </c>
      <c r="P261" s="186">
        <v>0.42906976744186048</v>
      </c>
      <c r="Q261" s="186">
        <v>1.5334750925905971</v>
      </c>
      <c r="R261" s="187">
        <v>0.9213051823416506</v>
      </c>
      <c r="S261" s="190">
        <v>36.75</v>
      </c>
      <c r="T261" s="190">
        <v>368.25</v>
      </c>
      <c r="U261" s="190">
        <v>1.7127906976744185</v>
      </c>
      <c r="V261" s="190">
        <v>4.4203503083478797</v>
      </c>
      <c r="W261" s="187">
        <v>0.68586052463211777</v>
      </c>
      <c r="X261" s="187">
        <v>1.6071657069737684</v>
      </c>
      <c r="Y261" s="188">
        <v>33</v>
      </c>
      <c r="Z261" s="188">
        <v>77</v>
      </c>
      <c r="AA261" s="188">
        <v>50</v>
      </c>
      <c r="AB261" s="188">
        <v>74</v>
      </c>
      <c r="AC261" s="188">
        <v>86</v>
      </c>
      <c r="AD261" s="189">
        <v>19.537500000000001</v>
      </c>
    </row>
    <row r="262" spans="1:30" s="183" customFormat="1" ht="11.35" x14ac:dyDescent="0.35">
      <c r="A262" s="175">
        <v>249</v>
      </c>
      <c r="B262" s="175">
        <v>33</v>
      </c>
      <c r="C262" s="175">
        <v>630</v>
      </c>
      <c r="D262" s="184">
        <v>2.9302325581395348</v>
      </c>
      <c r="E262" s="184">
        <v>5.6980397056987995</v>
      </c>
      <c r="F262" s="185">
        <v>2342.4975000000004</v>
      </c>
      <c r="G262" s="185">
        <v>32620.207250000014</v>
      </c>
      <c r="H262" s="185">
        <v>151.72189418604657</v>
      </c>
      <c r="I262" s="185">
        <v>407.93973260968937</v>
      </c>
      <c r="J262" s="185">
        <v>1600</v>
      </c>
      <c r="K262" s="185">
        <v>271450</v>
      </c>
      <c r="L262" s="185">
        <v>1262.5581395348838</v>
      </c>
      <c r="M262" s="185">
        <v>276.41811942089851</v>
      </c>
      <c r="N262" s="186">
        <v>15</v>
      </c>
      <c r="O262" s="186">
        <v>255.75</v>
      </c>
      <c r="P262" s="186">
        <v>1.1895348837209303</v>
      </c>
      <c r="Q262" s="186">
        <v>2.8564478246905387</v>
      </c>
      <c r="R262" s="187">
        <v>0.79750593824228033</v>
      </c>
      <c r="S262" s="190">
        <v>25.5</v>
      </c>
      <c r="T262" s="190">
        <v>522</v>
      </c>
      <c r="U262" s="190">
        <v>2.4279069767441861</v>
      </c>
      <c r="V262" s="190">
        <v>4.7932768132175161</v>
      </c>
      <c r="W262" s="187">
        <v>0.58669833729216159</v>
      </c>
      <c r="X262" s="187">
        <v>1.3842042755344419</v>
      </c>
      <c r="Y262" s="188">
        <v>33</v>
      </c>
      <c r="Z262" s="188">
        <v>69</v>
      </c>
      <c r="AA262" s="188">
        <v>58</v>
      </c>
      <c r="AB262" s="188">
        <v>82</v>
      </c>
      <c r="AC262" s="188">
        <v>78</v>
      </c>
      <c r="AD262" s="189">
        <v>21.05</v>
      </c>
    </row>
    <row r="263" spans="1:30" s="183" customFormat="1" ht="11.35" x14ac:dyDescent="0.35">
      <c r="A263" s="175">
        <v>250</v>
      </c>
      <c r="B263" s="175">
        <v>32.25</v>
      </c>
      <c r="C263" s="175">
        <v>830.25</v>
      </c>
      <c r="D263" s="184">
        <v>3.8616279069767443</v>
      </c>
      <c r="E263" s="184">
        <v>5.3421249273490856</v>
      </c>
      <c r="F263" s="185">
        <v>1807.0695000000003</v>
      </c>
      <c r="G263" s="185">
        <v>28254.609924999997</v>
      </c>
      <c r="H263" s="185">
        <v>131.4167903488372</v>
      </c>
      <c r="I263" s="185">
        <v>303.96050326464803</v>
      </c>
      <c r="J263" s="185">
        <v>1600</v>
      </c>
      <c r="K263" s="185">
        <v>273250</v>
      </c>
      <c r="L263" s="185">
        <v>1270.9302325581396</v>
      </c>
      <c r="M263" s="185">
        <v>271.55500598954706</v>
      </c>
      <c r="N263" s="186">
        <v>13.5</v>
      </c>
      <c r="O263" s="186">
        <v>156</v>
      </c>
      <c r="P263" s="186">
        <v>0.72558139534883725</v>
      </c>
      <c r="Q263" s="186">
        <v>1.9009457832037944</v>
      </c>
      <c r="R263" s="187">
        <v>0.86860391661402392</v>
      </c>
      <c r="S263" s="190">
        <v>29.25</v>
      </c>
      <c r="T263" s="190">
        <v>422.25</v>
      </c>
      <c r="U263" s="190">
        <v>1.963953488372093</v>
      </c>
      <c r="V263" s="190">
        <v>4.6873179164809171</v>
      </c>
      <c r="W263" s="187">
        <v>0.64434617814276696</v>
      </c>
      <c r="X263" s="187">
        <v>1.5129500947567909</v>
      </c>
      <c r="Y263" s="188">
        <v>33</v>
      </c>
      <c r="Z263" s="188">
        <v>69</v>
      </c>
      <c r="AA263" s="188">
        <v>58</v>
      </c>
      <c r="AB263" s="188">
        <v>81</v>
      </c>
      <c r="AC263" s="188">
        <v>79</v>
      </c>
      <c r="AD263" s="189">
        <v>19.787500000000001</v>
      </c>
    </row>
    <row r="264" spans="1:30" s="183" customFormat="1" ht="11.35" x14ac:dyDescent="0.35">
      <c r="A264" s="175">
        <v>251</v>
      </c>
      <c r="B264" s="175">
        <v>27.75</v>
      </c>
      <c r="C264" s="175">
        <v>735</v>
      </c>
      <c r="D264" s="184">
        <v>3.4186046511627906</v>
      </c>
      <c r="E264" s="184">
        <v>5.2085370169547236</v>
      </c>
      <c r="F264" s="185">
        <v>2007.8550000000002</v>
      </c>
      <c r="G264" s="185">
        <v>28443.12520000002</v>
      </c>
      <c r="H264" s="185">
        <v>132.29360558139544</v>
      </c>
      <c r="I264" s="185">
        <v>312.56661981828739</v>
      </c>
      <c r="J264" s="185">
        <v>1600</v>
      </c>
      <c r="K264" s="185">
        <v>273000</v>
      </c>
      <c r="L264" s="185">
        <v>1269.7674418604652</v>
      </c>
      <c r="M264" s="185">
        <v>277.70326707205078</v>
      </c>
      <c r="N264" s="186">
        <v>9</v>
      </c>
      <c r="O264" s="186">
        <v>168</v>
      </c>
      <c r="P264" s="186">
        <v>0.78139534883720929</v>
      </c>
      <c r="Q264" s="186">
        <v>2.0097316757192938</v>
      </c>
      <c r="R264" s="187">
        <v>0.86538461538461531</v>
      </c>
      <c r="S264" s="190">
        <v>35.25</v>
      </c>
      <c r="T264" s="190">
        <v>449.25</v>
      </c>
      <c r="U264" s="190">
        <v>2.0895348837209302</v>
      </c>
      <c r="V264" s="190">
        <v>4.8934745570606442</v>
      </c>
      <c r="W264" s="187">
        <v>0.64002403846153844</v>
      </c>
      <c r="X264" s="187">
        <v>1.5054086538461537</v>
      </c>
      <c r="Y264" s="188">
        <v>25</v>
      </c>
      <c r="Z264" s="188">
        <v>74</v>
      </c>
      <c r="AA264" s="188">
        <v>61</v>
      </c>
      <c r="AB264" s="188">
        <v>82</v>
      </c>
      <c r="AC264" s="188">
        <v>78</v>
      </c>
      <c r="AD264" s="189">
        <v>20.8</v>
      </c>
    </row>
    <row r="265" spans="1:30" s="183" customFormat="1" ht="11.35" x14ac:dyDescent="0.35">
      <c r="A265" s="175">
        <v>252</v>
      </c>
      <c r="B265" s="175">
        <v>50.25</v>
      </c>
      <c r="C265" s="175">
        <v>2306.25</v>
      </c>
      <c r="D265" s="184">
        <v>10.726744186046512</v>
      </c>
      <c r="E265" s="184">
        <v>13.667703373952975</v>
      </c>
      <c r="F265" s="185">
        <v>4015.7100000000005</v>
      </c>
      <c r="G265" s="185">
        <v>106299.19012499998</v>
      </c>
      <c r="H265" s="185">
        <v>494.41483779069756</v>
      </c>
      <c r="I265" s="185">
        <v>914.71082344933893</v>
      </c>
      <c r="J265" s="185">
        <v>1600</v>
      </c>
      <c r="K265" s="185">
        <v>282150</v>
      </c>
      <c r="L265" s="185">
        <v>1312.3255813953488</v>
      </c>
      <c r="M265" s="185">
        <v>291.90669685643894</v>
      </c>
      <c r="N265" s="186">
        <v>15</v>
      </c>
      <c r="O265" s="186">
        <v>129.75</v>
      </c>
      <c r="P265" s="186">
        <v>0.60348837209302331</v>
      </c>
      <c r="Q265" s="186">
        <v>2.1199540240572428</v>
      </c>
      <c r="R265" s="187">
        <v>0.89214463840398994</v>
      </c>
      <c r="S265" s="190">
        <v>33</v>
      </c>
      <c r="T265" s="190">
        <v>446.25</v>
      </c>
      <c r="U265" s="190">
        <v>2.0755813953488373</v>
      </c>
      <c r="V265" s="190">
        <v>5.0754629190491478</v>
      </c>
      <c r="W265" s="187">
        <v>0.62905236907730677</v>
      </c>
      <c r="X265" s="187">
        <v>1.5211970074812968</v>
      </c>
      <c r="Y265" s="188">
        <v>28</v>
      </c>
      <c r="Z265" s="188">
        <v>57</v>
      </c>
      <c r="AA265" s="188">
        <v>75</v>
      </c>
      <c r="AB265" s="188">
        <v>79</v>
      </c>
      <c r="AC265" s="188">
        <v>81</v>
      </c>
      <c r="AD265" s="189">
        <v>20.05</v>
      </c>
    </row>
    <row r="266" spans="1:30" s="183" customFormat="1" ht="11.35" x14ac:dyDescent="0.35">
      <c r="A266" s="175">
        <v>253</v>
      </c>
      <c r="B266" s="175">
        <v>44.25</v>
      </c>
      <c r="C266" s="175">
        <v>1128</v>
      </c>
      <c r="D266" s="184">
        <v>5.246511627906977</v>
      </c>
      <c r="E266" s="184">
        <v>8.1894007414076899</v>
      </c>
      <c r="F266" s="185">
        <v>3413.3535000000006</v>
      </c>
      <c r="G266" s="185">
        <v>48179.596200000044</v>
      </c>
      <c r="H266" s="185">
        <v>224.09114511627928</v>
      </c>
      <c r="I266" s="185">
        <v>525.97074232335706</v>
      </c>
      <c r="J266" s="185">
        <v>1600</v>
      </c>
      <c r="K266" s="185">
        <v>275200</v>
      </c>
      <c r="L266" s="185">
        <v>1280</v>
      </c>
      <c r="M266" s="185">
        <v>273.46854797027748</v>
      </c>
      <c r="N266" s="186">
        <v>7.5</v>
      </c>
      <c r="O266" s="186">
        <v>92.25</v>
      </c>
      <c r="P266" s="186">
        <v>0.42906976744186048</v>
      </c>
      <c r="Q266" s="186">
        <v>1.3117563562264194</v>
      </c>
      <c r="R266" s="187">
        <v>0.92059393156875391</v>
      </c>
      <c r="S266" s="190">
        <v>33.75</v>
      </c>
      <c r="T266" s="190">
        <v>390.75</v>
      </c>
      <c r="U266" s="190">
        <v>1.8174418604651164</v>
      </c>
      <c r="V266" s="190">
        <v>4.7280096447705402</v>
      </c>
      <c r="W266" s="187">
        <v>0.66365397030342166</v>
      </c>
      <c r="X266" s="187">
        <v>1.5842479018721756</v>
      </c>
      <c r="Y266" s="188">
        <v>29</v>
      </c>
      <c r="Z266" s="188">
        <v>71</v>
      </c>
      <c r="AA266" s="188">
        <v>60</v>
      </c>
      <c r="AB266" s="188">
        <v>83</v>
      </c>
      <c r="AC266" s="188">
        <v>77</v>
      </c>
      <c r="AD266" s="189">
        <v>19.362500000000001</v>
      </c>
    </row>
    <row r="267" spans="1:30" s="183" customFormat="1" ht="11.35" x14ac:dyDescent="0.35">
      <c r="A267" s="175">
        <v>254</v>
      </c>
      <c r="B267" s="175">
        <v>27.75</v>
      </c>
      <c r="C267" s="175">
        <v>594</v>
      </c>
      <c r="D267" s="184">
        <v>2.7627906976744185</v>
      </c>
      <c r="E267" s="184">
        <v>4.7363440323139985</v>
      </c>
      <c r="F267" s="185">
        <v>1940.9265000000003</v>
      </c>
      <c r="G267" s="185">
        <v>24450.468349999999</v>
      </c>
      <c r="H267" s="185">
        <v>113.72310860465116</v>
      </c>
      <c r="I267" s="185">
        <v>296.85967354586643</v>
      </c>
      <c r="J267" s="185">
        <v>1600</v>
      </c>
      <c r="K267" s="185">
        <v>268900</v>
      </c>
      <c r="L267" s="185">
        <v>1250.6976744186047</v>
      </c>
      <c r="M267" s="185">
        <v>281.28871778223828</v>
      </c>
      <c r="N267" s="186">
        <v>11.25</v>
      </c>
      <c r="O267" s="186">
        <v>208.5</v>
      </c>
      <c r="P267" s="186">
        <v>0.96976744186046515</v>
      </c>
      <c r="Q267" s="186">
        <v>2.1645815986157362</v>
      </c>
      <c r="R267" s="187">
        <v>0.83293269230769229</v>
      </c>
      <c r="S267" s="190">
        <v>34.5</v>
      </c>
      <c r="T267" s="190">
        <v>489</v>
      </c>
      <c r="U267" s="190">
        <v>2.2744186046511627</v>
      </c>
      <c r="V267" s="190">
        <v>4.8613050160903644</v>
      </c>
      <c r="W267" s="187">
        <v>0.60817307692307687</v>
      </c>
      <c r="X267" s="187">
        <v>1.4411057692307692</v>
      </c>
      <c r="Y267" s="188">
        <v>39</v>
      </c>
      <c r="Z267" s="188">
        <v>66</v>
      </c>
      <c r="AA267" s="188">
        <v>55</v>
      </c>
      <c r="AB267" s="188">
        <v>72</v>
      </c>
      <c r="AC267" s="188">
        <v>88</v>
      </c>
      <c r="AD267" s="189">
        <v>20.8</v>
      </c>
    </row>
    <row r="268" spans="1:30" s="183" customFormat="1" ht="11.35" x14ac:dyDescent="0.35">
      <c r="A268" s="175">
        <v>255</v>
      </c>
      <c r="B268" s="175">
        <v>24.75</v>
      </c>
      <c r="C268" s="175">
        <v>625.5</v>
      </c>
      <c r="D268" s="184">
        <v>2.9093023255813955</v>
      </c>
      <c r="E268" s="184">
        <v>5.3430150906243403</v>
      </c>
      <c r="F268" s="185">
        <v>2208.6405000000004</v>
      </c>
      <c r="G268" s="185">
        <v>33991.126025000012</v>
      </c>
      <c r="H268" s="185">
        <v>158.09826058139541</v>
      </c>
      <c r="I268" s="185">
        <v>381.65983460907512</v>
      </c>
      <c r="J268" s="185">
        <v>1600</v>
      </c>
      <c r="K268" s="185">
        <v>275350</v>
      </c>
      <c r="L268" s="185">
        <v>1280.6976744186047</v>
      </c>
      <c r="M268" s="185">
        <v>280.41520740852877</v>
      </c>
      <c r="N268" s="186">
        <v>9.75</v>
      </c>
      <c r="O268" s="186">
        <v>225.75</v>
      </c>
      <c r="P268" s="186">
        <v>1.05</v>
      </c>
      <c r="Q268" s="186">
        <v>2.1749154028020938</v>
      </c>
      <c r="R268" s="187">
        <v>0.8221040189125296</v>
      </c>
      <c r="S268" s="190">
        <v>27</v>
      </c>
      <c r="T268" s="190">
        <v>498.75</v>
      </c>
      <c r="U268" s="190">
        <v>2.3197674418604652</v>
      </c>
      <c r="V268" s="190">
        <v>4.7545248926690649</v>
      </c>
      <c r="W268" s="187">
        <v>0.60697399527186757</v>
      </c>
      <c r="X268" s="187">
        <v>1.4290780141843973</v>
      </c>
      <c r="Y268" s="188">
        <v>30</v>
      </c>
      <c r="Z268" s="188">
        <v>69</v>
      </c>
      <c r="AA268" s="188">
        <v>61</v>
      </c>
      <c r="AB268" s="188">
        <v>68</v>
      </c>
      <c r="AC268" s="188">
        <v>92</v>
      </c>
      <c r="AD268" s="189">
        <v>21.15</v>
      </c>
    </row>
    <row r="269" spans="1:30" s="183" customFormat="1" ht="11.35" x14ac:dyDescent="0.35">
      <c r="A269" s="175">
        <v>256</v>
      </c>
      <c r="B269" s="175">
        <v>15</v>
      </c>
      <c r="C269" s="175">
        <v>290.25</v>
      </c>
      <c r="D269" s="184">
        <v>1.35</v>
      </c>
      <c r="E269" s="184">
        <v>2.7198646200503931</v>
      </c>
      <c r="F269" s="185">
        <v>1338.5700000000002</v>
      </c>
      <c r="G269" s="185">
        <v>13051.429325000001</v>
      </c>
      <c r="H269" s="185">
        <v>60.704322441860469</v>
      </c>
      <c r="I269" s="185">
        <v>176.34272507740653</v>
      </c>
      <c r="J269" s="185">
        <v>1600</v>
      </c>
      <c r="K269" s="185">
        <v>268650</v>
      </c>
      <c r="L269" s="185">
        <v>1249.5348837209303</v>
      </c>
      <c r="M269" s="185">
        <v>269.51803199754966</v>
      </c>
      <c r="N269" s="186">
        <v>12.75</v>
      </c>
      <c r="O269" s="186">
        <v>296.25</v>
      </c>
      <c r="P269" s="186">
        <v>1.3779069767441861</v>
      </c>
      <c r="Q269" s="186">
        <v>2.7260919600196556</v>
      </c>
      <c r="R269" s="187">
        <v>0.77246543778801846</v>
      </c>
      <c r="S269" s="190">
        <v>27.75</v>
      </c>
      <c r="T269" s="190">
        <v>555</v>
      </c>
      <c r="U269" s="190">
        <v>2.5813953488372094</v>
      </c>
      <c r="V269" s="190">
        <v>4.9868170046930764</v>
      </c>
      <c r="W269" s="187">
        <v>0.57373271889400923</v>
      </c>
      <c r="X269" s="187">
        <v>1.3461981566820276</v>
      </c>
      <c r="Y269" s="188">
        <v>33</v>
      </c>
      <c r="Z269" s="188">
        <v>78</v>
      </c>
      <c r="AA269" s="188">
        <v>49</v>
      </c>
      <c r="AB269" s="188">
        <v>77</v>
      </c>
      <c r="AC269" s="188">
        <v>83</v>
      </c>
      <c r="AD269" s="189">
        <v>21.7</v>
      </c>
    </row>
    <row r="270" spans="1:30" s="183" customFormat="1" ht="11.35" x14ac:dyDescent="0.35">
      <c r="A270" s="175">
        <v>257</v>
      </c>
      <c r="B270" s="175">
        <v>44.25</v>
      </c>
      <c r="C270" s="175">
        <v>911.25</v>
      </c>
      <c r="D270" s="184">
        <v>4.2383720930232558</v>
      </c>
      <c r="E270" s="184">
        <v>7.1019679154523612</v>
      </c>
      <c r="F270" s="185">
        <v>2409.4260000000004</v>
      </c>
      <c r="G270" s="185">
        <v>35011.785649999998</v>
      </c>
      <c r="H270" s="185">
        <v>162.84551465116277</v>
      </c>
      <c r="I270" s="185">
        <v>415.62736991663644</v>
      </c>
      <c r="J270" s="185">
        <v>1600</v>
      </c>
      <c r="K270" s="185">
        <v>279350</v>
      </c>
      <c r="L270" s="185">
        <v>1299.3023255813953</v>
      </c>
      <c r="M270" s="185">
        <v>270.05879723965472</v>
      </c>
      <c r="N270" s="186">
        <v>16.5</v>
      </c>
      <c r="O270" s="186">
        <v>180</v>
      </c>
      <c r="P270" s="186">
        <v>0.83720930232558144</v>
      </c>
      <c r="Q270" s="186">
        <v>2.2767643108182862</v>
      </c>
      <c r="R270" s="187">
        <v>0.85185185185185186</v>
      </c>
      <c r="S270" s="190">
        <v>36</v>
      </c>
      <c r="T270" s="190">
        <v>426.75</v>
      </c>
      <c r="U270" s="190">
        <v>1.9848837209302326</v>
      </c>
      <c r="V270" s="190">
        <v>4.8053894840993516</v>
      </c>
      <c r="W270" s="187">
        <v>0.64876543209876536</v>
      </c>
      <c r="X270" s="187">
        <v>1.5006172839506173</v>
      </c>
      <c r="Y270" s="188">
        <v>27</v>
      </c>
      <c r="Z270" s="188">
        <v>71</v>
      </c>
      <c r="AA270" s="188">
        <v>62</v>
      </c>
      <c r="AB270" s="188">
        <v>83</v>
      </c>
      <c r="AC270" s="188">
        <v>77</v>
      </c>
      <c r="AD270" s="189">
        <v>20.25</v>
      </c>
    </row>
    <row r="271" spans="1:30" s="183" customFormat="1" ht="11.35" x14ac:dyDescent="0.35">
      <c r="A271" s="175">
        <v>258</v>
      </c>
      <c r="B271" s="175">
        <v>59.25</v>
      </c>
      <c r="C271" s="175">
        <v>1275.75</v>
      </c>
      <c r="D271" s="184">
        <v>5.9337209302325578</v>
      </c>
      <c r="E271" s="184">
        <v>12.661386774834067</v>
      </c>
      <c r="F271" s="185">
        <v>5287.3515000000007</v>
      </c>
      <c r="G271" s="185">
        <v>55442.082100000036</v>
      </c>
      <c r="H271" s="185">
        <v>257.87014930232573</v>
      </c>
      <c r="I271" s="185">
        <v>832.12950100048295</v>
      </c>
      <c r="J271" s="185">
        <v>1600</v>
      </c>
      <c r="K271" s="185">
        <v>273250</v>
      </c>
      <c r="L271" s="185">
        <v>1270.9302325581396</v>
      </c>
      <c r="M271" s="185">
        <v>252.84192129833497</v>
      </c>
      <c r="N271" s="186">
        <v>15</v>
      </c>
      <c r="O271" s="186">
        <v>174.75</v>
      </c>
      <c r="P271" s="186">
        <v>0.81279069767441858</v>
      </c>
      <c r="Q271" s="186">
        <v>2.1535965631757517</v>
      </c>
      <c r="R271" s="187">
        <v>0.85572755417956647</v>
      </c>
      <c r="S271" s="190">
        <v>27.75</v>
      </c>
      <c r="T271" s="190">
        <v>405</v>
      </c>
      <c r="U271" s="190">
        <v>1.8837209302325582</v>
      </c>
      <c r="V271" s="190">
        <v>4.1977091122319345</v>
      </c>
      <c r="W271" s="187">
        <v>0.66563467492260064</v>
      </c>
      <c r="X271" s="187">
        <v>1.5213622291021671</v>
      </c>
      <c r="Y271" s="188">
        <v>26</v>
      </c>
      <c r="Z271" s="188">
        <v>87</v>
      </c>
      <c r="AA271" s="188">
        <v>47</v>
      </c>
      <c r="AB271" s="188">
        <v>85</v>
      </c>
      <c r="AC271" s="188">
        <v>75</v>
      </c>
      <c r="AD271" s="189">
        <v>20.1875</v>
      </c>
    </row>
    <row r="272" spans="1:30" s="183" customFormat="1" ht="11.35" x14ac:dyDescent="0.35">
      <c r="A272" s="175">
        <v>259</v>
      </c>
      <c r="B272" s="175">
        <v>39</v>
      </c>
      <c r="C272" s="175">
        <v>732</v>
      </c>
      <c r="D272" s="184">
        <v>3.4046511627906977</v>
      </c>
      <c r="E272" s="184">
        <v>6.1316058594080509</v>
      </c>
      <c r="F272" s="185">
        <v>3480.2820000000006</v>
      </c>
      <c r="G272" s="185">
        <v>35395.880875000024</v>
      </c>
      <c r="H272" s="185">
        <v>164.63200406976756</v>
      </c>
      <c r="I272" s="185">
        <v>458.14582724312038</v>
      </c>
      <c r="J272" s="185">
        <v>1600</v>
      </c>
      <c r="K272" s="185">
        <v>271900</v>
      </c>
      <c r="L272" s="185">
        <v>1264.6511627906978</v>
      </c>
      <c r="M272" s="185">
        <v>279.6555695083735</v>
      </c>
      <c r="N272" s="186">
        <v>11.25</v>
      </c>
      <c r="O272" s="186">
        <v>210.75</v>
      </c>
      <c r="P272" s="186">
        <v>0.98023255813953492</v>
      </c>
      <c r="Q272" s="186">
        <v>2.4100437119122007</v>
      </c>
      <c r="R272" s="187">
        <v>0.82886723507917182</v>
      </c>
      <c r="S272" s="190">
        <v>20.25</v>
      </c>
      <c r="T272" s="190">
        <v>444.75</v>
      </c>
      <c r="U272" s="190">
        <v>2.0686046511627909</v>
      </c>
      <c r="V272" s="190">
        <v>4.2960265174107137</v>
      </c>
      <c r="W272" s="187">
        <v>0.63885505481120586</v>
      </c>
      <c r="X272" s="187">
        <v>1.4677222898903777</v>
      </c>
      <c r="Y272" s="188">
        <v>37</v>
      </c>
      <c r="Z272" s="188">
        <v>68</v>
      </c>
      <c r="AA272" s="188">
        <v>55</v>
      </c>
      <c r="AB272" s="188">
        <v>77</v>
      </c>
      <c r="AC272" s="188">
        <v>83</v>
      </c>
      <c r="AD272" s="189">
        <v>20.524999999999999</v>
      </c>
    </row>
    <row r="273" spans="1:30" s="183" customFormat="1" ht="11.35" x14ac:dyDescent="0.35">
      <c r="A273" s="175">
        <v>260</v>
      </c>
      <c r="B273" s="175">
        <v>26.25</v>
      </c>
      <c r="C273" s="175">
        <v>852.75</v>
      </c>
      <c r="D273" s="184">
        <v>3.9662790697674417</v>
      </c>
      <c r="E273" s="184">
        <v>6.2037797580380074</v>
      </c>
      <c r="F273" s="185">
        <v>2007.8550000000002</v>
      </c>
      <c r="G273" s="185">
        <v>40605.520949999998</v>
      </c>
      <c r="H273" s="185">
        <v>188.86288813953487</v>
      </c>
      <c r="I273" s="185">
        <v>420.54372184604927</v>
      </c>
      <c r="J273" s="185">
        <v>1600</v>
      </c>
      <c r="K273" s="185">
        <v>275850</v>
      </c>
      <c r="L273" s="185">
        <v>1283.0232558139535</v>
      </c>
      <c r="M273" s="185">
        <v>285.7236662849815</v>
      </c>
      <c r="N273" s="186">
        <v>12</v>
      </c>
      <c r="O273" s="186">
        <v>162</v>
      </c>
      <c r="P273" s="186">
        <v>0.75348837209302322</v>
      </c>
      <c r="Q273" s="186">
        <v>1.8913970059746723</v>
      </c>
      <c r="R273" s="187">
        <v>0.87019230769230771</v>
      </c>
      <c r="S273" s="190">
        <v>34.5</v>
      </c>
      <c r="T273" s="190">
        <v>501.75</v>
      </c>
      <c r="U273" s="190">
        <v>2.3337209302325581</v>
      </c>
      <c r="V273" s="190">
        <v>5.2252389040118663</v>
      </c>
      <c r="W273" s="187">
        <v>0.59795673076923073</v>
      </c>
      <c r="X273" s="187">
        <v>1.4681490384615383</v>
      </c>
      <c r="Y273" s="188">
        <v>35</v>
      </c>
      <c r="Z273" s="188">
        <v>60</v>
      </c>
      <c r="AA273" s="188">
        <v>65</v>
      </c>
      <c r="AB273" s="188">
        <v>73</v>
      </c>
      <c r="AC273" s="188">
        <v>87</v>
      </c>
      <c r="AD273" s="189">
        <v>20.8</v>
      </c>
    </row>
    <row r="274" spans="1:30" s="183" customFormat="1" ht="11.35" x14ac:dyDescent="0.35">
      <c r="A274" s="175">
        <v>261</v>
      </c>
      <c r="B274" s="175">
        <v>21.75</v>
      </c>
      <c r="C274" s="175">
        <v>459</v>
      </c>
      <c r="D274" s="184">
        <v>2.1348837209302327</v>
      </c>
      <c r="E274" s="184">
        <v>3.7876387560364151</v>
      </c>
      <c r="F274" s="185">
        <v>1539.3555000000003</v>
      </c>
      <c r="G274" s="185">
        <v>21267.646349999995</v>
      </c>
      <c r="H274" s="185">
        <v>98.919285348837192</v>
      </c>
      <c r="I274" s="185">
        <v>253.06436389920387</v>
      </c>
      <c r="J274" s="185">
        <v>1600</v>
      </c>
      <c r="K274" s="185">
        <v>277000</v>
      </c>
      <c r="L274" s="185">
        <v>1288.3720930232557</v>
      </c>
      <c r="M274" s="185">
        <v>285.72689915337747</v>
      </c>
      <c r="N274" s="186">
        <v>13.5</v>
      </c>
      <c r="O274" s="186">
        <v>248.25</v>
      </c>
      <c r="P274" s="186">
        <v>1.1546511627906977</v>
      </c>
      <c r="Q274" s="186">
        <v>2.6339536652064037</v>
      </c>
      <c r="R274" s="187">
        <v>0.80844907407407407</v>
      </c>
      <c r="S274" s="190">
        <v>30.75</v>
      </c>
      <c r="T274" s="190">
        <v>526.5</v>
      </c>
      <c r="U274" s="190">
        <v>2.4488372093023254</v>
      </c>
      <c r="V274" s="190">
        <v>5.0514582003626307</v>
      </c>
      <c r="W274" s="187">
        <v>0.59375</v>
      </c>
      <c r="X274" s="187">
        <v>1.402199074074074</v>
      </c>
      <c r="Y274" s="188">
        <v>34</v>
      </c>
      <c r="Z274" s="188">
        <v>62</v>
      </c>
      <c r="AA274" s="188">
        <v>64</v>
      </c>
      <c r="AB274" s="188">
        <v>69</v>
      </c>
      <c r="AC274" s="188">
        <v>91</v>
      </c>
      <c r="AD274" s="189">
        <v>21.6</v>
      </c>
    </row>
    <row r="275" spans="1:30" s="183" customFormat="1" ht="11.35" x14ac:dyDescent="0.35">
      <c r="A275" s="175">
        <v>262</v>
      </c>
      <c r="B275" s="175">
        <v>16.5</v>
      </c>
      <c r="C275" s="175">
        <v>494.25</v>
      </c>
      <c r="D275" s="184">
        <v>2.2988372093023255</v>
      </c>
      <c r="E275" s="184">
        <v>3.8486174294459516</v>
      </c>
      <c r="F275" s="185">
        <v>1472.4270000000001</v>
      </c>
      <c r="G275" s="185">
        <v>20759.733400000005</v>
      </c>
      <c r="H275" s="185">
        <v>96.55689953488374</v>
      </c>
      <c r="I275" s="185">
        <v>235.11657968683866</v>
      </c>
      <c r="J275" s="185">
        <v>1600</v>
      </c>
      <c r="K275" s="185">
        <v>274650</v>
      </c>
      <c r="L275" s="185">
        <v>1277.4418604651162</v>
      </c>
      <c r="M275" s="185">
        <v>265.48397898804797</v>
      </c>
      <c r="N275" s="186">
        <v>11.25</v>
      </c>
      <c r="O275" s="186">
        <v>233.25</v>
      </c>
      <c r="P275" s="186">
        <v>1.0848837209302327</v>
      </c>
      <c r="Q275" s="186">
        <v>2.4097139591496477</v>
      </c>
      <c r="R275" s="187">
        <v>0.80990220048899764</v>
      </c>
      <c r="S275" s="190">
        <v>33.75</v>
      </c>
      <c r="T275" s="190">
        <v>483</v>
      </c>
      <c r="U275" s="190">
        <v>2.2465116279069766</v>
      </c>
      <c r="V275" s="190">
        <v>5.0428930669484995</v>
      </c>
      <c r="W275" s="187">
        <v>0.60635696821515883</v>
      </c>
      <c r="X275" s="187">
        <v>1.4162591687041566</v>
      </c>
      <c r="Y275" s="188">
        <v>25</v>
      </c>
      <c r="Z275" s="188">
        <v>81</v>
      </c>
      <c r="AA275" s="188">
        <v>54</v>
      </c>
      <c r="AB275" s="188">
        <v>71</v>
      </c>
      <c r="AC275" s="188">
        <v>89</v>
      </c>
      <c r="AD275" s="189">
        <v>20.45</v>
      </c>
    </row>
    <row r="276" spans="1:30" s="183" customFormat="1" ht="11.35" x14ac:dyDescent="0.35">
      <c r="A276" s="175">
        <v>263</v>
      </c>
      <c r="B276" s="175">
        <v>18.75</v>
      </c>
      <c r="C276" s="175">
        <v>499.5</v>
      </c>
      <c r="D276" s="184">
        <v>2.3232558139534882</v>
      </c>
      <c r="E276" s="184">
        <v>3.7713000813263724</v>
      </c>
      <c r="F276" s="185">
        <v>1137.7845000000002</v>
      </c>
      <c r="G276" s="185">
        <v>16310.475449999996</v>
      </c>
      <c r="H276" s="185">
        <v>75.862676511627896</v>
      </c>
      <c r="I276" s="185">
        <v>187.84450299497516</v>
      </c>
      <c r="J276" s="185">
        <v>1600</v>
      </c>
      <c r="K276" s="185">
        <v>264600</v>
      </c>
      <c r="L276" s="185">
        <v>1230.6976744186047</v>
      </c>
      <c r="M276" s="185">
        <v>274.18013170310968</v>
      </c>
      <c r="N276" s="186">
        <v>17.25</v>
      </c>
      <c r="O276" s="186">
        <v>292.5</v>
      </c>
      <c r="P276" s="186">
        <v>1.3604651162790697</v>
      </c>
      <c r="Q276" s="186">
        <v>2.9984917965010314</v>
      </c>
      <c r="R276" s="187">
        <v>0.76044226044226049</v>
      </c>
      <c r="S276" s="190">
        <v>21</v>
      </c>
      <c r="T276" s="190">
        <v>467.25</v>
      </c>
      <c r="U276" s="190">
        <v>2.1732558139534883</v>
      </c>
      <c r="V276" s="190">
        <v>4.3046832358904448</v>
      </c>
      <c r="W276" s="187">
        <v>0.61732186732186733</v>
      </c>
      <c r="X276" s="187">
        <v>1.3777641277641277</v>
      </c>
      <c r="Y276" s="188">
        <v>43</v>
      </c>
      <c r="Z276" s="188">
        <v>69</v>
      </c>
      <c r="AA276" s="188">
        <v>48</v>
      </c>
      <c r="AB276" s="188">
        <v>70</v>
      </c>
      <c r="AC276" s="188">
        <v>90</v>
      </c>
      <c r="AD276" s="189">
        <v>20.350000000000001</v>
      </c>
    </row>
    <row r="277" spans="1:30" s="183" customFormat="1" ht="11.35" x14ac:dyDescent="0.35">
      <c r="A277" s="175">
        <v>264</v>
      </c>
      <c r="B277" s="175">
        <v>23.25</v>
      </c>
      <c r="C277" s="175">
        <v>663.75</v>
      </c>
      <c r="D277" s="184">
        <v>3.0872093023255816</v>
      </c>
      <c r="E277" s="184">
        <v>4.8880826495363303</v>
      </c>
      <c r="F277" s="185">
        <v>2074.7835000000005</v>
      </c>
      <c r="G277" s="185">
        <v>27471.546475000006</v>
      </c>
      <c r="H277" s="185">
        <v>127.7746347674419</v>
      </c>
      <c r="I277" s="185">
        <v>323.28028331207025</v>
      </c>
      <c r="J277" s="185">
        <v>1600</v>
      </c>
      <c r="K277" s="185">
        <v>270950</v>
      </c>
      <c r="L277" s="185">
        <v>1260.2325581395348</v>
      </c>
      <c r="M277" s="185">
        <v>270.75084566874619</v>
      </c>
      <c r="N277" s="186">
        <v>9.75</v>
      </c>
      <c r="O277" s="186">
        <v>146.25</v>
      </c>
      <c r="P277" s="186">
        <v>0.68023255813953487</v>
      </c>
      <c r="Q277" s="186">
        <v>1.7174251107645266</v>
      </c>
      <c r="R277" s="187">
        <v>0.87751256281407031</v>
      </c>
      <c r="S277" s="190">
        <v>22.5</v>
      </c>
      <c r="T277" s="190">
        <v>390</v>
      </c>
      <c r="U277" s="190">
        <v>1.8139534883720929</v>
      </c>
      <c r="V277" s="190">
        <v>3.7967848791296177</v>
      </c>
      <c r="W277" s="187">
        <v>0.6733668341708543</v>
      </c>
      <c r="X277" s="187">
        <v>1.5508793969849246</v>
      </c>
      <c r="Y277" s="188">
        <v>34</v>
      </c>
      <c r="Z277" s="188">
        <v>72</v>
      </c>
      <c r="AA277" s="188">
        <v>54</v>
      </c>
      <c r="AB277" s="188">
        <v>77</v>
      </c>
      <c r="AC277" s="188">
        <v>83</v>
      </c>
      <c r="AD277" s="189">
        <v>19.899999999999999</v>
      </c>
    </row>
    <row r="278" spans="1:30" s="183" customFormat="1" ht="11.35" x14ac:dyDescent="0.35">
      <c r="A278" s="175">
        <v>265</v>
      </c>
      <c r="B278" s="175">
        <v>36.75</v>
      </c>
      <c r="C278" s="175">
        <v>810</v>
      </c>
      <c r="D278" s="184">
        <v>3.7674418604651163</v>
      </c>
      <c r="E278" s="184">
        <v>6.669867760960992</v>
      </c>
      <c r="F278" s="185">
        <v>3279.4965000000007</v>
      </c>
      <c r="G278" s="185">
        <v>28480.679525000007</v>
      </c>
      <c r="H278" s="185">
        <v>132.46827686046515</v>
      </c>
      <c r="I278" s="185">
        <v>370.66301554084498</v>
      </c>
      <c r="J278" s="185">
        <v>1600</v>
      </c>
      <c r="K278" s="185">
        <v>274950</v>
      </c>
      <c r="L278" s="185">
        <v>1278.8372093023256</v>
      </c>
      <c r="M278" s="185">
        <v>279.61262675155552</v>
      </c>
      <c r="N278" s="186">
        <v>13.5</v>
      </c>
      <c r="O278" s="186">
        <v>212.25</v>
      </c>
      <c r="P278" s="186">
        <v>0.98720930232558135</v>
      </c>
      <c r="Q278" s="186">
        <v>2.439719347255132</v>
      </c>
      <c r="R278" s="187">
        <v>0.82982561635598306</v>
      </c>
      <c r="S278" s="190">
        <v>20.25</v>
      </c>
      <c r="T278" s="190">
        <v>427.5</v>
      </c>
      <c r="U278" s="190">
        <v>1.9883720930232558</v>
      </c>
      <c r="V278" s="190">
        <v>4.1798615604632321</v>
      </c>
      <c r="W278" s="187">
        <v>0.65724594107035483</v>
      </c>
      <c r="X278" s="187">
        <v>1.4870715574263378</v>
      </c>
      <c r="Y278" s="188">
        <v>33</v>
      </c>
      <c r="Z278" s="188">
        <v>66</v>
      </c>
      <c r="AA278" s="188">
        <v>61</v>
      </c>
      <c r="AB278" s="188">
        <v>80</v>
      </c>
      <c r="AC278" s="188">
        <v>80</v>
      </c>
      <c r="AD278" s="189">
        <v>20.787500000000001</v>
      </c>
    </row>
    <row r="279" spans="1:30" s="183" customFormat="1" ht="11.35" x14ac:dyDescent="0.35">
      <c r="A279" s="175">
        <v>266</v>
      </c>
      <c r="B279" s="175">
        <v>18</v>
      </c>
      <c r="C279" s="175">
        <v>447.75</v>
      </c>
      <c r="D279" s="184">
        <v>2.0825581395348838</v>
      </c>
      <c r="E279" s="184">
        <v>3.7117029450705132</v>
      </c>
      <c r="F279" s="185">
        <v>1338.5700000000002</v>
      </c>
      <c r="G279" s="185">
        <v>22265.996475000007</v>
      </c>
      <c r="H279" s="185">
        <v>103.56277430232562</v>
      </c>
      <c r="I279" s="185">
        <v>254.69788223185034</v>
      </c>
      <c r="J279" s="185">
        <v>1600</v>
      </c>
      <c r="K279" s="185">
        <v>270050</v>
      </c>
      <c r="L279" s="185">
        <v>1256.046511627907</v>
      </c>
      <c r="M279" s="185">
        <v>263.93092000908098</v>
      </c>
      <c r="N279" s="186">
        <v>13.5</v>
      </c>
      <c r="O279" s="186">
        <v>257.25</v>
      </c>
      <c r="P279" s="186">
        <v>1.1965116279069767</v>
      </c>
      <c r="Q279" s="186">
        <v>2.5386129148427132</v>
      </c>
      <c r="R279" s="187">
        <v>0.79534606205250602</v>
      </c>
      <c r="S279" s="190">
        <v>21</v>
      </c>
      <c r="T279" s="190">
        <v>496.5</v>
      </c>
      <c r="U279" s="190">
        <v>2.3093023255813954</v>
      </c>
      <c r="V279" s="190">
        <v>4.6300301745796357</v>
      </c>
      <c r="W279" s="187">
        <v>0.6050119331742243</v>
      </c>
      <c r="X279" s="187">
        <v>1.4003579952267304</v>
      </c>
      <c r="Y279" s="188">
        <v>26</v>
      </c>
      <c r="Z279" s="188">
        <v>78</v>
      </c>
      <c r="AA279" s="188">
        <v>56</v>
      </c>
      <c r="AB279" s="188">
        <v>66</v>
      </c>
      <c r="AC279" s="188">
        <v>94</v>
      </c>
      <c r="AD279" s="189">
        <v>20.95</v>
      </c>
    </row>
    <row r="280" spans="1:30" s="183" customFormat="1" ht="11.35" x14ac:dyDescent="0.35">
      <c r="A280" s="175">
        <v>267</v>
      </c>
      <c r="B280" s="175">
        <v>25.5</v>
      </c>
      <c r="C280" s="175">
        <v>388.5</v>
      </c>
      <c r="D280" s="184">
        <v>1.8069767441860465</v>
      </c>
      <c r="E280" s="184">
        <v>3.9772216708504957</v>
      </c>
      <c r="F280" s="185">
        <v>1405.4985000000001</v>
      </c>
      <c r="G280" s="185">
        <v>15154.471524999992</v>
      </c>
      <c r="H280" s="185">
        <v>70.485914069767404</v>
      </c>
      <c r="I280" s="185">
        <v>213.50096759151666</v>
      </c>
      <c r="J280" s="185">
        <v>1600</v>
      </c>
      <c r="K280" s="185">
        <v>272350</v>
      </c>
      <c r="L280" s="185">
        <v>1266.7441860465117</v>
      </c>
      <c r="M280" s="185">
        <v>264.92567226208325</v>
      </c>
      <c r="N280" s="186">
        <v>18</v>
      </c>
      <c r="O280" s="186">
        <v>306.75</v>
      </c>
      <c r="P280" s="186">
        <v>1.4267441860465115</v>
      </c>
      <c r="Q280" s="186">
        <v>2.9250039707060136</v>
      </c>
      <c r="R280" s="187">
        <v>0.76918735891647849</v>
      </c>
      <c r="S280" s="190">
        <v>23.25</v>
      </c>
      <c r="T280" s="190">
        <v>573.75</v>
      </c>
      <c r="U280" s="190">
        <v>2.6686046511627906</v>
      </c>
      <c r="V280" s="190">
        <v>4.7486843142917703</v>
      </c>
      <c r="W280" s="187">
        <v>0.56828442437923243</v>
      </c>
      <c r="X280" s="187">
        <v>1.3374717832957108</v>
      </c>
      <c r="Y280" s="188">
        <v>34</v>
      </c>
      <c r="Z280" s="188">
        <v>73</v>
      </c>
      <c r="AA280" s="188">
        <v>53</v>
      </c>
      <c r="AB280" s="188">
        <v>90</v>
      </c>
      <c r="AC280" s="188">
        <v>70</v>
      </c>
      <c r="AD280" s="189">
        <v>22.15</v>
      </c>
    </row>
    <row r="281" spans="1:30" s="183" customFormat="1" ht="11.35" x14ac:dyDescent="0.35">
      <c r="A281" s="175">
        <v>268</v>
      </c>
      <c r="B281" s="175">
        <v>17.25</v>
      </c>
      <c r="C281" s="175">
        <v>621.75</v>
      </c>
      <c r="D281" s="184">
        <v>2.8918604651162791</v>
      </c>
      <c r="E281" s="184">
        <v>4.4318822902514734</v>
      </c>
      <c r="F281" s="185">
        <v>1539.3555000000003</v>
      </c>
      <c r="G281" s="185">
        <v>23667.404900000012</v>
      </c>
      <c r="H281" s="185">
        <v>110.08095302325587</v>
      </c>
      <c r="I281" s="185">
        <v>247.94226695696744</v>
      </c>
      <c r="J281" s="185">
        <v>1600</v>
      </c>
      <c r="K281" s="185">
        <v>279550</v>
      </c>
      <c r="L281" s="185">
        <v>1300.2325581395348</v>
      </c>
      <c r="M281" s="185">
        <v>279.33071187852852</v>
      </c>
      <c r="N281" s="186">
        <v>12</v>
      </c>
      <c r="O281" s="186">
        <v>156</v>
      </c>
      <c r="P281" s="186">
        <v>0.72558139534883725</v>
      </c>
      <c r="Q281" s="186">
        <v>1.9023280158863458</v>
      </c>
      <c r="R281" s="187">
        <v>0.87663107947805452</v>
      </c>
      <c r="S281" s="190">
        <v>24.75</v>
      </c>
      <c r="T281" s="190">
        <v>521.25</v>
      </c>
      <c r="U281" s="190">
        <v>2.4244186046511627</v>
      </c>
      <c r="V281" s="190">
        <v>5.3551810454511051</v>
      </c>
      <c r="W281" s="187">
        <v>0.58778173190984573</v>
      </c>
      <c r="X281" s="187">
        <v>1.4644128113879002</v>
      </c>
      <c r="Y281" s="188">
        <v>30</v>
      </c>
      <c r="Z281" s="188">
        <v>72</v>
      </c>
      <c r="AA281" s="188">
        <v>58</v>
      </c>
      <c r="AB281" s="188">
        <v>92</v>
      </c>
      <c r="AC281" s="188">
        <v>68</v>
      </c>
      <c r="AD281" s="189">
        <v>21.074999999999999</v>
      </c>
    </row>
    <row r="282" spans="1:30" s="183" customFormat="1" ht="11.35" x14ac:dyDescent="0.35">
      <c r="A282" s="175">
        <v>269</v>
      </c>
      <c r="B282" s="175">
        <v>39.75</v>
      </c>
      <c r="C282" s="175">
        <v>1020</v>
      </c>
      <c r="D282" s="184">
        <v>4.7441860465116283</v>
      </c>
      <c r="E282" s="184">
        <v>6.8928058230852303</v>
      </c>
      <c r="F282" s="185">
        <v>2677.1400000000003</v>
      </c>
      <c r="G282" s="185">
        <v>49137.04557500004</v>
      </c>
      <c r="H282" s="185">
        <v>228.54439802325601</v>
      </c>
      <c r="I282" s="185">
        <v>468.61114901630629</v>
      </c>
      <c r="J282" s="185">
        <v>1600</v>
      </c>
      <c r="K282" s="185">
        <v>279650</v>
      </c>
      <c r="L282" s="185">
        <v>1300.6976744186047</v>
      </c>
      <c r="M282" s="185">
        <v>283.85197001679734</v>
      </c>
      <c r="N282" s="186">
        <v>9</v>
      </c>
      <c r="O282" s="186">
        <v>92.25</v>
      </c>
      <c r="P282" s="186">
        <v>0.42906976744186048</v>
      </c>
      <c r="Q282" s="186">
        <v>1.4917699672860674</v>
      </c>
      <c r="R282" s="187">
        <v>0.92244640605296335</v>
      </c>
      <c r="S282" s="190">
        <v>30</v>
      </c>
      <c r="T282" s="190">
        <v>445.5</v>
      </c>
      <c r="U282" s="190">
        <v>2.0720930232558139</v>
      </c>
      <c r="V282" s="190">
        <v>5.022499637444354</v>
      </c>
      <c r="W282" s="187">
        <v>0.62547288776796972</v>
      </c>
      <c r="X282" s="187">
        <v>1.5479192938209332</v>
      </c>
      <c r="Y282" s="188">
        <v>31</v>
      </c>
      <c r="Z282" s="188">
        <v>60</v>
      </c>
      <c r="AA282" s="188">
        <v>69</v>
      </c>
      <c r="AB282" s="188">
        <v>72</v>
      </c>
      <c r="AC282" s="188">
        <v>88</v>
      </c>
      <c r="AD282" s="189">
        <v>19.824999999999999</v>
      </c>
    </row>
    <row r="283" spans="1:30" s="183" customFormat="1" ht="11.35" x14ac:dyDescent="0.35">
      <c r="A283" s="175">
        <v>270</v>
      </c>
      <c r="B283" s="175">
        <v>26.25</v>
      </c>
      <c r="C283" s="175">
        <v>562.5</v>
      </c>
      <c r="D283" s="184">
        <v>2.6162790697674421</v>
      </c>
      <c r="E283" s="184">
        <v>4.293057329010102</v>
      </c>
      <c r="F283" s="185">
        <v>2342.4975000000004</v>
      </c>
      <c r="G283" s="185">
        <v>20390.139350000009</v>
      </c>
      <c r="H283" s="185">
        <v>94.837857441860507</v>
      </c>
      <c r="I283" s="185">
        <v>274.52580319551254</v>
      </c>
      <c r="J283" s="185">
        <v>1600</v>
      </c>
      <c r="K283" s="185">
        <v>268700</v>
      </c>
      <c r="L283" s="185">
        <v>1249.7674418604652</v>
      </c>
      <c r="M283" s="185">
        <v>271.91333463410092</v>
      </c>
      <c r="N283" s="186">
        <v>13.5</v>
      </c>
      <c r="O283" s="186">
        <v>233.25</v>
      </c>
      <c r="P283" s="186">
        <v>1.0848837209302327</v>
      </c>
      <c r="Q283" s="186">
        <v>2.48701146716654</v>
      </c>
      <c r="R283" s="187">
        <v>0.80366161616161624</v>
      </c>
      <c r="S283" s="190">
        <v>21</v>
      </c>
      <c r="T283" s="190">
        <v>367.5</v>
      </c>
      <c r="U283" s="190">
        <v>1.7093023255813953</v>
      </c>
      <c r="V283" s="190">
        <v>3.7427227802819294</v>
      </c>
      <c r="W283" s="187">
        <v>0.69065656565656564</v>
      </c>
      <c r="X283" s="187">
        <v>1.4943181818181819</v>
      </c>
      <c r="Y283" s="188">
        <v>32</v>
      </c>
      <c r="Z283" s="188">
        <v>78</v>
      </c>
      <c r="AA283" s="188">
        <v>50</v>
      </c>
      <c r="AB283" s="188">
        <v>74</v>
      </c>
      <c r="AC283" s="188">
        <v>86</v>
      </c>
      <c r="AD283" s="189">
        <v>19.8</v>
      </c>
    </row>
    <row r="284" spans="1:30" s="183" customFormat="1" ht="11.35" x14ac:dyDescent="0.35">
      <c r="A284" s="175">
        <v>271</v>
      </c>
      <c r="B284" s="175">
        <v>24</v>
      </c>
      <c r="C284" s="175">
        <v>648</v>
      </c>
      <c r="D284" s="184">
        <v>3.0139534883720929</v>
      </c>
      <c r="E284" s="184">
        <v>4.7211782445188559</v>
      </c>
      <c r="F284" s="185">
        <v>1673.2125000000003</v>
      </c>
      <c r="G284" s="185">
        <v>26021.800800000005</v>
      </c>
      <c r="H284" s="185">
        <v>121.031631627907</v>
      </c>
      <c r="I284" s="185">
        <v>297.57438992562965</v>
      </c>
      <c r="J284" s="185">
        <v>1600</v>
      </c>
      <c r="K284" s="185">
        <v>274800</v>
      </c>
      <c r="L284" s="185">
        <v>1278.1395348837209</v>
      </c>
      <c r="M284" s="185">
        <v>272.6407363055647</v>
      </c>
      <c r="N284" s="186">
        <v>13.5</v>
      </c>
      <c r="O284" s="186">
        <v>211.5</v>
      </c>
      <c r="P284" s="186">
        <v>0.98372093023255813</v>
      </c>
      <c r="Q284" s="186">
        <v>2.453486002938666</v>
      </c>
      <c r="R284" s="187">
        <v>0.82440846824408476</v>
      </c>
      <c r="S284" s="190">
        <v>31.5</v>
      </c>
      <c r="T284" s="190">
        <v>391.5</v>
      </c>
      <c r="U284" s="190">
        <v>1.8209302325581396</v>
      </c>
      <c r="V284" s="190">
        <v>4.4808683727168814</v>
      </c>
      <c r="W284" s="187">
        <v>0.67496886674968859</v>
      </c>
      <c r="X284" s="187">
        <v>1.4993773349937733</v>
      </c>
      <c r="Y284" s="188">
        <v>27</v>
      </c>
      <c r="Z284" s="188">
        <v>72</v>
      </c>
      <c r="AA284" s="188">
        <v>61</v>
      </c>
      <c r="AB284" s="188">
        <v>87</v>
      </c>
      <c r="AC284" s="188">
        <v>73</v>
      </c>
      <c r="AD284" s="189">
        <v>20.074999999999999</v>
      </c>
    </row>
    <row r="285" spans="1:30" s="183" customFormat="1" ht="11.35" x14ac:dyDescent="0.35">
      <c r="A285" s="175">
        <v>272</v>
      </c>
      <c r="B285" s="175">
        <v>27</v>
      </c>
      <c r="C285" s="175">
        <v>661.5</v>
      </c>
      <c r="D285" s="184">
        <v>3.0767441860465117</v>
      </c>
      <c r="E285" s="184">
        <v>4.9148039392590448</v>
      </c>
      <c r="F285" s="185">
        <v>1807.0695000000003</v>
      </c>
      <c r="G285" s="185">
        <v>22319.911100000005</v>
      </c>
      <c r="H285" s="185">
        <v>103.81354000000002</v>
      </c>
      <c r="I285" s="185">
        <v>263.46616523970681</v>
      </c>
      <c r="J285" s="185">
        <v>1600</v>
      </c>
      <c r="K285" s="185">
        <v>271550</v>
      </c>
      <c r="L285" s="185">
        <v>1263.0232558139535</v>
      </c>
      <c r="M285" s="185">
        <v>263.01216065593155</v>
      </c>
      <c r="N285" s="186">
        <v>9.75</v>
      </c>
      <c r="O285" s="186">
        <v>150</v>
      </c>
      <c r="P285" s="186">
        <v>0.69767441860465118</v>
      </c>
      <c r="Q285" s="186">
        <v>1.8906729222974792</v>
      </c>
      <c r="R285" s="187">
        <v>0.87195902688860438</v>
      </c>
      <c r="S285" s="190">
        <v>23.25</v>
      </c>
      <c r="T285" s="190">
        <v>385.5</v>
      </c>
      <c r="U285" s="190">
        <v>1.7930232558139534</v>
      </c>
      <c r="V285" s="190">
        <v>3.9210458592444137</v>
      </c>
      <c r="W285" s="187">
        <v>0.67093469910371317</v>
      </c>
      <c r="X285" s="187">
        <v>1.5428937259923177</v>
      </c>
      <c r="Y285" s="188">
        <v>31</v>
      </c>
      <c r="Z285" s="188">
        <v>77</v>
      </c>
      <c r="AA285" s="188">
        <v>52</v>
      </c>
      <c r="AB285" s="188">
        <v>84</v>
      </c>
      <c r="AC285" s="188">
        <v>76</v>
      </c>
      <c r="AD285" s="189">
        <v>19.524999999999999</v>
      </c>
    </row>
    <row r="286" spans="1:30" s="183" customFormat="1" ht="11.35" x14ac:dyDescent="0.35">
      <c r="A286" s="175">
        <v>273</v>
      </c>
      <c r="B286" s="175">
        <v>54.75</v>
      </c>
      <c r="C286" s="175">
        <v>1197.75</v>
      </c>
      <c r="D286" s="184">
        <v>5.5709302325581396</v>
      </c>
      <c r="E286" s="184">
        <v>10.95388716348844</v>
      </c>
      <c r="F286" s="185">
        <v>4484.2095000000008</v>
      </c>
      <c r="G286" s="185">
        <v>53241.249925000055</v>
      </c>
      <c r="H286" s="185">
        <v>247.63372058139561</v>
      </c>
      <c r="I286" s="185">
        <v>642.12861081017638</v>
      </c>
      <c r="J286" s="185">
        <v>1600</v>
      </c>
      <c r="K286" s="185">
        <v>272850</v>
      </c>
      <c r="L286" s="185">
        <v>1269.0697674418604</v>
      </c>
      <c r="M286" s="185">
        <v>288.21732092593129</v>
      </c>
      <c r="N286" s="186">
        <v>12.75</v>
      </c>
      <c r="O286" s="186">
        <v>210</v>
      </c>
      <c r="P286" s="186">
        <v>0.97674418604651159</v>
      </c>
      <c r="Q286" s="186">
        <v>2.4043707484362029</v>
      </c>
      <c r="R286" s="187">
        <v>0.83587338804220401</v>
      </c>
      <c r="S286" s="190">
        <v>39.75</v>
      </c>
      <c r="T286" s="190">
        <v>498</v>
      </c>
      <c r="U286" s="190">
        <v>2.3162790697674418</v>
      </c>
      <c r="V286" s="190">
        <v>5.1492300591573859</v>
      </c>
      <c r="W286" s="187">
        <v>0.61078546307151227</v>
      </c>
      <c r="X286" s="187">
        <v>1.4466588511137162</v>
      </c>
      <c r="Y286" s="188">
        <v>37</v>
      </c>
      <c r="Z286" s="188">
        <v>67</v>
      </c>
      <c r="AA286" s="188">
        <v>56</v>
      </c>
      <c r="AB286" s="188">
        <v>79</v>
      </c>
      <c r="AC286" s="188">
        <v>81</v>
      </c>
      <c r="AD286" s="189">
        <v>21.324999999999999</v>
      </c>
    </row>
    <row r="287" spans="1:30" s="183" customFormat="1" ht="11.35" x14ac:dyDescent="0.35">
      <c r="A287" s="175">
        <v>274</v>
      </c>
      <c r="B287" s="175">
        <v>19.5</v>
      </c>
      <c r="C287" s="175">
        <v>495</v>
      </c>
      <c r="D287" s="184">
        <v>2.3023255813953489</v>
      </c>
      <c r="E287" s="184">
        <v>3.8489128439622142</v>
      </c>
      <c r="F287" s="185">
        <v>1740.1410000000003</v>
      </c>
      <c r="G287" s="185">
        <v>22637.077825</v>
      </c>
      <c r="H287" s="185">
        <v>105.28873406976744</v>
      </c>
      <c r="I287" s="185">
        <v>285.53034135654622</v>
      </c>
      <c r="J287" s="185">
        <v>1600</v>
      </c>
      <c r="K287" s="185">
        <v>274050</v>
      </c>
      <c r="L287" s="185">
        <v>1274.6511627906978</v>
      </c>
      <c r="M287" s="185">
        <v>273.30060165587622</v>
      </c>
      <c r="N287" s="186">
        <v>12</v>
      </c>
      <c r="O287" s="186">
        <v>234.75</v>
      </c>
      <c r="P287" s="186">
        <v>1.0918604651162791</v>
      </c>
      <c r="Q287" s="186">
        <v>2.5238333622194871</v>
      </c>
      <c r="R287" s="187">
        <v>0.81402257872846107</v>
      </c>
      <c r="S287" s="190">
        <v>29.25</v>
      </c>
      <c r="T287" s="190">
        <v>506.25</v>
      </c>
      <c r="U287" s="190">
        <v>2.3546511627906979</v>
      </c>
      <c r="V287" s="190">
        <v>5.1242826481486947</v>
      </c>
      <c r="W287" s="187">
        <v>0.59893048128342252</v>
      </c>
      <c r="X287" s="187">
        <v>1.4129530600118836</v>
      </c>
      <c r="Y287" s="188">
        <v>31</v>
      </c>
      <c r="Z287" s="188">
        <v>69</v>
      </c>
      <c r="AA287" s="188">
        <v>60</v>
      </c>
      <c r="AB287" s="188">
        <v>76</v>
      </c>
      <c r="AC287" s="188">
        <v>84</v>
      </c>
      <c r="AD287" s="189">
        <v>21.037500000000001</v>
      </c>
    </row>
    <row r="288" spans="1:30" s="183" customFormat="1" ht="11.35" x14ac:dyDescent="0.35">
      <c r="A288" s="175">
        <v>275</v>
      </c>
      <c r="B288" s="175">
        <v>18</v>
      </c>
      <c r="C288" s="175">
        <v>472.5</v>
      </c>
      <c r="D288" s="184">
        <v>2.1976744186046511</v>
      </c>
      <c r="E288" s="184">
        <v>3.6070730343049369</v>
      </c>
      <c r="F288" s="185">
        <v>1606.2840000000003</v>
      </c>
      <c r="G288" s="185">
        <v>15892.172325000001</v>
      </c>
      <c r="H288" s="185">
        <v>73.917080581395354</v>
      </c>
      <c r="I288" s="185">
        <v>197.45163465647209</v>
      </c>
      <c r="J288" s="185">
        <v>1600</v>
      </c>
      <c r="K288" s="185">
        <v>273300</v>
      </c>
      <c r="L288" s="185">
        <v>1271.1627906976744</v>
      </c>
      <c r="M288" s="185">
        <v>273.91424831765886</v>
      </c>
      <c r="N288" s="186">
        <v>15.75</v>
      </c>
      <c r="O288" s="186">
        <v>188.25</v>
      </c>
      <c r="P288" s="186">
        <v>0.87558139534883717</v>
      </c>
      <c r="Q288" s="186">
        <v>2.3359585499995075</v>
      </c>
      <c r="R288" s="187">
        <v>0.84302689180737966</v>
      </c>
      <c r="S288" s="190">
        <v>21</v>
      </c>
      <c r="T288" s="190">
        <v>437.25</v>
      </c>
      <c r="U288" s="190">
        <v>2.0337209302325583</v>
      </c>
      <c r="V288" s="190">
        <v>4.2352371543435252</v>
      </c>
      <c r="W288" s="187">
        <v>0.63539712320200126</v>
      </c>
      <c r="X288" s="187">
        <v>1.4784240150093808</v>
      </c>
      <c r="Y288" s="188">
        <v>35</v>
      </c>
      <c r="Z288" s="188">
        <v>73</v>
      </c>
      <c r="AA288" s="188">
        <v>52</v>
      </c>
      <c r="AB288" s="188">
        <v>83</v>
      </c>
      <c r="AC288" s="188">
        <v>77</v>
      </c>
      <c r="AD288" s="189">
        <v>19.987500000000001</v>
      </c>
    </row>
    <row r="289" spans="1:30" s="183" customFormat="1" ht="11.35" x14ac:dyDescent="0.35">
      <c r="A289" s="175">
        <v>276</v>
      </c>
      <c r="B289" s="175">
        <v>27.75</v>
      </c>
      <c r="C289" s="175">
        <v>969</v>
      </c>
      <c r="D289" s="184">
        <v>4.5069767441860469</v>
      </c>
      <c r="E289" s="184">
        <v>5.4494767539627142</v>
      </c>
      <c r="F289" s="185">
        <v>1807.0695000000003</v>
      </c>
      <c r="G289" s="185">
        <v>36446.286500000009</v>
      </c>
      <c r="H289" s="185">
        <v>169.51761162790703</v>
      </c>
      <c r="I289" s="185">
        <v>344.36278033806826</v>
      </c>
      <c r="J289" s="185">
        <v>1600</v>
      </c>
      <c r="K289" s="185">
        <v>274250</v>
      </c>
      <c r="L289" s="185">
        <v>1275.5813953488373</v>
      </c>
      <c r="M289" s="185">
        <v>264.61312198216211</v>
      </c>
      <c r="N289" s="186">
        <v>10.5</v>
      </c>
      <c r="O289" s="186">
        <v>96.75</v>
      </c>
      <c r="P289" s="186">
        <v>0.45</v>
      </c>
      <c r="Q289" s="186">
        <v>1.5564157242016208</v>
      </c>
      <c r="R289" s="187">
        <v>0.91677419354838707</v>
      </c>
      <c r="S289" s="190">
        <v>30</v>
      </c>
      <c r="T289" s="190">
        <v>392.25</v>
      </c>
      <c r="U289" s="190">
        <v>1.8244186046511628</v>
      </c>
      <c r="V289" s="190">
        <v>4.8320190350196714</v>
      </c>
      <c r="W289" s="187">
        <v>0.66258064516129034</v>
      </c>
      <c r="X289" s="187">
        <v>1.5793548387096774</v>
      </c>
      <c r="Y289" s="188">
        <v>26</v>
      </c>
      <c r="Z289" s="188">
        <v>80</v>
      </c>
      <c r="AA289" s="188">
        <v>54</v>
      </c>
      <c r="AB289" s="188">
        <v>63</v>
      </c>
      <c r="AC289" s="188">
        <v>97</v>
      </c>
      <c r="AD289" s="189">
        <v>19.375</v>
      </c>
    </row>
    <row r="290" spans="1:30" s="183" customFormat="1" ht="11.35" x14ac:dyDescent="0.35">
      <c r="A290" s="175">
        <v>277</v>
      </c>
      <c r="B290" s="175">
        <v>28.5</v>
      </c>
      <c r="C290" s="175">
        <v>783</v>
      </c>
      <c r="D290" s="184">
        <v>3.6418604651162791</v>
      </c>
      <c r="E290" s="184">
        <v>5.747733505280908</v>
      </c>
      <c r="F290" s="185">
        <v>2543.2830000000004</v>
      </c>
      <c r="G290" s="185">
        <v>25302.691249999993</v>
      </c>
      <c r="H290" s="185">
        <v>117.68693604651159</v>
      </c>
      <c r="I290" s="185">
        <v>336.09233568323532</v>
      </c>
      <c r="J290" s="185">
        <v>1600</v>
      </c>
      <c r="K290" s="185">
        <v>262900</v>
      </c>
      <c r="L290" s="185">
        <v>1222.7906976744187</v>
      </c>
      <c r="M290" s="185">
        <v>264.51618311176264</v>
      </c>
      <c r="N290" s="186">
        <v>8.25</v>
      </c>
      <c r="O290" s="186">
        <v>129</v>
      </c>
      <c r="P290" s="186">
        <v>0.6</v>
      </c>
      <c r="Q290" s="186">
        <v>1.6473215303331241</v>
      </c>
      <c r="R290" s="187">
        <v>0.88556220891550241</v>
      </c>
      <c r="S290" s="190">
        <v>23.25</v>
      </c>
      <c r="T290" s="190">
        <v>335.25</v>
      </c>
      <c r="U290" s="190">
        <v>1.5593023255813954</v>
      </c>
      <c r="V290" s="190">
        <v>3.8467618348137456</v>
      </c>
      <c r="W290" s="187">
        <v>0.70259481037924154</v>
      </c>
      <c r="X290" s="187">
        <v>1.5881570192947438</v>
      </c>
      <c r="Y290" s="188">
        <v>39</v>
      </c>
      <c r="Z290" s="188">
        <v>76</v>
      </c>
      <c r="AA290" s="188">
        <v>45</v>
      </c>
      <c r="AB290" s="188">
        <v>76</v>
      </c>
      <c r="AC290" s="188">
        <v>84</v>
      </c>
      <c r="AD290" s="189">
        <v>18.787500000000001</v>
      </c>
    </row>
    <row r="291" spans="1:30" s="183" customFormat="1" ht="11.35" x14ac:dyDescent="0.35">
      <c r="A291" s="175">
        <v>278</v>
      </c>
      <c r="B291" s="175">
        <v>16.5</v>
      </c>
      <c r="C291" s="175">
        <v>729.75</v>
      </c>
      <c r="D291" s="184">
        <v>3.3941860465116278</v>
      </c>
      <c r="E291" s="184">
        <v>4.4102049418112479</v>
      </c>
      <c r="F291" s="185">
        <v>1472.4270000000001</v>
      </c>
      <c r="G291" s="185">
        <v>29965.748574999991</v>
      </c>
      <c r="H291" s="185">
        <v>139.3755747674418</v>
      </c>
      <c r="I291" s="185">
        <v>299.94713105059247</v>
      </c>
      <c r="J291" s="185">
        <v>1600</v>
      </c>
      <c r="K291" s="185">
        <v>274250</v>
      </c>
      <c r="L291" s="185">
        <v>1275.5813953488373</v>
      </c>
      <c r="M291" s="185">
        <v>264.61312198216211</v>
      </c>
      <c r="N291" s="186">
        <v>12</v>
      </c>
      <c r="O291" s="186">
        <v>109.5</v>
      </c>
      <c r="P291" s="186">
        <v>0.50930232558139532</v>
      </c>
      <c r="Q291" s="186">
        <v>1.6476851438930258</v>
      </c>
      <c r="R291" s="187">
        <v>0.90788643533123037</v>
      </c>
      <c r="S291" s="190">
        <v>27</v>
      </c>
      <c r="T291" s="190">
        <v>411</v>
      </c>
      <c r="U291" s="190">
        <v>1.9116279069767441</v>
      </c>
      <c r="V291" s="190">
        <v>4.4071129477013633</v>
      </c>
      <c r="W291" s="187">
        <v>0.65425867507886437</v>
      </c>
      <c r="X291" s="187">
        <v>1.5621451104100947</v>
      </c>
      <c r="Y291" s="188">
        <v>25</v>
      </c>
      <c r="Z291" s="188">
        <v>83</v>
      </c>
      <c r="AA291" s="188">
        <v>52</v>
      </c>
      <c r="AB291" s="188">
        <v>86</v>
      </c>
      <c r="AC291" s="188">
        <v>74</v>
      </c>
      <c r="AD291" s="189">
        <v>19.8125</v>
      </c>
    </row>
    <row r="292" spans="1:30" s="183" customFormat="1" ht="11.35" x14ac:dyDescent="0.35">
      <c r="A292" s="175">
        <v>279</v>
      </c>
      <c r="B292" s="175">
        <v>42</v>
      </c>
      <c r="C292" s="175">
        <v>842.25</v>
      </c>
      <c r="D292" s="184">
        <v>3.9174418604651162</v>
      </c>
      <c r="E292" s="184">
        <v>7.9185683512711771</v>
      </c>
      <c r="F292" s="185">
        <v>3413.3535000000006</v>
      </c>
      <c r="G292" s="185">
        <v>33401.411574999991</v>
      </c>
      <c r="H292" s="185">
        <v>155.35540267441857</v>
      </c>
      <c r="I292" s="185">
        <v>496.48189312099203</v>
      </c>
      <c r="J292" s="185">
        <v>1600</v>
      </c>
      <c r="K292" s="185">
        <v>267350</v>
      </c>
      <c r="L292" s="185">
        <v>1243.4883720930231</v>
      </c>
      <c r="M292" s="185">
        <v>279.52633267467382</v>
      </c>
      <c r="N292" s="186">
        <v>13.5</v>
      </c>
      <c r="O292" s="186">
        <v>218.25</v>
      </c>
      <c r="P292" s="186">
        <v>1.0151162790697674</v>
      </c>
      <c r="Q292" s="186">
        <v>2.4774811712111386</v>
      </c>
      <c r="R292" s="187">
        <v>0.81914232442510881</v>
      </c>
      <c r="S292" s="190">
        <v>22.5</v>
      </c>
      <c r="T292" s="190">
        <v>420.75</v>
      </c>
      <c r="U292" s="190">
        <v>1.9569767441860466</v>
      </c>
      <c r="V292" s="190">
        <v>3.9868589836525956</v>
      </c>
      <c r="W292" s="187">
        <v>0.65133623368551896</v>
      </c>
      <c r="X292" s="187">
        <v>1.4704785581106279</v>
      </c>
      <c r="Y292" s="188">
        <v>41</v>
      </c>
      <c r="Z292" s="188">
        <v>66</v>
      </c>
      <c r="AA292" s="188">
        <v>53</v>
      </c>
      <c r="AB292" s="188">
        <v>89</v>
      </c>
      <c r="AC292" s="188">
        <v>71</v>
      </c>
      <c r="AD292" s="189">
        <v>20.112500000000001</v>
      </c>
    </row>
    <row r="293" spans="1:30" s="183" customFormat="1" ht="11.35" x14ac:dyDescent="0.35">
      <c r="A293" s="175">
        <v>280</v>
      </c>
      <c r="B293" s="175">
        <v>24</v>
      </c>
      <c r="C293" s="175">
        <v>633.75</v>
      </c>
      <c r="D293" s="184">
        <v>2.9476744186046511</v>
      </c>
      <c r="E293" s="184">
        <v>4.700541248020544</v>
      </c>
      <c r="F293" s="185">
        <v>1740.1410000000003</v>
      </c>
      <c r="G293" s="185">
        <v>25237.993699999999</v>
      </c>
      <c r="H293" s="185">
        <v>117.38601720930232</v>
      </c>
      <c r="I293" s="185">
        <v>269.98671970132375</v>
      </c>
      <c r="J293" s="185">
        <v>1600</v>
      </c>
      <c r="K293" s="185">
        <v>272900</v>
      </c>
      <c r="L293" s="185">
        <v>1269.3023255813953</v>
      </c>
      <c r="M293" s="185">
        <v>290.44274411902387</v>
      </c>
      <c r="N293" s="186">
        <v>20.25</v>
      </c>
      <c r="O293" s="186">
        <v>235.5</v>
      </c>
      <c r="P293" s="186">
        <v>1.0953488372093023</v>
      </c>
      <c r="Q293" s="186">
        <v>2.680446110203782</v>
      </c>
      <c r="R293" s="187">
        <v>0.81807647740440326</v>
      </c>
      <c r="S293" s="190">
        <v>29.25</v>
      </c>
      <c r="T293" s="190">
        <v>556.5</v>
      </c>
      <c r="U293" s="190">
        <v>2.5883720930232559</v>
      </c>
      <c r="V293" s="190">
        <v>5.3499916718568059</v>
      </c>
      <c r="W293" s="187">
        <v>0.57010428736964081</v>
      </c>
      <c r="X293" s="187">
        <v>1.3881807647740441</v>
      </c>
      <c r="Y293" s="188">
        <v>42</v>
      </c>
      <c r="Z293" s="188">
        <v>59</v>
      </c>
      <c r="AA293" s="188">
        <v>59</v>
      </c>
      <c r="AB293" s="188">
        <v>77</v>
      </c>
      <c r="AC293" s="188">
        <v>83</v>
      </c>
      <c r="AD293" s="189">
        <v>21.574999999999999</v>
      </c>
    </row>
    <row r="294" spans="1:30" s="183" customFormat="1" ht="11.35" x14ac:dyDescent="0.35">
      <c r="A294" s="175">
        <v>281</v>
      </c>
      <c r="B294" s="175">
        <v>25.5</v>
      </c>
      <c r="C294" s="175">
        <v>506.25</v>
      </c>
      <c r="D294" s="184">
        <v>2.3546511627906979</v>
      </c>
      <c r="E294" s="184">
        <v>4.4031081571049935</v>
      </c>
      <c r="F294" s="185">
        <v>1873.9980000000003</v>
      </c>
      <c r="G294" s="185">
        <v>24646.791949999999</v>
      </c>
      <c r="H294" s="185">
        <v>114.63624162790697</v>
      </c>
      <c r="I294" s="185">
        <v>296.75881527104116</v>
      </c>
      <c r="J294" s="185">
        <v>1600</v>
      </c>
      <c r="K294" s="185">
        <v>269800</v>
      </c>
      <c r="L294" s="185">
        <v>1254.8837209302326</v>
      </c>
      <c r="M294" s="185">
        <v>270.18833940872622</v>
      </c>
      <c r="N294" s="186">
        <v>16.5</v>
      </c>
      <c r="O294" s="186">
        <v>258.75</v>
      </c>
      <c r="P294" s="186">
        <v>1.2034883720930232</v>
      </c>
      <c r="Q294" s="186">
        <v>2.6149148801579827</v>
      </c>
      <c r="R294" s="187">
        <v>0.79500891265597151</v>
      </c>
      <c r="S294" s="190">
        <v>36</v>
      </c>
      <c r="T294" s="190">
        <v>497.25</v>
      </c>
      <c r="U294" s="190">
        <v>2.3127906976744188</v>
      </c>
      <c r="V294" s="190">
        <v>5.2058792813031927</v>
      </c>
      <c r="W294" s="187">
        <v>0.60606060606060608</v>
      </c>
      <c r="X294" s="187">
        <v>1.4010695187165776</v>
      </c>
      <c r="Y294" s="188">
        <v>32</v>
      </c>
      <c r="Z294" s="188">
        <v>75</v>
      </c>
      <c r="AA294" s="188">
        <v>53</v>
      </c>
      <c r="AB294" s="188">
        <v>87</v>
      </c>
      <c r="AC294" s="188">
        <v>73</v>
      </c>
      <c r="AD294" s="189">
        <v>21.037500000000001</v>
      </c>
    </row>
    <row r="295" spans="1:30" s="183" customFormat="1" ht="11.35" x14ac:dyDescent="0.35">
      <c r="A295" s="175">
        <v>282</v>
      </c>
      <c r="B295" s="175">
        <v>32.25</v>
      </c>
      <c r="C295" s="175">
        <v>526.5</v>
      </c>
      <c r="D295" s="184">
        <v>2.4488372093023254</v>
      </c>
      <c r="E295" s="184">
        <v>5.0763733509868043</v>
      </c>
      <c r="F295" s="185">
        <v>2877.9255000000003</v>
      </c>
      <c r="G295" s="185">
        <v>24092.772700000009</v>
      </c>
      <c r="H295" s="185">
        <v>112.05940790697679</v>
      </c>
      <c r="I295" s="185">
        <v>338.9746480193196</v>
      </c>
      <c r="J295" s="185">
        <v>1600</v>
      </c>
      <c r="K295" s="185">
        <v>272100</v>
      </c>
      <c r="L295" s="185">
        <v>1265.5813953488373</v>
      </c>
      <c r="M295" s="185">
        <v>288.73153398558662</v>
      </c>
      <c r="N295" s="186">
        <v>15</v>
      </c>
      <c r="O295" s="186">
        <v>236.25</v>
      </c>
      <c r="P295" s="186">
        <v>1.0988372093023255</v>
      </c>
      <c r="Q295" s="186">
        <v>2.647924781965199</v>
      </c>
      <c r="R295" s="187">
        <v>0.80966767371601212</v>
      </c>
      <c r="S295" s="190">
        <v>35.25</v>
      </c>
      <c r="T295" s="190">
        <v>534</v>
      </c>
      <c r="U295" s="190">
        <v>2.483720930232558</v>
      </c>
      <c r="V295" s="190">
        <v>5.2545343228295236</v>
      </c>
      <c r="W295" s="187">
        <v>0.56978851963746224</v>
      </c>
      <c r="X295" s="187">
        <v>1.3794561933534744</v>
      </c>
      <c r="Y295" s="188">
        <v>41</v>
      </c>
      <c r="Z295" s="188">
        <v>61</v>
      </c>
      <c r="AA295" s="188">
        <v>58</v>
      </c>
      <c r="AB295" s="188">
        <v>74</v>
      </c>
      <c r="AC295" s="188">
        <v>86</v>
      </c>
      <c r="AD295" s="189">
        <v>20.6875</v>
      </c>
    </row>
    <row r="296" spans="1:30" s="183" customFormat="1" ht="11.35" x14ac:dyDescent="0.35">
      <c r="A296" s="175">
        <v>283</v>
      </c>
      <c r="B296" s="175">
        <v>38.25</v>
      </c>
      <c r="C296" s="175">
        <v>633.75</v>
      </c>
      <c r="D296" s="184">
        <v>2.9476744186046511</v>
      </c>
      <c r="E296" s="184">
        <v>6.6349132628581469</v>
      </c>
      <c r="F296" s="185">
        <v>3413.3535000000006</v>
      </c>
      <c r="G296" s="185">
        <v>28994.541675000026</v>
      </c>
      <c r="H296" s="185">
        <v>134.85833337209314</v>
      </c>
      <c r="I296" s="185">
        <v>479.2893491634988</v>
      </c>
      <c r="J296" s="185">
        <v>1600</v>
      </c>
      <c r="K296" s="185">
        <v>273200</v>
      </c>
      <c r="L296" s="185">
        <v>1270.6976744186047</v>
      </c>
      <c r="M296" s="185">
        <v>269.17488451285766</v>
      </c>
      <c r="N296" s="186">
        <v>12</v>
      </c>
      <c r="O296" s="186">
        <v>294.75</v>
      </c>
      <c r="P296" s="186">
        <v>1.3709302325581396</v>
      </c>
      <c r="Q296" s="186">
        <v>2.7025263483144912</v>
      </c>
      <c r="R296" s="187">
        <v>0.76773049645390068</v>
      </c>
      <c r="S296" s="190">
        <v>36.75</v>
      </c>
      <c r="T296" s="190">
        <v>503.25</v>
      </c>
      <c r="U296" s="190">
        <v>2.3406976744186045</v>
      </c>
      <c r="V296" s="190">
        <v>4.8667316151375779</v>
      </c>
      <c r="W296" s="187">
        <v>0.60342789598108748</v>
      </c>
      <c r="X296" s="187">
        <v>1.3711583924349882</v>
      </c>
      <c r="Y296" s="188">
        <v>31</v>
      </c>
      <c r="Z296" s="188">
        <v>72</v>
      </c>
      <c r="AA296" s="188">
        <v>57</v>
      </c>
      <c r="AB296" s="188">
        <v>81</v>
      </c>
      <c r="AC296" s="188">
        <v>79</v>
      </c>
      <c r="AD296" s="189">
        <v>21.15</v>
      </c>
    </row>
    <row r="297" spans="1:30" s="183" customFormat="1" ht="11.35" x14ac:dyDescent="0.35">
      <c r="A297" s="175">
        <v>284</v>
      </c>
      <c r="B297" s="175">
        <v>15.75</v>
      </c>
      <c r="C297" s="175">
        <v>474</v>
      </c>
      <c r="D297" s="184">
        <v>2.2046511627906975</v>
      </c>
      <c r="E297" s="184">
        <v>3.3290145807248348</v>
      </c>
      <c r="F297" s="185">
        <v>1405.4985000000001</v>
      </c>
      <c r="G297" s="185">
        <v>16610.538225000004</v>
      </c>
      <c r="H297" s="185">
        <v>77.258317325581416</v>
      </c>
      <c r="I297" s="185">
        <v>201.61856769579046</v>
      </c>
      <c r="J297" s="185">
        <v>1600</v>
      </c>
      <c r="K297" s="185">
        <v>269700</v>
      </c>
      <c r="L297" s="185">
        <v>1254.4186046511627</v>
      </c>
      <c r="M297" s="185">
        <v>265.35377835944331</v>
      </c>
      <c r="N297" s="186">
        <v>15.75</v>
      </c>
      <c r="O297" s="186">
        <v>212.25</v>
      </c>
      <c r="P297" s="186">
        <v>0.98720930232558135</v>
      </c>
      <c r="Q297" s="186">
        <v>2.4558268736940563</v>
      </c>
      <c r="R297" s="187">
        <v>0.8296207104154123</v>
      </c>
      <c r="S297" s="190">
        <v>38.25</v>
      </c>
      <c r="T297" s="190">
        <v>447</v>
      </c>
      <c r="U297" s="190">
        <v>2.0790697674418603</v>
      </c>
      <c r="V297" s="190">
        <v>4.7394895097327483</v>
      </c>
      <c r="W297" s="187">
        <v>0.64118001204093922</v>
      </c>
      <c r="X297" s="187">
        <v>1.4708007224563515</v>
      </c>
      <c r="Y297" s="188">
        <v>30</v>
      </c>
      <c r="Z297" s="188">
        <v>84</v>
      </c>
      <c r="AA297" s="188">
        <v>46</v>
      </c>
      <c r="AB297" s="188">
        <v>78</v>
      </c>
      <c r="AC297" s="188">
        <v>82</v>
      </c>
      <c r="AD297" s="189">
        <v>20.762499999999999</v>
      </c>
    </row>
    <row r="298" spans="1:30" s="183" customFormat="1" ht="11.35" x14ac:dyDescent="0.35">
      <c r="A298" s="175">
        <v>285</v>
      </c>
      <c r="B298" s="175">
        <v>18</v>
      </c>
      <c r="C298" s="175">
        <v>450.75</v>
      </c>
      <c r="D298" s="184">
        <v>2.0965116279069766</v>
      </c>
      <c r="E298" s="184">
        <v>3.686017963684181</v>
      </c>
      <c r="F298" s="185">
        <v>1472.4270000000001</v>
      </c>
      <c r="G298" s="185">
        <v>17481.72419999999</v>
      </c>
      <c r="H298" s="185">
        <v>81.310345116279024</v>
      </c>
      <c r="I298" s="185">
        <v>227.1057345394558</v>
      </c>
      <c r="J298" s="185">
        <v>1600</v>
      </c>
      <c r="K298" s="185">
        <v>269750</v>
      </c>
      <c r="L298" s="185">
        <v>1254.6511627906978</v>
      </c>
      <c r="M298" s="185">
        <v>267.78207101494439</v>
      </c>
      <c r="N298" s="186">
        <v>12</v>
      </c>
      <c r="O298" s="186">
        <v>258.75</v>
      </c>
      <c r="P298" s="186">
        <v>1.2034883720930232</v>
      </c>
      <c r="Q298" s="186">
        <v>2.6149148801579827</v>
      </c>
      <c r="R298" s="187">
        <v>0.79452054794520544</v>
      </c>
      <c r="S298" s="190">
        <v>30</v>
      </c>
      <c r="T298" s="190">
        <v>476.25</v>
      </c>
      <c r="U298" s="190">
        <v>2.2151162790697674</v>
      </c>
      <c r="V298" s="190">
        <v>4.6751922205937273</v>
      </c>
      <c r="W298" s="187">
        <v>0.62179868969624774</v>
      </c>
      <c r="X298" s="187">
        <v>1.4163192376414533</v>
      </c>
      <c r="Y298" s="188">
        <v>31</v>
      </c>
      <c r="Z298" s="188">
        <v>76</v>
      </c>
      <c r="AA298" s="188">
        <v>53</v>
      </c>
      <c r="AB298" s="188">
        <v>78</v>
      </c>
      <c r="AC298" s="188">
        <v>82</v>
      </c>
      <c r="AD298" s="189">
        <v>20.987500000000001</v>
      </c>
    </row>
    <row r="299" spans="1:30" s="183" customFormat="1" ht="11.35" x14ac:dyDescent="0.35">
      <c r="A299" s="175">
        <v>286</v>
      </c>
      <c r="B299" s="175">
        <v>18.75</v>
      </c>
      <c r="C299" s="175">
        <v>513</v>
      </c>
      <c r="D299" s="184">
        <v>2.386046511627907</v>
      </c>
      <c r="E299" s="184">
        <v>3.9593189135896596</v>
      </c>
      <c r="F299" s="185">
        <v>1472.4270000000001</v>
      </c>
      <c r="G299" s="185">
        <v>22696.198000000011</v>
      </c>
      <c r="H299" s="185">
        <v>105.56371162790703</v>
      </c>
      <c r="I299" s="185">
        <v>260.86137997908196</v>
      </c>
      <c r="J299" s="185">
        <v>1600</v>
      </c>
      <c r="K299" s="185">
        <v>275350</v>
      </c>
      <c r="L299" s="185">
        <v>1280.6976744186047</v>
      </c>
      <c r="M299" s="185">
        <v>280.41520740852877</v>
      </c>
      <c r="N299" s="186">
        <v>9.75</v>
      </c>
      <c r="O299" s="186">
        <v>216</v>
      </c>
      <c r="P299" s="186">
        <v>1.0046511627906978</v>
      </c>
      <c r="Q299" s="186">
        <v>2.2710545008802119</v>
      </c>
      <c r="R299" s="187">
        <v>0.82661047561709811</v>
      </c>
      <c r="S299" s="190">
        <v>24.75</v>
      </c>
      <c r="T299" s="190">
        <v>510</v>
      </c>
      <c r="U299" s="190">
        <v>2.3720930232558142</v>
      </c>
      <c r="V299" s="190">
        <v>4.8663120802445743</v>
      </c>
      <c r="W299" s="187">
        <v>0.59060806742925942</v>
      </c>
      <c r="X299" s="187">
        <v>1.4172185430463575</v>
      </c>
      <c r="Y299" s="188">
        <v>32</v>
      </c>
      <c r="Z299" s="188">
        <v>65</v>
      </c>
      <c r="AA299" s="188">
        <v>63</v>
      </c>
      <c r="AB299" s="188">
        <v>87</v>
      </c>
      <c r="AC299" s="188">
        <v>73</v>
      </c>
      <c r="AD299" s="189">
        <v>20.762499999999999</v>
      </c>
    </row>
    <row r="300" spans="1:30" s="183" customFormat="1" ht="11.35" x14ac:dyDescent="0.35">
      <c r="A300" s="175">
        <v>287</v>
      </c>
      <c r="B300" s="175">
        <v>24</v>
      </c>
      <c r="C300" s="175">
        <v>486</v>
      </c>
      <c r="D300" s="184">
        <v>2.2604651162790699</v>
      </c>
      <c r="E300" s="184">
        <v>4.47802993727203</v>
      </c>
      <c r="F300" s="185">
        <v>803.14200000000017</v>
      </c>
      <c r="G300" s="185">
        <v>13193.094649999999</v>
      </c>
      <c r="H300" s="185">
        <v>61.363230930232554</v>
      </c>
      <c r="I300" s="185">
        <v>148.59590613412169</v>
      </c>
      <c r="J300" s="185">
        <v>1600</v>
      </c>
      <c r="K300" s="185">
        <v>269550</v>
      </c>
      <c r="L300" s="185">
        <v>1253.7209302325582</v>
      </c>
      <c r="M300" s="185">
        <v>276.29916787307729</v>
      </c>
      <c r="N300" s="186">
        <v>14.25</v>
      </c>
      <c r="O300" s="186">
        <v>285</v>
      </c>
      <c r="P300" s="186">
        <v>1.3255813953488371</v>
      </c>
      <c r="Q300" s="186">
        <v>2.6858136329016364</v>
      </c>
      <c r="R300" s="187">
        <v>0.77725674091441965</v>
      </c>
      <c r="S300" s="190">
        <v>25.5</v>
      </c>
      <c r="T300" s="190">
        <v>541.5</v>
      </c>
      <c r="U300" s="190">
        <v>2.5186046511627906</v>
      </c>
      <c r="V300" s="190">
        <v>5.1533382617644241</v>
      </c>
      <c r="W300" s="187">
        <v>0.57678780773739735</v>
      </c>
      <c r="X300" s="187">
        <v>1.3540445486518169</v>
      </c>
      <c r="Y300" s="188">
        <v>35</v>
      </c>
      <c r="Z300" s="188">
        <v>69</v>
      </c>
      <c r="AA300" s="188">
        <v>56</v>
      </c>
      <c r="AB300" s="188">
        <v>85</v>
      </c>
      <c r="AC300" s="188">
        <v>75</v>
      </c>
      <c r="AD300" s="189">
        <v>21.324999999999999</v>
      </c>
    </row>
    <row r="301" spans="1:30" s="183" customFormat="1" ht="11.35" x14ac:dyDescent="0.35">
      <c r="A301" s="175">
        <v>288</v>
      </c>
      <c r="B301" s="175">
        <v>41.25</v>
      </c>
      <c r="C301" s="175">
        <v>1040.25</v>
      </c>
      <c r="D301" s="184">
        <v>4.8383720930232554</v>
      </c>
      <c r="E301" s="184">
        <v>8.2575216151933741</v>
      </c>
      <c r="F301" s="185">
        <v>3681.0675000000006</v>
      </c>
      <c r="G301" s="185">
        <v>38226.956425000004</v>
      </c>
      <c r="H301" s="185">
        <v>177.79979732558141</v>
      </c>
      <c r="I301" s="185">
        <v>510.40009028011224</v>
      </c>
      <c r="J301" s="185">
        <v>1600</v>
      </c>
      <c r="K301" s="185">
        <v>266950</v>
      </c>
      <c r="L301" s="185">
        <v>1241.6279069767443</v>
      </c>
      <c r="M301" s="185">
        <v>278.47154783905506</v>
      </c>
      <c r="N301" s="186">
        <v>13.5</v>
      </c>
      <c r="O301" s="186">
        <v>164.25</v>
      </c>
      <c r="P301" s="186">
        <v>0.76395348837209298</v>
      </c>
      <c r="Q301" s="186">
        <v>2.2276492571273043</v>
      </c>
      <c r="R301" s="187">
        <v>0.86329588014981273</v>
      </c>
      <c r="S301" s="190">
        <v>25.5</v>
      </c>
      <c r="T301" s="190">
        <v>436.5</v>
      </c>
      <c r="U301" s="190">
        <v>2.0302325581395348</v>
      </c>
      <c r="V301" s="190">
        <v>4.7219058446221762</v>
      </c>
      <c r="W301" s="187">
        <v>0.63670411985018727</v>
      </c>
      <c r="X301" s="187">
        <v>1.5</v>
      </c>
      <c r="Y301" s="188">
        <v>41</v>
      </c>
      <c r="Z301" s="188">
        <v>74</v>
      </c>
      <c r="AA301" s="188">
        <v>45</v>
      </c>
      <c r="AB301" s="188">
        <v>84</v>
      </c>
      <c r="AC301" s="188">
        <v>76</v>
      </c>
      <c r="AD301" s="189">
        <v>20.024999999999999</v>
      </c>
    </row>
    <row r="302" spans="1:30" s="183" customFormat="1" ht="11.35" x14ac:dyDescent="0.35">
      <c r="A302" s="175">
        <v>289</v>
      </c>
      <c r="B302" s="175">
        <v>33.75</v>
      </c>
      <c r="C302" s="175">
        <v>851.25</v>
      </c>
      <c r="D302" s="184">
        <v>3.9593023255813953</v>
      </c>
      <c r="E302" s="184">
        <v>5.6319480018926491</v>
      </c>
      <c r="F302" s="185">
        <v>2141.7120000000004</v>
      </c>
      <c r="G302" s="185">
        <v>28896.008050000004</v>
      </c>
      <c r="H302" s="185">
        <v>134.40003744186049</v>
      </c>
      <c r="I302" s="185">
        <v>307.77848173995733</v>
      </c>
      <c r="J302" s="185">
        <v>1600</v>
      </c>
      <c r="K302" s="185">
        <v>271250</v>
      </c>
      <c r="L302" s="185">
        <v>1261.6279069767443</v>
      </c>
      <c r="M302" s="185">
        <v>266.91321555539753</v>
      </c>
      <c r="N302" s="186">
        <v>12</v>
      </c>
      <c r="O302" s="186">
        <v>161.25</v>
      </c>
      <c r="P302" s="186">
        <v>0.75</v>
      </c>
      <c r="Q302" s="186">
        <v>2.0597103053721111</v>
      </c>
      <c r="R302" s="187">
        <v>0.86645962732919257</v>
      </c>
      <c r="S302" s="190">
        <v>39</v>
      </c>
      <c r="T302" s="190">
        <v>430.5</v>
      </c>
      <c r="U302" s="190">
        <v>2.0023255813953487</v>
      </c>
      <c r="V302" s="190">
        <v>5.3780007217050736</v>
      </c>
      <c r="W302" s="187">
        <v>0.64347826086956517</v>
      </c>
      <c r="X302" s="187">
        <v>1.5099378881987577</v>
      </c>
      <c r="Y302" s="188">
        <v>33</v>
      </c>
      <c r="Z302" s="188">
        <v>77</v>
      </c>
      <c r="AA302" s="188">
        <v>50</v>
      </c>
      <c r="AB302" s="188">
        <v>76</v>
      </c>
      <c r="AC302" s="188">
        <v>84</v>
      </c>
      <c r="AD302" s="189">
        <v>20.125</v>
      </c>
    </row>
    <row r="303" spans="1:30" s="183" customFormat="1" ht="11.35" x14ac:dyDescent="0.35">
      <c r="A303" s="175">
        <v>290</v>
      </c>
      <c r="B303" s="175">
        <v>21.75</v>
      </c>
      <c r="C303" s="175">
        <v>427.5</v>
      </c>
      <c r="D303" s="184">
        <v>1.9883720930232558</v>
      </c>
      <c r="E303" s="184">
        <v>3.834162064833003</v>
      </c>
      <c r="F303" s="185">
        <v>1405.4985000000001</v>
      </c>
      <c r="G303" s="185">
        <v>15130.302899999995</v>
      </c>
      <c r="H303" s="185">
        <v>70.373501860465097</v>
      </c>
      <c r="I303" s="185">
        <v>186.57174083073116</v>
      </c>
      <c r="J303" s="185">
        <v>1600</v>
      </c>
      <c r="K303" s="185">
        <v>271900</v>
      </c>
      <c r="L303" s="185">
        <v>1264.6511627906978</v>
      </c>
      <c r="M303" s="185">
        <v>261.52275894251193</v>
      </c>
      <c r="N303" s="186">
        <v>9.75</v>
      </c>
      <c r="O303" s="186">
        <v>227.25</v>
      </c>
      <c r="P303" s="186">
        <v>1.0569767441860465</v>
      </c>
      <c r="Q303" s="186">
        <v>2.2099123918903372</v>
      </c>
      <c r="R303" s="187">
        <v>0.82017804154302665</v>
      </c>
      <c r="S303" s="190">
        <v>19.5</v>
      </c>
      <c r="T303" s="190">
        <v>516.75</v>
      </c>
      <c r="U303" s="190">
        <v>2.4034883720930234</v>
      </c>
      <c r="V303" s="190">
        <v>4.4444572662158981</v>
      </c>
      <c r="W303" s="187">
        <v>0.59109792284866469</v>
      </c>
      <c r="X303" s="187">
        <v>1.4112759643916912</v>
      </c>
      <c r="Y303" s="188">
        <v>31</v>
      </c>
      <c r="Z303" s="188">
        <v>79</v>
      </c>
      <c r="AA303" s="188">
        <v>50</v>
      </c>
      <c r="AB303" s="188">
        <v>72</v>
      </c>
      <c r="AC303" s="188">
        <v>88</v>
      </c>
      <c r="AD303" s="189">
        <v>21.0625</v>
      </c>
    </row>
    <row r="304" spans="1:30" s="183" customFormat="1" ht="11.35" x14ac:dyDescent="0.35">
      <c r="A304" s="175">
        <v>291</v>
      </c>
      <c r="B304" s="175">
        <v>39.75</v>
      </c>
      <c r="C304" s="175">
        <v>813</v>
      </c>
      <c r="D304" s="184">
        <v>3.7813953488372092</v>
      </c>
      <c r="E304" s="184">
        <v>7.5389101512222947</v>
      </c>
      <c r="F304" s="185">
        <v>3547.2105000000006</v>
      </c>
      <c r="G304" s="185">
        <v>38453.769675000032</v>
      </c>
      <c r="H304" s="185">
        <v>178.85474267441876</v>
      </c>
      <c r="I304" s="185">
        <v>510.13081787916315</v>
      </c>
      <c r="J304" s="185">
        <v>1600</v>
      </c>
      <c r="K304" s="185">
        <v>273750</v>
      </c>
      <c r="L304" s="185">
        <v>1273.2558139534883</v>
      </c>
      <c r="M304" s="185">
        <v>277.11565899283056</v>
      </c>
      <c r="N304" s="186">
        <v>14.25</v>
      </c>
      <c r="O304" s="186">
        <v>198</v>
      </c>
      <c r="P304" s="186">
        <v>0.92093023255813955</v>
      </c>
      <c r="Q304" s="186">
        <v>2.2754590929952587</v>
      </c>
      <c r="R304" s="187">
        <v>0.84077201447527139</v>
      </c>
      <c r="S304" s="190">
        <v>38.25</v>
      </c>
      <c r="T304" s="190">
        <v>485.25</v>
      </c>
      <c r="U304" s="190">
        <v>2.2569767441860464</v>
      </c>
      <c r="V304" s="190">
        <v>5.2714801051940468</v>
      </c>
      <c r="W304" s="187">
        <v>0.60977080820265384</v>
      </c>
      <c r="X304" s="187">
        <v>1.4505428226779253</v>
      </c>
      <c r="Y304" s="188">
        <v>25</v>
      </c>
      <c r="Z304" s="188">
        <v>73</v>
      </c>
      <c r="AA304" s="188">
        <v>62</v>
      </c>
      <c r="AB304" s="188">
        <v>74</v>
      </c>
      <c r="AC304" s="188">
        <v>86</v>
      </c>
      <c r="AD304" s="189">
        <v>20.725000000000001</v>
      </c>
    </row>
    <row r="305" spans="1:30" s="183" customFormat="1" ht="11.35" x14ac:dyDescent="0.35">
      <c r="A305" s="175">
        <v>292</v>
      </c>
      <c r="B305" s="175">
        <v>21.75</v>
      </c>
      <c r="C305" s="175">
        <v>501</v>
      </c>
      <c r="D305" s="184">
        <v>2.3302325581395347</v>
      </c>
      <c r="E305" s="184">
        <v>3.6615286427582063</v>
      </c>
      <c r="F305" s="185">
        <v>1003.9275000000001</v>
      </c>
      <c r="G305" s="185">
        <v>16473.706624999999</v>
      </c>
      <c r="H305" s="185">
        <v>76.621891279069757</v>
      </c>
      <c r="I305" s="185">
        <v>183.20792426216886</v>
      </c>
      <c r="J305" s="185">
        <v>1600</v>
      </c>
      <c r="K305" s="185">
        <v>268650</v>
      </c>
      <c r="L305" s="185">
        <v>1249.5348837209303</v>
      </c>
      <c r="M305" s="185">
        <v>287.14639765106182</v>
      </c>
      <c r="N305" s="186">
        <v>12</v>
      </c>
      <c r="O305" s="186">
        <v>216</v>
      </c>
      <c r="P305" s="186">
        <v>1.0046511627906978</v>
      </c>
      <c r="Q305" s="186">
        <v>2.4081203637183886</v>
      </c>
      <c r="R305" s="187">
        <v>0.82702702702702691</v>
      </c>
      <c r="S305" s="190">
        <v>22.5</v>
      </c>
      <c r="T305" s="190">
        <v>492.75</v>
      </c>
      <c r="U305" s="190">
        <v>2.2918604651162791</v>
      </c>
      <c r="V305" s="190">
        <v>4.7906515545265487</v>
      </c>
      <c r="W305" s="187">
        <v>0.60540540540540544</v>
      </c>
      <c r="X305" s="187">
        <v>1.4324324324324325</v>
      </c>
      <c r="Y305" s="188">
        <v>34</v>
      </c>
      <c r="Z305" s="188">
        <v>70</v>
      </c>
      <c r="AA305" s="188">
        <v>56</v>
      </c>
      <c r="AB305" s="188">
        <v>70</v>
      </c>
      <c r="AC305" s="188">
        <v>90</v>
      </c>
      <c r="AD305" s="189">
        <v>20.8125</v>
      </c>
    </row>
    <row r="306" spans="1:30" s="183" customFormat="1" ht="11.35" x14ac:dyDescent="0.35">
      <c r="A306" s="175">
        <v>293</v>
      </c>
      <c r="B306" s="175">
        <v>21.75</v>
      </c>
      <c r="C306" s="175">
        <v>701.25</v>
      </c>
      <c r="D306" s="184">
        <v>3.2616279069767442</v>
      </c>
      <c r="E306" s="184">
        <v>4.6671179895294621</v>
      </c>
      <c r="F306" s="185">
        <v>1940.9265000000003</v>
      </c>
      <c r="G306" s="185">
        <v>27645.560575000003</v>
      </c>
      <c r="H306" s="185">
        <v>128.58400267441863</v>
      </c>
      <c r="I306" s="185">
        <v>298.14153107406617</v>
      </c>
      <c r="J306" s="185">
        <v>1600</v>
      </c>
      <c r="K306" s="185">
        <v>279550</v>
      </c>
      <c r="L306" s="185">
        <v>1300.2325581395348</v>
      </c>
      <c r="M306" s="185">
        <v>261.17534815984448</v>
      </c>
      <c r="N306" s="186">
        <v>9.75</v>
      </c>
      <c r="O306" s="186">
        <v>110.25</v>
      </c>
      <c r="P306" s="186">
        <v>0.51279069767441865</v>
      </c>
      <c r="Q306" s="186">
        <v>1.4304798318906047</v>
      </c>
      <c r="R306" s="187">
        <v>0.91047503045067002</v>
      </c>
      <c r="S306" s="190">
        <v>24</v>
      </c>
      <c r="T306" s="190">
        <v>458.25</v>
      </c>
      <c r="U306" s="190">
        <v>2.1313953488372093</v>
      </c>
      <c r="V306" s="190">
        <v>4.4837977172411723</v>
      </c>
      <c r="W306" s="187">
        <v>0.62789281364190008</v>
      </c>
      <c r="X306" s="187">
        <v>1.5383678440925701</v>
      </c>
      <c r="Y306" s="188">
        <v>19</v>
      </c>
      <c r="Z306" s="188">
        <v>79</v>
      </c>
      <c r="AA306" s="188">
        <v>62</v>
      </c>
      <c r="AB306" s="188">
        <v>75</v>
      </c>
      <c r="AC306" s="188">
        <v>85</v>
      </c>
      <c r="AD306" s="189">
        <v>20.524999999999999</v>
      </c>
    </row>
    <row r="307" spans="1:30" s="183" customFormat="1" ht="11.35" x14ac:dyDescent="0.35">
      <c r="A307" s="175">
        <v>294</v>
      </c>
      <c r="B307" s="175">
        <v>24</v>
      </c>
      <c r="C307" s="175">
        <v>496.5</v>
      </c>
      <c r="D307" s="184">
        <v>2.3093023255813954</v>
      </c>
      <c r="E307" s="184">
        <v>4.1275976784429975</v>
      </c>
      <c r="F307" s="185">
        <v>1873.9980000000003</v>
      </c>
      <c r="G307" s="185">
        <v>21416.748175000008</v>
      </c>
      <c r="H307" s="185">
        <v>99.612782209302367</v>
      </c>
      <c r="I307" s="185">
        <v>265.14906099123982</v>
      </c>
      <c r="J307" s="185">
        <v>1600</v>
      </c>
      <c r="K307" s="185">
        <v>272300</v>
      </c>
      <c r="L307" s="185">
        <v>1266.5116279069769</v>
      </c>
      <c r="M307" s="185">
        <v>280.55255659803316</v>
      </c>
      <c r="N307" s="186">
        <v>12.75</v>
      </c>
      <c r="O307" s="186">
        <v>218.25</v>
      </c>
      <c r="P307" s="186">
        <v>1.0151162790697674</v>
      </c>
      <c r="Q307" s="186">
        <v>2.4129841261305578</v>
      </c>
      <c r="R307" s="187">
        <v>0.82972498537156236</v>
      </c>
      <c r="S307" s="190">
        <v>27.75</v>
      </c>
      <c r="T307" s="190">
        <v>546.75</v>
      </c>
      <c r="U307" s="190">
        <v>2.5430232558139534</v>
      </c>
      <c r="V307" s="190">
        <v>4.8570882468588517</v>
      </c>
      <c r="W307" s="187">
        <v>0.57343475716793446</v>
      </c>
      <c r="X307" s="187">
        <v>1.4031597425394968</v>
      </c>
      <c r="Y307" s="188">
        <v>39</v>
      </c>
      <c r="Z307" s="188">
        <v>63</v>
      </c>
      <c r="AA307" s="188">
        <v>58</v>
      </c>
      <c r="AB307" s="188">
        <v>83</v>
      </c>
      <c r="AC307" s="188">
        <v>77</v>
      </c>
      <c r="AD307" s="189">
        <v>21.362500000000001</v>
      </c>
    </row>
    <row r="308" spans="1:30" s="183" customFormat="1" ht="11.35" x14ac:dyDescent="0.35">
      <c r="A308" s="175">
        <v>295</v>
      </c>
      <c r="B308" s="175">
        <v>24.75</v>
      </c>
      <c r="C308" s="175">
        <v>702.75</v>
      </c>
      <c r="D308" s="184">
        <v>3.2686046511627906</v>
      </c>
      <c r="E308" s="184">
        <v>5.3406944057390406</v>
      </c>
      <c r="F308" s="185">
        <v>2208.6405000000004</v>
      </c>
      <c r="G308" s="185">
        <v>30970.047900000016</v>
      </c>
      <c r="H308" s="185">
        <v>144.04673441860473</v>
      </c>
      <c r="I308" s="185">
        <v>355.15990869601478</v>
      </c>
      <c r="J308" s="185">
        <v>1600</v>
      </c>
      <c r="K308" s="185">
        <v>275950</v>
      </c>
      <c r="L308" s="185">
        <v>1283.4883720930231</v>
      </c>
      <c r="M308" s="185">
        <v>272.74036574579594</v>
      </c>
      <c r="N308" s="186">
        <v>9.75</v>
      </c>
      <c r="O308" s="186">
        <v>192.75</v>
      </c>
      <c r="P308" s="186">
        <v>0.89651162790697669</v>
      </c>
      <c r="Q308" s="186">
        <v>2.0735707652072315</v>
      </c>
      <c r="R308" s="187">
        <v>0.84855627578078974</v>
      </c>
      <c r="S308" s="190">
        <v>31.5</v>
      </c>
      <c r="T308" s="190">
        <v>534</v>
      </c>
      <c r="U308" s="190">
        <v>2.483720930232558</v>
      </c>
      <c r="V308" s="190">
        <v>5.4754946958924897</v>
      </c>
      <c r="W308" s="187">
        <v>0.58043606364172062</v>
      </c>
      <c r="X308" s="187">
        <v>1.4289923394225104</v>
      </c>
      <c r="Y308" s="188">
        <v>28</v>
      </c>
      <c r="Z308" s="188">
        <v>71</v>
      </c>
      <c r="AA308" s="188">
        <v>61</v>
      </c>
      <c r="AB308" s="188">
        <v>75</v>
      </c>
      <c r="AC308" s="188">
        <v>85</v>
      </c>
      <c r="AD308" s="189">
        <v>21.212499999999999</v>
      </c>
    </row>
    <row r="309" spans="1:30" s="183" customFormat="1" ht="11.35" x14ac:dyDescent="0.35">
      <c r="A309" s="175">
        <v>296</v>
      </c>
      <c r="B309" s="175">
        <v>22.5</v>
      </c>
      <c r="C309" s="175">
        <v>399.75</v>
      </c>
      <c r="D309" s="184">
        <v>1.8593023255813954</v>
      </c>
      <c r="E309" s="184">
        <v>3.4436765802671636</v>
      </c>
      <c r="F309" s="185">
        <v>2007.8550000000002</v>
      </c>
      <c r="G309" s="185">
        <v>15588.391299999996</v>
      </c>
      <c r="H309" s="185">
        <v>72.504145581395335</v>
      </c>
      <c r="I309" s="185">
        <v>231.46996823081432</v>
      </c>
      <c r="J309" s="185">
        <v>1600</v>
      </c>
      <c r="K309" s="185">
        <v>270900</v>
      </c>
      <c r="L309" s="185">
        <v>1260</v>
      </c>
      <c r="M309" s="185">
        <v>268.35427831802645</v>
      </c>
      <c r="N309" s="186">
        <v>12.75</v>
      </c>
      <c r="O309" s="186">
        <v>286.5</v>
      </c>
      <c r="P309" s="186">
        <v>1.3325581395348838</v>
      </c>
      <c r="Q309" s="186">
        <v>2.7405079113657389</v>
      </c>
      <c r="R309" s="187">
        <v>0.77396449704142023</v>
      </c>
      <c r="S309" s="190">
        <v>25.5</v>
      </c>
      <c r="T309" s="190">
        <v>516</v>
      </c>
      <c r="U309" s="190">
        <v>2.4</v>
      </c>
      <c r="V309" s="190">
        <v>4.6743108842898602</v>
      </c>
      <c r="W309" s="187">
        <v>0.59289940828402365</v>
      </c>
      <c r="X309" s="187">
        <v>1.3668639053254439</v>
      </c>
      <c r="Y309" s="188">
        <v>32</v>
      </c>
      <c r="Z309" s="188">
        <v>79</v>
      </c>
      <c r="AA309" s="188">
        <v>49</v>
      </c>
      <c r="AB309" s="188">
        <v>78</v>
      </c>
      <c r="AC309" s="188">
        <v>82</v>
      </c>
      <c r="AD309" s="189">
        <v>21.125</v>
      </c>
    </row>
    <row r="310" spans="1:30" s="183" customFormat="1" ht="11.35" x14ac:dyDescent="0.35">
      <c r="A310" s="175">
        <v>297</v>
      </c>
      <c r="B310" s="175">
        <v>57.75</v>
      </c>
      <c r="C310" s="175">
        <v>1544.25</v>
      </c>
      <c r="D310" s="184">
        <v>7.1825581395348834</v>
      </c>
      <c r="E310" s="184">
        <v>10.236404727398156</v>
      </c>
      <c r="F310" s="185">
        <v>4885.7805000000008</v>
      </c>
      <c r="G310" s="185">
        <v>74968.100149999969</v>
      </c>
      <c r="H310" s="185">
        <v>348.68883790697657</v>
      </c>
      <c r="I310" s="185">
        <v>758.16503025727798</v>
      </c>
      <c r="J310" s="185">
        <v>1600</v>
      </c>
      <c r="K310" s="185">
        <v>272200</v>
      </c>
      <c r="L310" s="185">
        <v>1266.046511627907</v>
      </c>
      <c r="M310" s="185">
        <v>293.1630557655788</v>
      </c>
      <c r="N310" s="186">
        <v>13.5</v>
      </c>
      <c r="O310" s="186">
        <v>125.25</v>
      </c>
      <c r="P310" s="186">
        <v>0.58255813953488367</v>
      </c>
      <c r="Q310" s="186">
        <v>2.0270911586628837</v>
      </c>
      <c r="R310" s="187">
        <v>0.89835666463785768</v>
      </c>
      <c r="S310" s="190">
        <v>58.5</v>
      </c>
      <c r="T310" s="190">
        <v>506.25</v>
      </c>
      <c r="U310" s="190">
        <v>2.3546511627906979</v>
      </c>
      <c r="V310" s="190">
        <v>6.8627296103552542</v>
      </c>
      <c r="W310" s="187">
        <v>0.58916615946439443</v>
      </c>
      <c r="X310" s="187">
        <v>1.487522824102252</v>
      </c>
      <c r="Y310" s="188">
        <v>40</v>
      </c>
      <c r="Z310" s="188">
        <v>58</v>
      </c>
      <c r="AA310" s="188">
        <v>62</v>
      </c>
      <c r="AB310" s="188">
        <v>83</v>
      </c>
      <c r="AC310" s="188">
        <v>77</v>
      </c>
      <c r="AD310" s="189">
        <v>20.537500000000001</v>
      </c>
    </row>
    <row r="311" spans="1:30" s="183" customFormat="1" ht="11.35" x14ac:dyDescent="0.35">
      <c r="A311" s="175">
        <v>298</v>
      </c>
      <c r="B311" s="175">
        <v>23.25</v>
      </c>
      <c r="C311" s="175">
        <v>531</v>
      </c>
      <c r="D311" s="184">
        <v>2.4697674418604652</v>
      </c>
      <c r="E311" s="184">
        <v>3.7788166868929514</v>
      </c>
      <c r="F311" s="185">
        <v>1137.7845000000002</v>
      </c>
      <c r="G311" s="185">
        <v>17459.414699999998</v>
      </c>
      <c r="H311" s="185">
        <v>81.206579999999988</v>
      </c>
      <c r="I311" s="185">
        <v>182.52564728552295</v>
      </c>
      <c r="J311" s="185">
        <v>1600</v>
      </c>
      <c r="K311" s="185">
        <v>278950</v>
      </c>
      <c r="L311" s="185">
        <v>1297.4418604651162</v>
      </c>
      <c r="M311" s="185">
        <v>269.35448122737853</v>
      </c>
      <c r="N311" s="186">
        <v>12.75</v>
      </c>
      <c r="O311" s="186">
        <v>209.25</v>
      </c>
      <c r="P311" s="186">
        <v>0.97325581395348837</v>
      </c>
      <c r="Q311" s="186">
        <v>2.2853236758525695</v>
      </c>
      <c r="R311" s="187">
        <v>0.83162341581170784</v>
      </c>
      <c r="S311" s="190">
        <v>38.25</v>
      </c>
      <c r="T311" s="190">
        <v>497.25</v>
      </c>
      <c r="U311" s="190">
        <v>2.3127906976744188</v>
      </c>
      <c r="V311" s="190">
        <v>5.6875015972397449</v>
      </c>
      <c r="W311" s="187">
        <v>0.59987929993964995</v>
      </c>
      <c r="X311" s="187">
        <v>1.4315027157513578</v>
      </c>
      <c r="Y311" s="188">
        <v>22</v>
      </c>
      <c r="Z311" s="188">
        <v>77</v>
      </c>
      <c r="AA311" s="188">
        <v>61</v>
      </c>
      <c r="AB311" s="188">
        <v>82</v>
      </c>
      <c r="AC311" s="188">
        <v>78</v>
      </c>
      <c r="AD311" s="189">
        <v>20.712499999999999</v>
      </c>
    </row>
    <row r="312" spans="1:30" s="183" customFormat="1" ht="11.35" x14ac:dyDescent="0.35">
      <c r="A312" s="175">
        <v>299</v>
      </c>
      <c r="B312" s="175">
        <v>29.25</v>
      </c>
      <c r="C312" s="175">
        <v>703.5</v>
      </c>
      <c r="D312" s="184">
        <v>3.2720930232558141</v>
      </c>
      <c r="E312" s="184">
        <v>5.3121411624338446</v>
      </c>
      <c r="F312" s="185">
        <v>2610.2115000000003</v>
      </c>
      <c r="G312" s="185">
        <v>30029.33065</v>
      </c>
      <c r="H312" s="185">
        <v>139.67130534883722</v>
      </c>
      <c r="I312" s="185">
        <v>371.13963149924371</v>
      </c>
      <c r="J312" s="185">
        <v>1600</v>
      </c>
      <c r="K312" s="185">
        <v>273700</v>
      </c>
      <c r="L312" s="185">
        <v>1273.0232558139535</v>
      </c>
      <c r="M312" s="185">
        <v>274.78568440483969</v>
      </c>
      <c r="N312" s="186">
        <v>9.75</v>
      </c>
      <c r="O312" s="186">
        <v>132</v>
      </c>
      <c r="P312" s="186">
        <v>0.61395348837209307</v>
      </c>
      <c r="Q312" s="186">
        <v>1.6389436128344557</v>
      </c>
      <c r="R312" s="187">
        <v>0.89034267912772591</v>
      </c>
      <c r="S312" s="190">
        <v>24</v>
      </c>
      <c r="T312" s="190">
        <v>441.75</v>
      </c>
      <c r="U312" s="190">
        <v>2.0546511627906976</v>
      </c>
      <c r="V312" s="190">
        <v>4.333185543821453</v>
      </c>
      <c r="W312" s="187">
        <v>0.63302180685358256</v>
      </c>
      <c r="X312" s="187">
        <v>1.5233644859813085</v>
      </c>
      <c r="Y312" s="188">
        <v>29</v>
      </c>
      <c r="Z312" s="188">
        <v>75</v>
      </c>
      <c r="AA312" s="188">
        <v>56</v>
      </c>
      <c r="AB312" s="188">
        <v>79</v>
      </c>
      <c r="AC312" s="188">
        <v>81</v>
      </c>
      <c r="AD312" s="189">
        <v>20.0625</v>
      </c>
    </row>
    <row r="313" spans="1:30" s="183" customFormat="1" ht="11.35" x14ac:dyDescent="0.35">
      <c r="A313" s="175">
        <v>300</v>
      </c>
      <c r="B313" s="175">
        <v>18</v>
      </c>
      <c r="C313" s="175">
        <v>397.5</v>
      </c>
      <c r="D313" s="184">
        <v>1.8488372093023255</v>
      </c>
      <c r="E313" s="184">
        <v>3.4060056972682755</v>
      </c>
      <c r="F313" s="185">
        <v>1606.2840000000003</v>
      </c>
      <c r="G313" s="185">
        <v>19430.830850000006</v>
      </c>
      <c r="H313" s="185">
        <v>90.375957441860493</v>
      </c>
      <c r="I313" s="185">
        <v>245.36952402023041</v>
      </c>
      <c r="J313" s="185">
        <v>1600</v>
      </c>
      <c r="K313" s="185">
        <v>272200</v>
      </c>
      <c r="L313" s="185">
        <v>1266.046511627907</v>
      </c>
      <c r="M313" s="185">
        <v>275.91935987469657</v>
      </c>
      <c r="N313" s="186">
        <v>12.75</v>
      </c>
      <c r="O313" s="186">
        <v>293.25</v>
      </c>
      <c r="P313" s="186">
        <v>1.363953488372093</v>
      </c>
      <c r="Q313" s="186">
        <v>2.8920073062682263</v>
      </c>
      <c r="R313" s="187">
        <v>0.77</v>
      </c>
      <c r="S313" s="190">
        <v>25.5</v>
      </c>
      <c r="T313" s="190">
        <v>540</v>
      </c>
      <c r="U313" s="190">
        <v>2.5116279069767442</v>
      </c>
      <c r="V313" s="190">
        <v>4.696872557725686</v>
      </c>
      <c r="W313" s="187">
        <v>0.57647058823529407</v>
      </c>
      <c r="X313" s="187">
        <v>1.3464705882352941</v>
      </c>
      <c r="Y313" s="188">
        <v>33</v>
      </c>
      <c r="Z313" s="188">
        <v>74</v>
      </c>
      <c r="AA313" s="188">
        <v>53</v>
      </c>
      <c r="AB313" s="188">
        <v>78</v>
      </c>
      <c r="AC313" s="188">
        <v>82</v>
      </c>
      <c r="AD313" s="189">
        <v>21.25</v>
      </c>
    </row>
    <row r="314" spans="1:30" s="183" customFormat="1" ht="11.35" x14ac:dyDescent="0.35">
      <c r="A314" s="175">
        <v>301</v>
      </c>
      <c r="B314" s="175">
        <v>30</v>
      </c>
      <c r="C314" s="175">
        <v>751.5</v>
      </c>
      <c r="D314" s="184">
        <v>3.4953488372093022</v>
      </c>
      <c r="E314" s="184">
        <v>6.5267226926472004</v>
      </c>
      <c r="F314" s="185">
        <v>2677.1400000000003</v>
      </c>
      <c r="G314" s="185">
        <v>32533.20020000001</v>
      </c>
      <c r="H314" s="185">
        <v>151.31721023255818</v>
      </c>
      <c r="I314" s="185">
        <v>397.04418135461646</v>
      </c>
      <c r="J314" s="185">
        <v>1600</v>
      </c>
      <c r="K314" s="185">
        <v>275750</v>
      </c>
      <c r="L314" s="185">
        <v>1282.5581395348838</v>
      </c>
      <c r="M314" s="185">
        <v>281.20313128279975</v>
      </c>
      <c r="N314" s="186">
        <v>14.25</v>
      </c>
      <c r="O314" s="186">
        <v>263.25</v>
      </c>
      <c r="P314" s="186">
        <v>1.2244186046511627</v>
      </c>
      <c r="Q314" s="186">
        <v>2.7177241907931613</v>
      </c>
      <c r="R314" s="187">
        <v>0.7855833842394625</v>
      </c>
      <c r="S314" s="190">
        <v>21</v>
      </c>
      <c r="T314" s="190">
        <v>492</v>
      </c>
      <c r="U314" s="190">
        <v>2.2883720930232556</v>
      </c>
      <c r="V314" s="190">
        <v>4.391937669914479</v>
      </c>
      <c r="W314" s="187">
        <v>0.59926695174098965</v>
      </c>
      <c r="X314" s="187">
        <v>1.384850335980452</v>
      </c>
      <c r="Y314" s="188">
        <v>30</v>
      </c>
      <c r="Z314" s="188">
        <v>67</v>
      </c>
      <c r="AA314" s="188">
        <v>63</v>
      </c>
      <c r="AB314" s="188">
        <v>83</v>
      </c>
      <c r="AC314" s="188">
        <v>77</v>
      </c>
      <c r="AD314" s="189">
        <v>20.462499999999999</v>
      </c>
    </row>
    <row r="315" spans="1:30" s="183" customFormat="1" ht="11.35" x14ac:dyDescent="0.35">
      <c r="A315" s="175">
        <v>302</v>
      </c>
      <c r="B315" s="175">
        <v>30.75</v>
      </c>
      <c r="C315" s="175">
        <v>1100.25</v>
      </c>
      <c r="D315" s="184">
        <v>5.1174418604651164</v>
      </c>
      <c r="E315" s="184">
        <v>7.2543805950519085</v>
      </c>
      <c r="F315" s="185">
        <v>2074.7835000000005</v>
      </c>
      <c r="G315" s="185">
        <v>29303.900075000009</v>
      </c>
      <c r="H315" s="185">
        <v>136.29720965116283</v>
      </c>
      <c r="I315" s="185">
        <v>294.99468869638355</v>
      </c>
      <c r="J315" s="185">
        <v>1600</v>
      </c>
      <c r="K315" s="185">
        <v>272000</v>
      </c>
      <c r="L315" s="185">
        <v>1265.1162790697674</v>
      </c>
      <c r="M315" s="185">
        <v>266.40889881771494</v>
      </c>
      <c r="N315" s="186">
        <v>11.25</v>
      </c>
      <c r="O315" s="186">
        <v>151.5</v>
      </c>
      <c r="P315" s="186">
        <v>0.70465116279069773</v>
      </c>
      <c r="Q315" s="186">
        <v>1.9871025128149675</v>
      </c>
      <c r="R315" s="187">
        <v>0.87351283656856615</v>
      </c>
      <c r="S315" s="190">
        <v>36</v>
      </c>
      <c r="T315" s="190">
        <v>366.75</v>
      </c>
      <c r="U315" s="190">
        <v>1.7058139534883721</v>
      </c>
      <c r="V315" s="190">
        <v>4.6513138695306839</v>
      </c>
      <c r="W315" s="187">
        <v>0.69380087664370693</v>
      </c>
      <c r="X315" s="187">
        <v>1.5673137132122732</v>
      </c>
      <c r="Y315" s="188">
        <v>30</v>
      </c>
      <c r="Z315" s="188">
        <v>76</v>
      </c>
      <c r="AA315" s="188">
        <v>54</v>
      </c>
      <c r="AB315" s="188">
        <v>82</v>
      </c>
      <c r="AC315" s="188">
        <v>78</v>
      </c>
      <c r="AD315" s="189">
        <v>19.962499999999999</v>
      </c>
    </row>
    <row r="316" spans="1:30" s="183" customFormat="1" ht="11.35" x14ac:dyDescent="0.35">
      <c r="A316" s="175">
        <v>303</v>
      </c>
      <c r="B316" s="175">
        <v>45.75</v>
      </c>
      <c r="C316" s="175">
        <v>852</v>
      </c>
      <c r="D316" s="184">
        <v>3.9627906976744187</v>
      </c>
      <c r="E316" s="184">
        <v>7.7999078372165354</v>
      </c>
      <c r="F316" s="185">
        <v>4082.6385000000005</v>
      </c>
      <c r="G316" s="185">
        <v>41249.150025000017</v>
      </c>
      <c r="H316" s="185">
        <v>191.85651174418612</v>
      </c>
      <c r="I316" s="185">
        <v>581.44931901927055</v>
      </c>
      <c r="J316" s="185">
        <v>1600</v>
      </c>
      <c r="K316" s="185">
        <v>273500</v>
      </c>
      <c r="L316" s="185">
        <v>1272.0930232558139</v>
      </c>
      <c r="M316" s="185">
        <v>283.15279501521684</v>
      </c>
      <c r="N316" s="186">
        <v>15.75</v>
      </c>
      <c r="O316" s="186">
        <v>159</v>
      </c>
      <c r="P316" s="186">
        <v>0.73953488372093024</v>
      </c>
      <c r="Q316" s="186">
        <v>2.2505595913560539</v>
      </c>
      <c r="R316" s="187">
        <v>0.86913580246913591</v>
      </c>
      <c r="S316" s="190">
        <v>21</v>
      </c>
      <c r="T316" s="190">
        <v>432</v>
      </c>
      <c r="U316" s="190">
        <v>2.0093023255813955</v>
      </c>
      <c r="V316" s="190">
        <v>4.1584315852606775</v>
      </c>
      <c r="W316" s="187">
        <v>0.64444444444444449</v>
      </c>
      <c r="X316" s="187">
        <v>1.5135802469135804</v>
      </c>
      <c r="Y316" s="188">
        <v>32</v>
      </c>
      <c r="Z316" s="188">
        <v>64</v>
      </c>
      <c r="AA316" s="188">
        <v>64</v>
      </c>
      <c r="AB316" s="188">
        <v>90</v>
      </c>
      <c r="AC316" s="188">
        <v>70</v>
      </c>
      <c r="AD316" s="189">
        <v>20.25</v>
      </c>
    </row>
    <row r="317" spans="1:30" s="183" customFormat="1" ht="11.35" x14ac:dyDescent="0.35">
      <c r="A317" s="175">
        <v>304</v>
      </c>
      <c r="B317" s="175">
        <v>18.75</v>
      </c>
      <c r="C317" s="175">
        <v>542.25</v>
      </c>
      <c r="D317" s="184">
        <v>2.5220930232558141</v>
      </c>
      <c r="E317" s="184">
        <v>4.2045855909121697</v>
      </c>
      <c r="F317" s="185">
        <v>1673.2125000000003</v>
      </c>
      <c r="G317" s="185">
        <v>18310.522125000003</v>
      </c>
      <c r="H317" s="185">
        <v>85.165219186046528</v>
      </c>
      <c r="I317" s="185">
        <v>230.84778481942203</v>
      </c>
      <c r="J317" s="185">
        <v>1600</v>
      </c>
      <c r="K317" s="185">
        <v>271550</v>
      </c>
      <c r="L317" s="185">
        <v>1263.0232558139535</v>
      </c>
      <c r="M317" s="185">
        <v>281.04889390469248</v>
      </c>
      <c r="N317" s="186">
        <v>12</v>
      </c>
      <c r="O317" s="186">
        <v>186.75</v>
      </c>
      <c r="P317" s="186">
        <v>0.86860465116279073</v>
      </c>
      <c r="Q317" s="186">
        <v>2.2114829690522537</v>
      </c>
      <c r="R317" s="187">
        <v>0.84319899244332486</v>
      </c>
      <c r="S317" s="190">
        <v>31.5</v>
      </c>
      <c r="T317" s="190">
        <v>435</v>
      </c>
      <c r="U317" s="190">
        <v>2.0232558139534884</v>
      </c>
      <c r="V317" s="190">
        <v>4.4267843020282038</v>
      </c>
      <c r="W317" s="187">
        <v>0.63476070528967254</v>
      </c>
      <c r="X317" s="187">
        <v>1.4779596977329974</v>
      </c>
      <c r="Y317" s="188">
        <v>31</v>
      </c>
      <c r="Z317" s="188">
        <v>71</v>
      </c>
      <c r="AA317" s="188">
        <v>58</v>
      </c>
      <c r="AB317" s="188">
        <v>87</v>
      </c>
      <c r="AC317" s="188">
        <v>73</v>
      </c>
      <c r="AD317" s="189">
        <v>19.850000000000001</v>
      </c>
    </row>
    <row r="318" spans="1:30" s="183" customFormat="1" ht="11.35" x14ac:dyDescent="0.35">
      <c r="A318" s="175">
        <v>305</v>
      </c>
      <c r="B318" s="175">
        <v>35.25</v>
      </c>
      <c r="C318" s="175">
        <v>723.75</v>
      </c>
      <c r="D318" s="184">
        <v>3.3662790697674421</v>
      </c>
      <c r="E318" s="184">
        <v>6.2518102138335516</v>
      </c>
      <c r="F318" s="185">
        <v>3145.6395000000007</v>
      </c>
      <c r="G318" s="185">
        <v>27699.847025000028</v>
      </c>
      <c r="H318" s="185">
        <v>128.83649779069782</v>
      </c>
      <c r="I318" s="185">
        <v>366.03255614961063</v>
      </c>
      <c r="J318" s="185">
        <v>1600</v>
      </c>
      <c r="K318" s="185">
        <v>269050</v>
      </c>
      <c r="L318" s="185">
        <v>1251.3953488372092</v>
      </c>
      <c r="M318" s="185">
        <v>270.55309734493619</v>
      </c>
      <c r="N318" s="186">
        <v>9.75</v>
      </c>
      <c r="O318" s="186">
        <v>168</v>
      </c>
      <c r="P318" s="186">
        <v>0.78139534883720929</v>
      </c>
      <c r="Q318" s="186">
        <v>1.9741028737259445</v>
      </c>
      <c r="R318" s="187">
        <v>0.86052303860523038</v>
      </c>
      <c r="S318" s="190">
        <v>23.25</v>
      </c>
      <c r="T318" s="190">
        <v>408.75</v>
      </c>
      <c r="U318" s="190">
        <v>1.9011627906976745</v>
      </c>
      <c r="V318" s="190">
        <v>3.9644814449787704</v>
      </c>
      <c r="W318" s="187">
        <v>0.66064757160647569</v>
      </c>
      <c r="X318" s="187">
        <v>1.5211706102117062</v>
      </c>
      <c r="Y318" s="188">
        <v>31</v>
      </c>
      <c r="Z318" s="188">
        <v>78</v>
      </c>
      <c r="AA318" s="188">
        <v>51</v>
      </c>
      <c r="AB318" s="188">
        <v>89</v>
      </c>
      <c r="AC318" s="188">
        <v>71</v>
      </c>
      <c r="AD318" s="189">
        <v>20.074999999999999</v>
      </c>
    </row>
    <row r="319" spans="1:30" s="183" customFormat="1" ht="11.35" x14ac:dyDescent="0.35">
      <c r="A319" s="175">
        <v>306</v>
      </c>
      <c r="B319" s="175">
        <v>29.25</v>
      </c>
      <c r="C319" s="175">
        <v>749.25</v>
      </c>
      <c r="D319" s="184">
        <v>3.4848837209302324</v>
      </c>
      <c r="E319" s="184">
        <v>5.6844139967472458</v>
      </c>
      <c r="F319" s="185">
        <v>2610.2115000000003</v>
      </c>
      <c r="G319" s="185">
        <v>37395.183900000011</v>
      </c>
      <c r="H319" s="185">
        <v>173.93108790697679</v>
      </c>
      <c r="I319" s="185">
        <v>424.86871202874266</v>
      </c>
      <c r="J319" s="185">
        <v>1600</v>
      </c>
      <c r="K319" s="185">
        <v>265900</v>
      </c>
      <c r="L319" s="185">
        <v>1236.7441860465117</v>
      </c>
      <c r="M319" s="185">
        <v>282.22017760242915</v>
      </c>
      <c r="N319" s="186">
        <v>11.25</v>
      </c>
      <c r="O319" s="186">
        <v>218.25</v>
      </c>
      <c r="P319" s="186">
        <v>1.0151162790697674</v>
      </c>
      <c r="Q319" s="186">
        <v>2.4075313801130571</v>
      </c>
      <c r="R319" s="187">
        <v>0.82180036742192286</v>
      </c>
      <c r="S319" s="190">
        <v>44.25</v>
      </c>
      <c r="T319" s="190">
        <v>452.25</v>
      </c>
      <c r="U319" s="190">
        <v>2.1034883720930231</v>
      </c>
      <c r="V319" s="190">
        <v>5.2659459143185003</v>
      </c>
      <c r="W319" s="187">
        <v>0.6307409675443969</v>
      </c>
      <c r="X319" s="187">
        <v>1.4525413349663197</v>
      </c>
      <c r="Y319" s="188">
        <v>42</v>
      </c>
      <c r="Z319" s="188">
        <v>68</v>
      </c>
      <c r="AA319" s="188">
        <v>50</v>
      </c>
      <c r="AB319" s="188">
        <v>83</v>
      </c>
      <c r="AC319" s="188">
        <v>77</v>
      </c>
      <c r="AD319" s="189">
        <v>20.412500000000001</v>
      </c>
    </row>
    <row r="320" spans="1:30" s="183" customFormat="1" ht="11.35" x14ac:dyDescent="0.35">
      <c r="A320" s="175">
        <v>307</v>
      </c>
      <c r="B320" s="175">
        <v>30</v>
      </c>
      <c r="C320" s="175">
        <v>774</v>
      </c>
      <c r="D320" s="184">
        <v>3.6</v>
      </c>
      <c r="E320" s="184">
        <v>5.8181555994523944</v>
      </c>
      <c r="F320" s="185">
        <v>2677.1400000000003</v>
      </c>
      <c r="G320" s="185">
        <v>38585.767550000026</v>
      </c>
      <c r="H320" s="185">
        <v>179.46868627906989</v>
      </c>
      <c r="I320" s="185">
        <v>463.7817867192486</v>
      </c>
      <c r="J320" s="185">
        <v>1600</v>
      </c>
      <c r="K320" s="185">
        <v>271850</v>
      </c>
      <c r="L320" s="185">
        <v>1264.4186046511627</v>
      </c>
      <c r="M320" s="185">
        <v>277.33968447885138</v>
      </c>
      <c r="N320" s="186">
        <v>13.5</v>
      </c>
      <c r="O320" s="186">
        <v>209.25</v>
      </c>
      <c r="P320" s="186">
        <v>0.97325581395348837</v>
      </c>
      <c r="Q320" s="186">
        <v>2.494300719462919</v>
      </c>
      <c r="R320" s="187">
        <v>0.82967032967032961</v>
      </c>
      <c r="S320" s="190">
        <v>36.75</v>
      </c>
      <c r="T320" s="190">
        <v>439.5</v>
      </c>
      <c r="U320" s="190">
        <v>2.0441860465116277</v>
      </c>
      <c r="V320" s="190">
        <v>4.8775090512129449</v>
      </c>
      <c r="W320" s="187">
        <v>0.6422466422466423</v>
      </c>
      <c r="X320" s="187">
        <v>1.471916971916972</v>
      </c>
      <c r="Y320" s="188">
        <v>33</v>
      </c>
      <c r="Z320" s="188">
        <v>73</v>
      </c>
      <c r="AA320" s="188">
        <v>54</v>
      </c>
      <c r="AB320" s="188">
        <v>86</v>
      </c>
      <c r="AC320" s="188">
        <v>74</v>
      </c>
      <c r="AD320" s="189">
        <v>20.475000000000001</v>
      </c>
    </row>
    <row r="321" spans="1:30" s="183" customFormat="1" ht="11.35" x14ac:dyDescent="0.35">
      <c r="A321" s="175">
        <v>308</v>
      </c>
      <c r="B321" s="175">
        <v>22.5</v>
      </c>
      <c r="C321" s="175">
        <v>551.25</v>
      </c>
      <c r="D321" s="184">
        <v>2.5639534883720931</v>
      </c>
      <c r="E321" s="184">
        <v>3.9707211964901874</v>
      </c>
      <c r="F321" s="185">
        <v>1539.3555000000003</v>
      </c>
      <c r="G321" s="185">
        <v>17883.667024999995</v>
      </c>
      <c r="H321" s="185">
        <v>83.179846627906954</v>
      </c>
      <c r="I321" s="185">
        <v>208.31313138558522</v>
      </c>
      <c r="J321" s="185">
        <v>1600</v>
      </c>
      <c r="K321" s="185">
        <v>268300</v>
      </c>
      <c r="L321" s="185">
        <v>1247.9069767441861</v>
      </c>
      <c r="M321" s="185">
        <v>270.87223373238606</v>
      </c>
      <c r="N321" s="186">
        <v>9.75</v>
      </c>
      <c r="O321" s="186">
        <v>160.5</v>
      </c>
      <c r="P321" s="186">
        <v>0.74651162790697678</v>
      </c>
      <c r="Q321" s="186">
        <v>1.947542045088507</v>
      </c>
      <c r="R321" s="187">
        <v>0.86927306047648134</v>
      </c>
      <c r="S321" s="190">
        <v>27.75</v>
      </c>
      <c r="T321" s="190">
        <v>467.25</v>
      </c>
      <c r="U321" s="190">
        <v>2.1732558139534883</v>
      </c>
      <c r="V321" s="190">
        <v>4.5487282401213776</v>
      </c>
      <c r="W321" s="187">
        <v>0.61942577886377514</v>
      </c>
      <c r="X321" s="187">
        <v>1.4886988393402565</v>
      </c>
      <c r="Y321" s="188">
        <v>34</v>
      </c>
      <c r="Z321" s="188">
        <v>77</v>
      </c>
      <c r="AA321" s="188">
        <v>49</v>
      </c>
      <c r="AB321" s="188">
        <v>83</v>
      </c>
      <c r="AC321" s="188">
        <v>77</v>
      </c>
      <c r="AD321" s="189">
        <v>20.462499999999999</v>
      </c>
    </row>
    <row r="322" spans="1:30" s="183" customFormat="1" ht="11.35" x14ac:dyDescent="0.35">
      <c r="A322" s="175">
        <v>309</v>
      </c>
      <c r="B322" s="175">
        <v>28.5</v>
      </c>
      <c r="C322" s="175">
        <v>792</v>
      </c>
      <c r="D322" s="184">
        <v>3.6837209302325582</v>
      </c>
      <c r="E322" s="184">
        <v>5.1344052168777967</v>
      </c>
      <c r="F322" s="185">
        <v>1539.3555000000003</v>
      </c>
      <c r="G322" s="185">
        <v>27726.618425000008</v>
      </c>
      <c r="H322" s="185">
        <v>128.96101593023261</v>
      </c>
      <c r="I322" s="185">
        <v>289.68309547264136</v>
      </c>
      <c r="J322" s="185">
        <v>1600</v>
      </c>
      <c r="K322" s="185">
        <v>270500</v>
      </c>
      <c r="L322" s="185">
        <v>1258.1395348837209</v>
      </c>
      <c r="M322" s="185">
        <v>267.37085985708524</v>
      </c>
      <c r="N322" s="186">
        <v>13.5</v>
      </c>
      <c r="O322" s="186">
        <v>189.75</v>
      </c>
      <c r="P322" s="186">
        <v>0.88255813953488371</v>
      </c>
      <c r="Q322" s="186">
        <v>2.4097951332469782</v>
      </c>
      <c r="R322" s="187">
        <v>0.84118016321406142</v>
      </c>
      <c r="S322" s="190">
        <v>30</v>
      </c>
      <c r="T322" s="190">
        <v>399.75</v>
      </c>
      <c r="U322" s="190">
        <v>1.8593023255813954</v>
      </c>
      <c r="V322" s="190">
        <v>4.4369578886178758</v>
      </c>
      <c r="W322" s="187">
        <v>0.66541117388575022</v>
      </c>
      <c r="X322" s="187">
        <v>1.5065913370998116</v>
      </c>
      <c r="Y322" s="188">
        <v>30</v>
      </c>
      <c r="Z322" s="188">
        <v>80</v>
      </c>
      <c r="AA322" s="188">
        <v>50</v>
      </c>
      <c r="AB322" s="188">
        <v>91</v>
      </c>
      <c r="AC322" s="188">
        <v>69</v>
      </c>
      <c r="AD322" s="189">
        <v>19.912500000000001</v>
      </c>
    </row>
    <row r="323" spans="1:30" s="183" customFormat="1" ht="11.35" x14ac:dyDescent="0.35">
      <c r="A323" s="175">
        <v>310</v>
      </c>
      <c r="B323" s="175">
        <v>16.5</v>
      </c>
      <c r="C323" s="175">
        <v>378.75</v>
      </c>
      <c r="D323" s="184">
        <v>1.7616279069767442</v>
      </c>
      <c r="E323" s="184">
        <v>3.2168299614817566</v>
      </c>
      <c r="F323" s="185">
        <v>1137.7845000000002</v>
      </c>
      <c r="G323" s="185">
        <v>17285.400600000001</v>
      </c>
      <c r="H323" s="185">
        <v>80.397212093023256</v>
      </c>
      <c r="I323" s="185">
        <v>213.27129228126222</v>
      </c>
      <c r="J323" s="185">
        <v>1600</v>
      </c>
      <c r="K323" s="185">
        <v>267250</v>
      </c>
      <c r="L323" s="185">
        <v>1243.0232558139535</v>
      </c>
      <c r="M323" s="185">
        <v>274.83669648904913</v>
      </c>
      <c r="N323" s="186">
        <v>12</v>
      </c>
      <c r="O323" s="186">
        <v>242.25</v>
      </c>
      <c r="P323" s="186">
        <v>1.1267441860465117</v>
      </c>
      <c r="Q323" s="186">
        <v>2.469305703745992</v>
      </c>
      <c r="R323" s="187">
        <v>0.81088992974238872</v>
      </c>
      <c r="S323" s="190">
        <v>30</v>
      </c>
      <c r="T323" s="190">
        <v>511.5</v>
      </c>
      <c r="U323" s="190">
        <v>2.3790697674418606</v>
      </c>
      <c r="V323" s="190">
        <v>5.0672375439568116</v>
      </c>
      <c r="W323" s="187">
        <v>0.60070257611241218</v>
      </c>
      <c r="X323" s="187">
        <v>1.4115925058548009</v>
      </c>
      <c r="Y323" s="188">
        <v>38</v>
      </c>
      <c r="Z323" s="188">
        <v>73</v>
      </c>
      <c r="AA323" s="188">
        <v>49</v>
      </c>
      <c r="AB323" s="188">
        <v>70</v>
      </c>
      <c r="AC323" s="188">
        <v>90</v>
      </c>
      <c r="AD323" s="189">
        <v>21.35</v>
      </c>
    </row>
    <row r="324" spans="1:30" s="183" customFormat="1" ht="11.35" x14ac:dyDescent="0.35">
      <c r="A324" s="175">
        <v>311</v>
      </c>
      <c r="B324" s="175">
        <v>18</v>
      </c>
      <c r="C324" s="175">
        <v>519</v>
      </c>
      <c r="D324" s="184">
        <v>2.4139534883720932</v>
      </c>
      <c r="E324" s="184">
        <v>4.2688056393576419</v>
      </c>
      <c r="F324" s="185">
        <v>1606.2840000000003</v>
      </c>
      <c r="G324" s="185">
        <v>27577.888424999994</v>
      </c>
      <c r="H324" s="185">
        <v>128.26924848837206</v>
      </c>
      <c r="I324" s="185">
        <v>306.90632488225924</v>
      </c>
      <c r="J324" s="185">
        <v>1600</v>
      </c>
      <c r="K324" s="185">
        <v>277350</v>
      </c>
      <c r="L324" s="185">
        <v>1290</v>
      </c>
      <c r="M324" s="185">
        <v>266.38809437065669</v>
      </c>
      <c r="N324" s="186">
        <v>9</v>
      </c>
      <c r="O324" s="186">
        <v>216.75</v>
      </c>
      <c r="P324" s="186">
        <v>1.008139534883721</v>
      </c>
      <c r="Q324" s="186">
        <v>2.1216488207893387</v>
      </c>
      <c r="R324" s="187">
        <v>0.83285135916714859</v>
      </c>
      <c r="S324" s="190">
        <v>29.25</v>
      </c>
      <c r="T324" s="190">
        <v>549.75</v>
      </c>
      <c r="U324" s="190">
        <v>2.5569767441860467</v>
      </c>
      <c r="V324" s="190">
        <v>5.1099429075233536</v>
      </c>
      <c r="W324" s="187">
        <v>0.5760555234239445</v>
      </c>
      <c r="X324" s="187">
        <v>1.4089068825910931</v>
      </c>
      <c r="Y324" s="188">
        <v>27</v>
      </c>
      <c r="Z324" s="188">
        <v>78</v>
      </c>
      <c r="AA324" s="188">
        <v>55</v>
      </c>
      <c r="AB324" s="188">
        <v>80</v>
      </c>
      <c r="AC324" s="188">
        <v>80</v>
      </c>
      <c r="AD324" s="189">
        <v>21.612500000000001</v>
      </c>
    </row>
    <row r="325" spans="1:30" s="183" customFormat="1" ht="11.35" x14ac:dyDescent="0.35">
      <c r="A325" s="175">
        <v>312</v>
      </c>
      <c r="B325" s="175">
        <v>51.75</v>
      </c>
      <c r="C325" s="175">
        <v>873.75</v>
      </c>
      <c r="D325" s="184">
        <v>4.0639534883720927</v>
      </c>
      <c r="E325" s="184">
        <v>8.7281256992624492</v>
      </c>
      <c r="F325" s="185">
        <v>4618.0665000000008</v>
      </c>
      <c r="G325" s="185">
        <v>39844.023350000018</v>
      </c>
      <c r="H325" s="185">
        <v>185.32103883720939</v>
      </c>
      <c r="I325" s="185">
        <v>564.99667286959186</v>
      </c>
      <c r="J325" s="185">
        <v>1600</v>
      </c>
      <c r="K325" s="185">
        <v>273750</v>
      </c>
      <c r="L325" s="185">
        <v>1273.2558139534883</v>
      </c>
      <c r="M325" s="185">
        <v>277.11565899283056</v>
      </c>
      <c r="N325" s="186">
        <v>13.5</v>
      </c>
      <c r="O325" s="186">
        <v>215.25</v>
      </c>
      <c r="P325" s="186">
        <v>1.0011627906976743</v>
      </c>
      <c r="Q325" s="186">
        <v>2.6050922538262338</v>
      </c>
      <c r="R325" s="187">
        <v>0.82500000000000007</v>
      </c>
      <c r="S325" s="190">
        <v>30.75</v>
      </c>
      <c r="T325" s="190">
        <v>471</v>
      </c>
      <c r="U325" s="190">
        <v>2.1906976744186046</v>
      </c>
      <c r="V325" s="190">
        <v>4.8082660500613041</v>
      </c>
      <c r="W325" s="187">
        <v>0.61707317073170731</v>
      </c>
      <c r="X325" s="187">
        <v>1.4420731707317074</v>
      </c>
      <c r="Y325" s="188">
        <v>35</v>
      </c>
      <c r="Z325" s="188">
        <v>68</v>
      </c>
      <c r="AA325" s="188">
        <v>57</v>
      </c>
      <c r="AB325" s="188">
        <v>80</v>
      </c>
      <c r="AC325" s="188">
        <v>80</v>
      </c>
      <c r="AD325" s="189">
        <v>20.5</v>
      </c>
    </row>
    <row r="326" spans="1:30" s="183" customFormat="1" ht="11.35" x14ac:dyDescent="0.35">
      <c r="A326" s="175">
        <v>313</v>
      </c>
      <c r="B326" s="175">
        <v>57.75</v>
      </c>
      <c r="C326" s="175">
        <v>1415.25</v>
      </c>
      <c r="D326" s="184">
        <v>6.5825581395348838</v>
      </c>
      <c r="E326" s="184">
        <v>11.548753238738264</v>
      </c>
      <c r="F326" s="185">
        <v>5153.4945000000007</v>
      </c>
      <c r="G326" s="185">
        <v>71846.257450000077</v>
      </c>
      <c r="H326" s="185">
        <v>334.16863930232591</v>
      </c>
      <c r="I326" s="185">
        <v>817.33692210927802</v>
      </c>
      <c r="J326" s="185">
        <v>1600</v>
      </c>
      <c r="K326" s="185">
        <v>279200</v>
      </c>
      <c r="L326" s="185">
        <v>1298.6046511627908</v>
      </c>
      <c r="M326" s="185">
        <v>280.93287018139955</v>
      </c>
      <c r="N326" s="186">
        <v>9.75</v>
      </c>
      <c r="O326" s="186">
        <v>113.25</v>
      </c>
      <c r="P326" s="186">
        <v>0.52674418604651163</v>
      </c>
      <c r="Q326" s="186">
        <v>1.7256770592315631</v>
      </c>
      <c r="R326" s="187">
        <v>0.90798293723339429</v>
      </c>
      <c r="S326" s="190">
        <v>25.5</v>
      </c>
      <c r="T326" s="190">
        <v>477.75</v>
      </c>
      <c r="U326" s="190">
        <v>2.2220930232558138</v>
      </c>
      <c r="V326" s="190">
        <v>5.0253249107491502</v>
      </c>
      <c r="W326" s="187">
        <v>0.61182205971968306</v>
      </c>
      <c r="X326" s="187">
        <v>1.5198049969530774</v>
      </c>
      <c r="Y326" s="188">
        <v>30</v>
      </c>
      <c r="Z326" s="188">
        <v>62</v>
      </c>
      <c r="AA326" s="188">
        <v>68</v>
      </c>
      <c r="AB326" s="188">
        <v>78</v>
      </c>
      <c r="AC326" s="188">
        <v>82</v>
      </c>
      <c r="AD326" s="189">
        <v>20.512499999999999</v>
      </c>
    </row>
    <row r="327" spans="1:30" s="183" customFormat="1" ht="11.35" x14ac:dyDescent="0.35">
      <c r="A327" s="175">
        <v>314</v>
      </c>
      <c r="B327" s="175">
        <v>33.75</v>
      </c>
      <c r="C327" s="175">
        <v>985.5</v>
      </c>
      <c r="D327" s="184">
        <v>4.5837209302325581</v>
      </c>
      <c r="E327" s="184">
        <v>7.7028617765038705</v>
      </c>
      <c r="F327" s="185">
        <v>2877.9255000000003</v>
      </c>
      <c r="G327" s="185">
        <v>47745.676425000012</v>
      </c>
      <c r="H327" s="185">
        <v>222.07291360465123</v>
      </c>
      <c r="I327" s="185">
        <v>511.28817021078794</v>
      </c>
      <c r="J327" s="185">
        <v>1600</v>
      </c>
      <c r="K327" s="185">
        <v>278550</v>
      </c>
      <c r="L327" s="185">
        <v>1295.5813953488373</v>
      </c>
      <c r="M327" s="185">
        <v>286.31808928249757</v>
      </c>
      <c r="N327" s="186">
        <v>14.25</v>
      </c>
      <c r="O327" s="186">
        <v>196.5</v>
      </c>
      <c r="P327" s="186">
        <v>0.913953488372093</v>
      </c>
      <c r="Q327" s="186">
        <v>2.4007476829269034</v>
      </c>
      <c r="R327" s="187">
        <v>0.84111582777440885</v>
      </c>
      <c r="S327" s="190">
        <v>24.75</v>
      </c>
      <c r="T327" s="190">
        <v>423.75</v>
      </c>
      <c r="U327" s="190">
        <v>1.9709302325581395</v>
      </c>
      <c r="V327" s="190">
        <v>4.7089995435036132</v>
      </c>
      <c r="W327" s="187">
        <v>0.65736810187992722</v>
      </c>
      <c r="X327" s="187">
        <v>1.498483929654336</v>
      </c>
      <c r="Y327" s="188">
        <v>30</v>
      </c>
      <c r="Z327" s="188">
        <v>61</v>
      </c>
      <c r="AA327" s="188">
        <v>69</v>
      </c>
      <c r="AB327" s="188">
        <v>81</v>
      </c>
      <c r="AC327" s="188">
        <v>79</v>
      </c>
      <c r="AD327" s="189">
        <v>20.612500000000001</v>
      </c>
    </row>
    <row r="328" spans="1:30" s="183" customFormat="1" ht="11.35" x14ac:dyDescent="0.35">
      <c r="A328" s="175">
        <v>315</v>
      </c>
      <c r="B328" s="175">
        <v>49.5</v>
      </c>
      <c r="C328" s="175">
        <v>1377</v>
      </c>
      <c r="D328" s="184">
        <v>6.4046511627906977</v>
      </c>
      <c r="E328" s="184">
        <v>9.4922915969180757</v>
      </c>
      <c r="F328" s="185">
        <v>4417.2810000000009</v>
      </c>
      <c r="G328" s="185">
        <v>43771.239000000031</v>
      </c>
      <c r="H328" s="185">
        <v>203.58715813953503</v>
      </c>
      <c r="I328" s="185">
        <v>548.8117938605269</v>
      </c>
      <c r="J328" s="185">
        <v>1600</v>
      </c>
      <c r="K328" s="185">
        <v>270150</v>
      </c>
      <c r="L328" s="185">
        <v>1256.5116279069769</v>
      </c>
      <c r="M328" s="185">
        <v>268.7882441463218</v>
      </c>
      <c r="N328" s="186">
        <v>15</v>
      </c>
      <c r="O328" s="186">
        <v>186</v>
      </c>
      <c r="P328" s="186">
        <v>0.8651162790697674</v>
      </c>
      <c r="Q328" s="186">
        <v>2.3471631038231466</v>
      </c>
      <c r="R328" s="187">
        <v>0.83769633507853392</v>
      </c>
      <c r="S328" s="190">
        <v>29.25</v>
      </c>
      <c r="T328" s="190">
        <v>319.5</v>
      </c>
      <c r="U328" s="190">
        <v>1.4860465116279069</v>
      </c>
      <c r="V328" s="190">
        <v>4.1046947929926478</v>
      </c>
      <c r="W328" s="187">
        <v>0.72120418848167545</v>
      </c>
      <c r="X328" s="187">
        <v>1.5589005235602094</v>
      </c>
      <c r="Y328" s="188">
        <v>33</v>
      </c>
      <c r="Z328" s="188">
        <v>71</v>
      </c>
      <c r="AA328" s="188">
        <v>56</v>
      </c>
      <c r="AB328" s="188">
        <v>89</v>
      </c>
      <c r="AC328" s="188">
        <v>71</v>
      </c>
      <c r="AD328" s="189">
        <v>19.100000000000001</v>
      </c>
    </row>
    <row r="329" spans="1:30" s="183" customFormat="1" ht="11.35" x14ac:dyDescent="0.35">
      <c r="A329" s="175">
        <v>316</v>
      </c>
      <c r="B329" s="175">
        <v>36</v>
      </c>
      <c r="C329" s="175">
        <v>1002</v>
      </c>
      <c r="D329" s="184">
        <v>4.6604651162790693</v>
      </c>
      <c r="E329" s="184">
        <v>7.547888840654732</v>
      </c>
      <c r="F329" s="185">
        <v>2677.1400000000003</v>
      </c>
      <c r="G329" s="185">
        <v>42451.260250000007</v>
      </c>
      <c r="H329" s="185">
        <v>197.44772209302329</v>
      </c>
      <c r="I329" s="185">
        <v>467.57932707936504</v>
      </c>
      <c r="J329" s="185">
        <v>1600</v>
      </c>
      <c r="K329" s="185">
        <v>273850</v>
      </c>
      <c r="L329" s="185">
        <v>1273.7209302325582</v>
      </c>
      <c r="M329" s="185">
        <v>281.71722463018875</v>
      </c>
      <c r="N329" s="186">
        <v>10.5</v>
      </c>
      <c r="O329" s="186">
        <v>148.5</v>
      </c>
      <c r="P329" s="186">
        <v>0.69069767441860463</v>
      </c>
      <c r="Q329" s="186">
        <v>1.9262772135648698</v>
      </c>
      <c r="R329" s="187">
        <v>0.88014527845036317</v>
      </c>
      <c r="S329" s="190">
        <v>30</v>
      </c>
      <c r="T329" s="190">
        <v>430.5</v>
      </c>
      <c r="U329" s="190">
        <v>2.0023255813953487</v>
      </c>
      <c r="V329" s="190">
        <v>4.5532923475121416</v>
      </c>
      <c r="W329" s="187">
        <v>0.65254237288135586</v>
      </c>
      <c r="X329" s="187">
        <v>1.5326876513317189</v>
      </c>
      <c r="Y329" s="188">
        <v>33</v>
      </c>
      <c r="Z329" s="188">
        <v>75</v>
      </c>
      <c r="AA329" s="188">
        <v>52</v>
      </c>
      <c r="AB329" s="188">
        <v>78</v>
      </c>
      <c r="AC329" s="188">
        <v>82</v>
      </c>
      <c r="AD329" s="189">
        <v>20.65</v>
      </c>
    </row>
    <row r="330" spans="1:30" s="183" customFormat="1" ht="11.35" x14ac:dyDescent="0.35">
      <c r="A330" s="175">
        <v>317</v>
      </c>
      <c r="B330" s="175">
        <v>27.75</v>
      </c>
      <c r="C330" s="175">
        <v>944.25</v>
      </c>
      <c r="D330" s="184">
        <v>4.3918604651162791</v>
      </c>
      <c r="E330" s="184">
        <v>6.1416964899636284</v>
      </c>
      <c r="F330" s="185">
        <v>2476.3545000000004</v>
      </c>
      <c r="G330" s="185">
        <v>49919.365375000052</v>
      </c>
      <c r="H330" s="185">
        <v>232.1830947674421</v>
      </c>
      <c r="I330" s="185">
        <v>481.08300384832023</v>
      </c>
      <c r="J330" s="185">
        <v>1600</v>
      </c>
      <c r="K330" s="185">
        <v>274850</v>
      </c>
      <c r="L330" s="185">
        <v>1278.3720930232557</v>
      </c>
      <c r="M330" s="185">
        <v>292.28339078020252</v>
      </c>
      <c r="N330" s="186">
        <v>11.25</v>
      </c>
      <c r="O330" s="186">
        <v>104.25</v>
      </c>
      <c r="P330" s="186">
        <v>0.48488372093023258</v>
      </c>
      <c r="Q330" s="186">
        <v>1.5844798847279775</v>
      </c>
      <c r="R330" s="187">
        <v>0.91691572026300061</v>
      </c>
      <c r="S330" s="190">
        <v>30</v>
      </c>
      <c r="T330" s="190">
        <v>471.75</v>
      </c>
      <c r="U330" s="190">
        <v>2.1941860465116281</v>
      </c>
      <c r="V330" s="190">
        <v>5.1725281841370609</v>
      </c>
      <c r="W330" s="187">
        <v>0.6240286909742977</v>
      </c>
      <c r="X330" s="187">
        <v>1.5409444112372983</v>
      </c>
      <c r="Y330" s="188">
        <v>31</v>
      </c>
      <c r="Z330" s="188">
        <v>63</v>
      </c>
      <c r="AA330" s="188">
        <v>66</v>
      </c>
      <c r="AB330" s="188">
        <v>78</v>
      </c>
      <c r="AC330" s="188">
        <v>82</v>
      </c>
      <c r="AD330" s="189">
        <v>20.912500000000001</v>
      </c>
    </row>
    <row r="331" spans="1:30" s="183" customFormat="1" ht="11.35" x14ac:dyDescent="0.35">
      <c r="A331" s="175">
        <v>318</v>
      </c>
      <c r="B331" s="175">
        <v>26.25</v>
      </c>
      <c r="C331" s="175">
        <v>516.75</v>
      </c>
      <c r="D331" s="184">
        <v>2.4034883720930234</v>
      </c>
      <c r="E331" s="184">
        <v>4.3992803594382259</v>
      </c>
      <c r="F331" s="185">
        <v>2342.4975000000004</v>
      </c>
      <c r="G331" s="185">
        <v>22582.419550000017</v>
      </c>
      <c r="H331" s="185">
        <v>105.0345095348838</v>
      </c>
      <c r="I331" s="185">
        <v>301.16030784002544</v>
      </c>
      <c r="J331" s="185">
        <v>1600</v>
      </c>
      <c r="K331" s="185">
        <v>276000</v>
      </c>
      <c r="L331" s="185">
        <v>1283.7209302325582</v>
      </c>
      <c r="M331" s="185">
        <v>256.62277540963453</v>
      </c>
      <c r="N331" s="186">
        <v>14.25</v>
      </c>
      <c r="O331" s="186">
        <v>231.75</v>
      </c>
      <c r="P331" s="186">
        <v>1.077906976744186</v>
      </c>
      <c r="Q331" s="186">
        <v>2.5433232712996348</v>
      </c>
      <c r="R331" s="187">
        <v>0.82128397917871598</v>
      </c>
      <c r="S331" s="190">
        <v>33.75</v>
      </c>
      <c r="T331" s="190">
        <v>513</v>
      </c>
      <c r="U331" s="190">
        <v>2.386046511627907</v>
      </c>
      <c r="V331" s="190">
        <v>5.0384424697708958</v>
      </c>
      <c r="W331" s="187">
        <v>0.60439560439560436</v>
      </c>
      <c r="X331" s="187">
        <v>1.4256795835743203</v>
      </c>
      <c r="Y331" s="188">
        <v>23</v>
      </c>
      <c r="Z331" s="188">
        <v>86</v>
      </c>
      <c r="AA331" s="188">
        <v>51</v>
      </c>
      <c r="AB331" s="188">
        <v>72</v>
      </c>
      <c r="AC331" s="188">
        <v>88</v>
      </c>
      <c r="AD331" s="189">
        <v>21.612500000000001</v>
      </c>
    </row>
    <row r="332" spans="1:30" s="183" customFormat="1" ht="11.35" x14ac:dyDescent="0.35">
      <c r="A332" s="175">
        <v>319</v>
      </c>
      <c r="B332" s="175">
        <v>20.25</v>
      </c>
      <c r="C332" s="175">
        <v>411</v>
      </c>
      <c r="D332" s="184">
        <v>1.9116279069767441</v>
      </c>
      <c r="E332" s="184">
        <v>4.2169251378118098</v>
      </c>
      <c r="F332" s="185">
        <v>1807.0695000000003</v>
      </c>
      <c r="G332" s="185">
        <v>16718.367474999999</v>
      </c>
      <c r="H332" s="185">
        <v>77.759848720930222</v>
      </c>
      <c r="I332" s="185">
        <v>253.85693509643085</v>
      </c>
      <c r="J332" s="185">
        <v>1600</v>
      </c>
      <c r="K332" s="185">
        <v>269100</v>
      </c>
      <c r="L332" s="185">
        <v>1251.6279069767443</v>
      </c>
      <c r="M332" s="185">
        <v>272.93772382490522</v>
      </c>
      <c r="N332" s="186">
        <v>12</v>
      </c>
      <c r="O332" s="186">
        <v>290.25</v>
      </c>
      <c r="P332" s="186">
        <v>1.35</v>
      </c>
      <c r="Q332" s="186">
        <v>2.7639620079350604</v>
      </c>
      <c r="R332" s="187">
        <v>0.7722189523248969</v>
      </c>
      <c r="S332" s="190">
        <v>27.75</v>
      </c>
      <c r="T332" s="190">
        <v>505.5</v>
      </c>
      <c r="U332" s="190">
        <v>2.3511627906976744</v>
      </c>
      <c r="V332" s="190">
        <v>4.6247567297993042</v>
      </c>
      <c r="W332" s="187">
        <v>0.60329605650382578</v>
      </c>
      <c r="X332" s="187">
        <v>1.3755150088287227</v>
      </c>
      <c r="Y332" s="188">
        <v>34</v>
      </c>
      <c r="Z332" s="188">
        <v>78</v>
      </c>
      <c r="AA332" s="188">
        <v>48</v>
      </c>
      <c r="AB332" s="188">
        <v>83</v>
      </c>
      <c r="AC332" s="188">
        <v>77</v>
      </c>
      <c r="AD332" s="189">
        <v>21.237500000000001</v>
      </c>
    </row>
    <row r="333" spans="1:30" s="183" customFormat="1" ht="11.35" x14ac:dyDescent="0.35">
      <c r="A333" s="175">
        <v>320</v>
      </c>
      <c r="B333" s="175">
        <v>17.25</v>
      </c>
      <c r="C333" s="175">
        <v>395.25</v>
      </c>
      <c r="D333" s="184">
        <v>1.8383720930232559</v>
      </c>
      <c r="E333" s="184">
        <v>3.4012751390001044</v>
      </c>
      <c r="F333" s="185">
        <v>1338.5700000000002</v>
      </c>
      <c r="G333" s="185">
        <v>14542.447575000002</v>
      </c>
      <c r="H333" s="185">
        <v>67.63929104651163</v>
      </c>
      <c r="I333" s="185">
        <v>199.07455830809909</v>
      </c>
      <c r="J333" s="185">
        <v>1600</v>
      </c>
      <c r="K333" s="185">
        <v>269550</v>
      </c>
      <c r="L333" s="185">
        <v>1253.7209302325582</v>
      </c>
      <c r="M333" s="185">
        <v>276.29916787307729</v>
      </c>
      <c r="N333" s="186">
        <v>9</v>
      </c>
      <c r="O333" s="186">
        <v>208.5</v>
      </c>
      <c r="P333" s="186">
        <v>0.96976744186046515</v>
      </c>
      <c r="Q333" s="186">
        <v>1.9806936012229828</v>
      </c>
      <c r="R333" s="187">
        <v>0.83110571081409468</v>
      </c>
      <c r="S333" s="190">
        <v>25.5</v>
      </c>
      <c r="T333" s="190">
        <v>457.5</v>
      </c>
      <c r="U333" s="190">
        <v>2.1279069767441858</v>
      </c>
      <c r="V333" s="190">
        <v>4.6857970716745418</v>
      </c>
      <c r="W333" s="187">
        <v>0.62940461725394892</v>
      </c>
      <c r="X333" s="187">
        <v>1.4605103280680436</v>
      </c>
      <c r="Y333" s="188">
        <v>33</v>
      </c>
      <c r="Z333" s="188">
        <v>73</v>
      </c>
      <c r="AA333" s="188">
        <v>54</v>
      </c>
      <c r="AB333" s="188">
        <v>88</v>
      </c>
      <c r="AC333" s="188">
        <v>72</v>
      </c>
      <c r="AD333" s="189">
        <v>20.574999999999999</v>
      </c>
    </row>
    <row r="334" spans="1:30" s="183" customFormat="1" ht="11.35" x14ac:dyDescent="0.35">
      <c r="A334" s="175">
        <v>321</v>
      </c>
      <c r="B334" s="175">
        <v>39.75</v>
      </c>
      <c r="C334" s="175">
        <v>971.25</v>
      </c>
      <c r="D334" s="184">
        <v>4.5174418604651159</v>
      </c>
      <c r="E334" s="184">
        <v>7.2041320869537708</v>
      </c>
      <c r="F334" s="185">
        <v>3547.2105000000006</v>
      </c>
      <c r="G334" s="185">
        <v>42594.784700000026</v>
      </c>
      <c r="H334" s="185">
        <v>198.11527767441873</v>
      </c>
      <c r="I334" s="185">
        <v>497.53179949863483</v>
      </c>
      <c r="J334" s="185">
        <v>1600</v>
      </c>
      <c r="K334" s="185">
        <v>275400</v>
      </c>
      <c r="L334" s="185">
        <v>1280.9302325581396</v>
      </c>
      <c r="M334" s="185">
        <v>282.69244502505654</v>
      </c>
      <c r="N334" s="186">
        <v>13.5</v>
      </c>
      <c r="O334" s="186">
        <v>120</v>
      </c>
      <c r="P334" s="186">
        <v>0.55813953488372092</v>
      </c>
      <c r="Q334" s="186">
        <v>1.7118993329730072</v>
      </c>
      <c r="R334" s="187">
        <v>0.90129549660703268</v>
      </c>
      <c r="S334" s="190">
        <v>36.75</v>
      </c>
      <c r="T334" s="190">
        <v>461.25</v>
      </c>
      <c r="U334" s="190">
        <v>2.1453488372093021</v>
      </c>
      <c r="V334" s="190">
        <v>5.5217900341720965</v>
      </c>
      <c r="W334" s="187">
        <v>0.62060456508328188</v>
      </c>
      <c r="X334" s="187">
        <v>1.5219000616903147</v>
      </c>
      <c r="Y334" s="188">
        <v>38</v>
      </c>
      <c r="Z334" s="188">
        <v>60</v>
      </c>
      <c r="AA334" s="188">
        <v>62</v>
      </c>
      <c r="AB334" s="188">
        <v>75</v>
      </c>
      <c r="AC334" s="188">
        <v>85</v>
      </c>
      <c r="AD334" s="189">
        <v>20.262499999999999</v>
      </c>
    </row>
    <row r="335" spans="1:30" s="183" customFormat="1" ht="11.35" x14ac:dyDescent="0.35">
      <c r="A335" s="175">
        <v>322</v>
      </c>
      <c r="B335" s="175">
        <v>18.75</v>
      </c>
      <c r="C335" s="175">
        <v>687</v>
      </c>
      <c r="D335" s="184">
        <v>3.1953488372093024</v>
      </c>
      <c r="E335" s="184">
        <v>4.2232087663630864</v>
      </c>
      <c r="F335" s="185">
        <v>1673.2125000000003</v>
      </c>
      <c r="G335" s="185">
        <v>24788.085450000002</v>
      </c>
      <c r="H335" s="185">
        <v>115.29342069767443</v>
      </c>
      <c r="I335" s="185">
        <v>261.82489086991467</v>
      </c>
      <c r="J335" s="185">
        <v>1600</v>
      </c>
      <c r="K335" s="185">
        <v>272150</v>
      </c>
      <c r="L335" s="185">
        <v>1265.8139534883721</v>
      </c>
      <c r="M335" s="185">
        <v>273.57304000139607</v>
      </c>
      <c r="N335" s="186">
        <v>9.75</v>
      </c>
      <c r="O335" s="186">
        <v>141</v>
      </c>
      <c r="P335" s="186">
        <v>0.65581395348837213</v>
      </c>
      <c r="Q335" s="186">
        <v>1.6625763035797638</v>
      </c>
      <c r="R335" s="187">
        <v>0.88444990780577748</v>
      </c>
      <c r="S335" s="190">
        <v>35.25</v>
      </c>
      <c r="T335" s="190">
        <v>401.25</v>
      </c>
      <c r="U335" s="190">
        <v>1.8662790697674418</v>
      </c>
      <c r="V335" s="190">
        <v>4.4852916549726567</v>
      </c>
      <c r="W335" s="187">
        <v>0.67117393976644124</v>
      </c>
      <c r="X335" s="187">
        <v>1.5556238475722188</v>
      </c>
      <c r="Y335" s="188">
        <v>29</v>
      </c>
      <c r="Z335" s="188">
        <v>73</v>
      </c>
      <c r="AA335" s="188">
        <v>58</v>
      </c>
      <c r="AB335" s="188">
        <v>71</v>
      </c>
      <c r="AC335" s="188">
        <v>89</v>
      </c>
      <c r="AD335" s="189">
        <v>20.337499999999999</v>
      </c>
    </row>
    <row r="336" spans="1:30" s="183" customFormat="1" ht="11.35" x14ac:dyDescent="0.35">
      <c r="A336" s="175">
        <v>323</v>
      </c>
      <c r="B336" s="175">
        <v>28.5</v>
      </c>
      <c r="C336" s="175">
        <v>541.5</v>
      </c>
      <c r="D336" s="184">
        <v>2.5186046511627906</v>
      </c>
      <c r="E336" s="184">
        <v>4.9530744636068551</v>
      </c>
      <c r="F336" s="185">
        <v>1873.9980000000003</v>
      </c>
      <c r="G336" s="185">
        <v>19925.729925000007</v>
      </c>
      <c r="H336" s="185">
        <v>92.677813604651192</v>
      </c>
      <c r="I336" s="185">
        <v>259.43145475392282</v>
      </c>
      <c r="J336" s="185">
        <v>1600</v>
      </c>
      <c r="K336" s="185">
        <v>266550</v>
      </c>
      <c r="L336" s="185">
        <v>1239.7674418604652</v>
      </c>
      <c r="M336" s="185">
        <v>277.40021673283769</v>
      </c>
      <c r="N336" s="186">
        <v>12.75</v>
      </c>
      <c r="O336" s="186">
        <v>264.75</v>
      </c>
      <c r="P336" s="186">
        <v>1.2313953488372094</v>
      </c>
      <c r="Q336" s="186">
        <v>2.6219558061704582</v>
      </c>
      <c r="R336" s="187">
        <v>0.78155940594059403</v>
      </c>
      <c r="S336" s="190">
        <v>24.75</v>
      </c>
      <c r="T336" s="190">
        <v>426</v>
      </c>
      <c r="U336" s="190">
        <v>1.9813953488372094</v>
      </c>
      <c r="V336" s="190">
        <v>4.5445873019272147</v>
      </c>
      <c r="W336" s="187">
        <v>0.64851485148514854</v>
      </c>
      <c r="X336" s="187">
        <v>1.4300742574257426</v>
      </c>
      <c r="Y336" s="188">
        <v>37</v>
      </c>
      <c r="Z336" s="188">
        <v>73</v>
      </c>
      <c r="AA336" s="188">
        <v>50</v>
      </c>
      <c r="AB336" s="188">
        <v>78</v>
      </c>
      <c r="AC336" s="188">
        <v>82</v>
      </c>
      <c r="AD336" s="189">
        <v>20.2</v>
      </c>
    </row>
    <row r="337" spans="1:30" s="183" customFormat="1" ht="11.35" x14ac:dyDescent="0.35">
      <c r="A337" s="175">
        <v>324</v>
      </c>
      <c r="B337" s="175">
        <v>21.75</v>
      </c>
      <c r="C337" s="175">
        <v>473.25</v>
      </c>
      <c r="D337" s="184">
        <v>2.2011627906976745</v>
      </c>
      <c r="E337" s="184">
        <v>3.8914069058658223</v>
      </c>
      <c r="F337" s="185">
        <v>1940.9265000000003</v>
      </c>
      <c r="G337" s="185">
        <v>25443.612925000005</v>
      </c>
      <c r="H337" s="185">
        <v>118.34238569767444</v>
      </c>
      <c r="I337" s="185">
        <v>296.72877004467233</v>
      </c>
      <c r="J337" s="185">
        <v>1600</v>
      </c>
      <c r="K337" s="185">
        <v>275550</v>
      </c>
      <c r="L337" s="185">
        <v>1281.6279069767443</v>
      </c>
      <c r="M337" s="185">
        <v>271.93431580945725</v>
      </c>
      <c r="N337" s="186">
        <v>12</v>
      </c>
      <c r="O337" s="186">
        <v>213</v>
      </c>
      <c r="P337" s="186">
        <v>0.99069767441860468</v>
      </c>
      <c r="Q337" s="186">
        <v>2.292160955828467</v>
      </c>
      <c r="R337" s="187">
        <v>0.83382094792276185</v>
      </c>
      <c r="S337" s="190">
        <v>27</v>
      </c>
      <c r="T337" s="190">
        <v>549.75</v>
      </c>
      <c r="U337" s="190">
        <v>2.5569767441860467</v>
      </c>
      <c r="V337" s="190">
        <v>5.3413238824483997</v>
      </c>
      <c r="W337" s="187">
        <v>0.57109420713867765</v>
      </c>
      <c r="X337" s="187">
        <v>1.4049151550614396</v>
      </c>
      <c r="Y337" s="188">
        <v>29</v>
      </c>
      <c r="Z337" s="188">
        <v>67</v>
      </c>
      <c r="AA337" s="188">
        <v>64</v>
      </c>
      <c r="AB337" s="188">
        <v>83</v>
      </c>
      <c r="AC337" s="188">
        <v>77</v>
      </c>
      <c r="AD337" s="189">
        <v>21.362500000000001</v>
      </c>
    </row>
    <row r="338" spans="1:30" s="183" customFormat="1" ht="11.35" x14ac:dyDescent="0.35">
      <c r="A338" s="175">
        <v>325</v>
      </c>
      <c r="B338" s="175">
        <v>45</v>
      </c>
      <c r="C338" s="175">
        <v>986.25</v>
      </c>
      <c r="D338" s="184">
        <v>4.5872093023255811</v>
      </c>
      <c r="E338" s="184">
        <v>7.7597699423882123</v>
      </c>
      <c r="F338" s="185">
        <v>4015.7100000000005</v>
      </c>
      <c r="G338" s="185">
        <v>43374.873550000018</v>
      </c>
      <c r="H338" s="185">
        <v>201.74359790697682</v>
      </c>
      <c r="I338" s="185">
        <v>567.85192656390791</v>
      </c>
      <c r="J338" s="185">
        <v>1600</v>
      </c>
      <c r="K338" s="185">
        <v>277800</v>
      </c>
      <c r="L338" s="185">
        <v>1292.0930232558139</v>
      </c>
      <c r="M338" s="185">
        <v>269.53194234033157</v>
      </c>
      <c r="N338" s="186">
        <v>13.5</v>
      </c>
      <c r="O338" s="186">
        <v>213</v>
      </c>
      <c r="P338" s="186">
        <v>0.99069767441860468</v>
      </c>
      <c r="Q338" s="186">
        <v>2.4635012271201742</v>
      </c>
      <c r="R338" s="187">
        <v>0.82994011976047899</v>
      </c>
      <c r="S338" s="190">
        <v>36.75</v>
      </c>
      <c r="T338" s="190">
        <v>468</v>
      </c>
      <c r="U338" s="190">
        <v>2.1767441860465118</v>
      </c>
      <c r="V338" s="190">
        <v>5.312449547173391</v>
      </c>
      <c r="W338" s="187">
        <v>0.62634730538922156</v>
      </c>
      <c r="X338" s="187">
        <v>1.4562874251497004</v>
      </c>
      <c r="Y338" s="188">
        <v>25</v>
      </c>
      <c r="Z338" s="188">
        <v>70</v>
      </c>
      <c r="AA338" s="188">
        <v>65</v>
      </c>
      <c r="AB338" s="188">
        <v>74</v>
      </c>
      <c r="AC338" s="188">
        <v>86</v>
      </c>
      <c r="AD338" s="189">
        <v>20.875</v>
      </c>
    </row>
    <row r="339" spans="1:30" s="183" customFormat="1" ht="11.35" x14ac:dyDescent="0.35">
      <c r="A339" s="175">
        <v>326</v>
      </c>
      <c r="B339" s="175">
        <v>45</v>
      </c>
      <c r="C339" s="175">
        <v>849.75</v>
      </c>
      <c r="D339" s="184">
        <v>3.9523255813953488</v>
      </c>
      <c r="E339" s="184">
        <v>8.0885357422866768</v>
      </c>
      <c r="F339" s="185">
        <v>4015.7100000000005</v>
      </c>
      <c r="G339" s="185">
        <v>34474.49852500001</v>
      </c>
      <c r="H339" s="185">
        <v>160.3465047674419</v>
      </c>
      <c r="I339" s="185">
        <v>532.77222644580957</v>
      </c>
      <c r="J339" s="185">
        <v>1600</v>
      </c>
      <c r="K339" s="185">
        <v>271450</v>
      </c>
      <c r="L339" s="185">
        <v>1262.5581395348838</v>
      </c>
      <c r="M339" s="185">
        <v>276.41811942089851</v>
      </c>
      <c r="N339" s="186">
        <v>10.5</v>
      </c>
      <c r="O339" s="186">
        <v>197.25</v>
      </c>
      <c r="P339" s="186">
        <v>0.91744186046511633</v>
      </c>
      <c r="Q339" s="186">
        <v>2.0707092705848984</v>
      </c>
      <c r="R339" s="187">
        <v>0.8416616496086694</v>
      </c>
      <c r="S339" s="190">
        <v>30</v>
      </c>
      <c r="T339" s="190">
        <v>454.5</v>
      </c>
      <c r="U339" s="190">
        <v>2.113953488372093</v>
      </c>
      <c r="V339" s="190">
        <v>4.6882150617389851</v>
      </c>
      <c r="W339" s="187">
        <v>0.63515954244431072</v>
      </c>
      <c r="X339" s="187">
        <v>1.4768211920529801</v>
      </c>
      <c r="Y339" s="188">
        <v>32</v>
      </c>
      <c r="Z339" s="188">
        <v>73</v>
      </c>
      <c r="AA339" s="188">
        <v>55</v>
      </c>
      <c r="AB339" s="188">
        <v>81</v>
      </c>
      <c r="AC339" s="188">
        <v>79</v>
      </c>
      <c r="AD339" s="189">
        <v>20.762499999999999</v>
      </c>
    </row>
    <row r="340" spans="1:30" s="183" customFormat="1" ht="11.35" x14ac:dyDescent="0.35">
      <c r="A340" s="175">
        <v>327</v>
      </c>
      <c r="B340" s="175">
        <v>35.25</v>
      </c>
      <c r="C340" s="175">
        <v>694.5</v>
      </c>
      <c r="D340" s="184">
        <v>3.230232558139535</v>
      </c>
      <c r="E340" s="184">
        <v>5.728771658219511</v>
      </c>
      <c r="F340" s="185">
        <v>2409.4260000000004</v>
      </c>
      <c r="G340" s="185">
        <v>30598.222900000001</v>
      </c>
      <c r="H340" s="185">
        <v>142.31731581395348</v>
      </c>
      <c r="I340" s="185">
        <v>374.58720623182256</v>
      </c>
      <c r="J340" s="185">
        <v>1600</v>
      </c>
      <c r="K340" s="185">
        <v>273800</v>
      </c>
      <c r="L340" s="185">
        <v>1273.4883720930231</v>
      </c>
      <c r="M340" s="185">
        <v>261.27726992612224</v>
      </c>
      <c r="N340" s="186">
        <v>12</v>
      </c>
      <c r="O340" s="186">
        <v>197.25</v>
      </c>
      <c r="P340" s="186">
        <v>0.91744186046511633</v>
      </c>
      <c r="Q340" s="186">
        <v>2.203541216458643</v>
      </c>
      <c r="R340" s="187">
        <v>0.83845208845208841</v>
      </c>
      <c r="S340" s="190">
        <v>22.5</v>
      </c>
      <c r="T340" s="190">
        <v>388.5</v>
      </c>
      <c r="U340" s="190">
        <v>1.8069767441860465</v>
      </c>
      <c r="V340" s="190">
        <v>3.9653078128763859</v>
      </c>
      <c r="W340" s="187">
        <v>0.68181818181818188</v>
      </c>
      <c r="X340" s="187">
        <v>1.5202702702702702</v>
      </c>
      <c r="Y340" s="188">
        <v>27</v>
      </c>
      <c r="Z340" s="188">
        <v>81</v>
      </c>
      <c r="AA340" s="188">
        <v>52</v>
      </c>
      <c r="AB340" s="188">
        <v>81</v>
      </c>
      <c r="AC340" s="188">
        <v>79</v>
      </c>
      <c r="AD340" s="189">
        <v>20.350000000000001</v>
      </c>
    </row>
    <row r="341" spans="1:30" s="183" customFormat="1" ht="11.35" x14ac:dyDescent="0.35">
      <c r="A341" s="175">
        <v>328</v>
      </c>
      <c r="B341" s="175">
        <v>22.5</v>
      </c>
      <c r="C341" s="175">
        <v>506.25</v>
      </c>
      <c r="D341" s="184">
        <v>2.3546511627906979</v>
      </c>
      <c r="E341" s="184">
        <v>4.002201700628083</v>
      </c>
      <c r="F341" s="185">
        <v>1271.6415000000002</v>
      </c>
      <c r="G341" s="185">
        <v>20544.074899999992</v>
      </c>
      <c r="H341" s="185">
        <v>95.553836744186015</v>
      </c>
      <c r="I341" s="185">
        <v>239.93291266836638</v>
      </c>
      <c r="J341" s="185">
        <v>1600</v>
      </c>
      <c r="K341" s="185">
        <v>274500</v>
      </c>
      <c r="L341" s="185">
        <v>1276.7441860465117</v>
      </c>
      <c r="M341" s="185">
        <v>258.12697855350496</v>
      </c>
      <c r="N341" s="186">
        <v>9.75</v>
      </c>
      <c r="O341" s="186">
        <v>194.25</v>
      </c>
      <c r="P341" s="186">
        <v>0.90348837209302324</v>
      </c>
      <c r="Q341" s="186">
        <v>2.0501138374147634</v>
      </c>
      <c r="R341" s="187">
        <v>0.8486265341905318</v>
      </c>
      <c r="S341" s="190">
        <v>29.25</v>
      </c>
      <c r="T341" s="190">
        <v>528.75</v>
      </c>
      <c r="U341" s="190">
        <v>2.4593023255813953</v>
      </c>
      <c r="V341" s="190">
        <v>5.2971652599621342</v>
      </c>
      <c r="W341" s="187">
        <v>0.5879602571595558</v>
      </c>
      <c r="X341" s="187">
        <v>1.4365867913500876</v>
      </c>
      <c r="Y341" s="188">
        <v>23</v>
      </c>
      <c r="Z341" s="188">
        <v>82</v>
      </c>
      <c r="AA341" s="188">
        <v>55</v>
      </c>
      <c r="AB341" s="188">
        <v>78</v>
      </c>
      <c r="AC341" s="188">
        <v>82</v>
      </c>
      <c r="AD341" s="189">
        <v>21.387499999999999</v>
      </c>
    </row>
    <row r="342" spans="1:30" s="183" customFormat="1" ht="11.35" x14ac:dyDescent="0.35">
      <c r="A342" s="175">
        <v>329</v>
      </c>
      <c r="B342" s="175">
        <v>39.75</v>
      </c>
      <c r="C342" s="175">
        <v>810</v>
      </c>
      <c r="D342" s="184">
        <v>3.7674418604651163</v>
      </c>
      <c r="E342" s="184">
        <v>6.3422158091054861</v>
      </c>
      <c r="F342" s="185">
        <v>2810.9970000000003</v>
      </c>
      <c r="G342" s="185">
        <v>34078.133075000027</v>
      </c>
      <c r="H342" s="185">
        <v>158.50294453488385</v>
      </c>
      <c r="I342" s="185">
        <v>390.09429062398766</v>
      </c>
      <c r="J342" s="185">
        <v>1600</v>
      </c>
      <c r="K342" s="185">
        <v>274350</v>
      </c>
      <c r="L342" s="185">
        <v>1276.046511627907</v>
      </c>
      <c r="M342" s="185">
        <v>269.42426965456536</v>
      </c>
      <c r="N342" s="186">
        <v>9.75</v>
      </c>
      <c r="O342" s="186">
        <v>146.25</v>
      </c>
      <c r="P342" s="186">
        <v>0.68023255813953487</v>
      </c>
      <c r="Q342" s="186">
        <v>1.8372171260071284</v>
      </c>
      <c r="R342" s="187">
        <v>0.8834429169157203</v>
      </c>
      <c r="S342" s="190">
        <v>27.75</v>
      </c>
      <c r="T342" s="190">
        <v>468.75</v>
      </c>
      <c r="U342" s="190">
        <v>2.1802325581395348</v>
      </c>
      <c r="V342" s="190">
        <v>4.4049958301252676</v>
      </c>
      <c r="W342" s="187">
        <v>0.62641960549910347</v>
      </c>
      <c r="X342" s="187">
        <v>1.5098625224148239</v>
      </c>
      <c r="Y342" s="188">
        <v>28</v>
      </c>
      <c r="Z342" s="188">
        <v>73</v>
      </c>
      <c r="AA342" s="188">
        <v>59</v>
      </c>
      <c r="AB342" s="188">
        <v>83</v>
      </c>
      <c r="AC342" s="188">
        <v>77</v>
      </c>
      <c r="AD342" s="189">
        <v>20.912500000000001</v>
      </c>
    </row>
    <row r="343" spans="1:30" s="183" customFormat="1" ht="11.35" x14ac:dyDescent="0.35">
      <c r="A343" s="175">
        <v>330</v>
      </c>
      <c r="B343" s="175">
        <v>17.25</v>
      </c>
      <c r="C343" s="175">
        <v>664.5</v>
      </c>
      <c r="D343" s="184">
        <v>3.0906976744186045</v>
      </c>
      <c r="E343" s="184">
        <v>4.2719233315016565</v>
      </c>
      <c r="F343" s="185">
        <v>1271.6415000000002</v>
      </c>
      <c r="G343" s="185">
        <v>20417.282575000008</v>
      </c>
      <c r="H343" s="185">
        <v>94.964105000000032</v>
      </c>
      <c r="I343" s="185">
        <v>213.44677605476764</v>
      </c>
      <c r="J343" s="185">
        <v>1600</v>
      </c>
      <c r="K343" s="185">
        <v>270300</v>
      </c>
      <c r="L343" s="185">
        <v>1257.2093023255813</v>
      </c>
      <c r="M343" s="185">
        <v>257.51622380063537</v>
      </c>
      <c r="N343" s="186">
        <v>12</v>
      </c>
      <c r="O343" s="186">
        <v>168</v>
      </c>
      <c r="P343" s="186">
        <v>0.78139534883720929</v>
      </c>
      <c r="Q343" s="186">
        <v>2.1475649995008461</v>
      </c>
      <c r="R343" s="187">
        <v>0.86481593240796617</v>
      </c>
      <c r="S343" s="190">
        <v>25.5</v>
      </c>
      <c r="T343" s="190">
        <v>422.25</v>
      </c>
      <c r="U343" s="190">
        <v>1.963953488372093</v>
      </c>
      <c r="V343" s="190">
        <v>4.5403348818064133</v>
      </c>
      <c r="W343" s="187">
        <v>0.660229330114665</v>
      </c>
      <c r="X343" s="187">
        <v>1.5250452625226312</v>
      </c>
      <c r="Y343" s="188">
        <v>29</v>
      </c>
      <c r="Z343" s="188">
        <v>81</v>
      </c>
      <c r="AA343" s="188">
        <v>50</v>
      </c>
      <c r="AB343" s="188">
        <v>82</v>
      </c>
      <c r="AC343" s="188">
        <v>78</v>
      </c>
      <c r="AD343" s="189">
        <v>20.712499999999999</v>
      </c>
    </row>
    <row r="344" spans="1:30" s="183" customFormat="1" ht="11.35" x14ac:dyDescent="0.35">
      <c r="A344" s="175">
        <v>331</v>
      </c>
      <c r="B344" s="175">
        <v>40.5</v>
      </c>
      <c r="C344" s="175">
        <v>1118.25</v>
      </c>
      <c r="D344" s="184">
        <v>5.2011627906976745</v>
      </c>
      <c r="E344" s="184">
        <v>8.9556571713398903</v>
      </c>
      <c r="F344" s="185">
        <v>3279.4965000000007</v>
      </c>
      <c r="G344" s="185">
        <v>52516.563000000031</v>
      </c>
      <c r="H344" s="185">
        <v>244.26308372093038</v>
      </c>
      <c r="I344" s="185">
        <v>569.98599957592546</v>
      </c>
      <c r="J344" s="185">
        <v>1600</v>
      </c>
      <c r="K344" s="185">
        <v>280550</v>
      </c>
      <c r="L344" s="185">
        <v>1304.8837209302326</v>
      </c>
      <c r="M344" s="185">
        <v>272.08413429603468</v>
      </c>
      <c r="N344" s="186">
        <v>12.75</v>
      </c>
      <c r="O344" s="186">
        <v>206.25</v>
      </c>
      <c r="P344" s="186">
        <v>0.95930232558139539</v>
      </c>
      <c r="Q344" s="186">
        <v>2.3601851219854124</v>
      </c>
      <c r="R344" s="187">
        <v>0.83601669648181276</v>
      </c>
      <c r="S344" s="190">
        <v>32.25</v>
      </c>
      <c r="T344" s="190">
        <v>523.5</v>
      </c>
      <c r="U344" s="190">
        <v>2.4348837209302325</v>
      </c>
      <c r="V344" s="190">
        <v>4.8891154963738872</v>
      </c>
      <c r="W344" s="187">
        <v>0.58378056052474658</v>
      </c>
      <c r="X344" s="187">
        <v>1.4197972570065593</v>
      </c>
      <c r="Y344" s="188">
        <v>30</v>
      </c>
      <c r="Z344" s="188">
        <v>71</v>
      </c>
      <c r="AA344" s="188">
        <v>59</v>
      </c>
      <c r="AB344" s="188">
        <v>81</v>
      </c>
      <c r="AC344" s="188">
        <v>79</v>
      </c>
      <c r="AD344" s="189">
        <v>20.962499999999999</v>
      </c>
    </row>
    <row r="345" spans="1:30" s="183" customFormat="1" ht="11.35" x14ac:dyDescent="0.35">
      <c r="A345" s="175">
        <v>332</v>
      </c>
      <c r="B345" s="175">
        <v>25.5</v>
      </c>
      <c r="C345" s="175">
        <v>663.75</v>
      </c>
      <c r="D345" s="184">
        <v>3.0872093023255816</v>
      </c>
      <c r="E345" s="184">
        <v>4.7050516327881864</v>
      </c>
      <c r="F345" s="185">
        <v>2007.8550000000002</v>
      </c>
      <c r="G345" s="185">
        <v>24283.518924999997</v>
      </c>
      <c r="H345" s="185">
        <v>112.94659965116277</v>
      </c>
      <c r="I345" s="185">
        <v>287.23603313594413</v>
      </c>
      <c r="J345" s="185">
        <v>1600</v>
      </c>
      <c r="K345" s="185">
        <v>270900</v>
      </c>
      <c r="L345" s="185">
        <v>1260</v>
      </c>
      <c r="M345" s="185">
        <v>268.35427831802645</v>
      </c>
      <c r="N345" s="186">
        <v>12.75</v>
      </c>
      <c r="O345" s="186">
        <v>240.75</v>
      </c>
      <c r="P345" s="186">
        <v>1.1197674418604651</v>
      </c>
      <c r="Q345" s="186">
        <v>2.5602355400295385</v>
      </c>
      <c r="R345" s="187">
        <v>0.80221811460258785</v>
      </c>
      <c r="S345" s="190">
        <v>25.5</v>
      </c>
      <c r="T345" s="190">
        <v>397.5</v>
      </c>
      <c r="U345" s="190">
        <v>1.8488372093023255</v>
      </c>
      <c r="V345" s="190">
        <v>4.1269074939995392</v>
      </c>
      <c r="W345" s="187">
        <v>0.67344423906346274</v>
      </c>
      <c r="X345" s="187">
        <v>1.4756623536660505</v>
      </c>
      <c r="Y345" s="188">
        <v>30</v>
      </c>
      <c r="Z345" s="188">
        <v>75</v>
      </c>
      <c r="AA345" s="188">
        <v>55</v>
      </c>
      <c r="AB345" s="188">
        <v>84</v>
      </c>
      <c r="AC345" s="188">
        <v>76</v>
      </c>
      <c r="AD345" s="189">
        <v>20.287500000000001</v>
      </c>
    </row>
    <row r="346" spans="1:30" s="183" customFormat="1" ht="11.35" x14ac:dyDescent="0.35">
      <c r="A346" s="175">
        <v>333</v>
      </c>
      <c r="B346" s="175">
        <v>19.5</v>
      </c>
      <c r="C346" s="175">
        <v>456.75</v>
      </c>
      <c r="D346" s="184">
        <v>2.1244186046511628</v>
      </c>
      <c r="E346" s="184">
        <v>3.6534194086298366</v>
      </c>
      <c r="F346" s="185">
        <v>1740.1410000000003</v>
      </c>
      <c r="G346" s="185">
        <v>20863.100750000001</v>
      </c>
      <c r="H346" s="185">
        <v>97.037677906976754</v>
      </c>
      <c r="I346" s="185">
        <v>262.03644808216086</v>
      </c>
      <c r="J346" s="185">
        <v>1600</v>
      </c>
      <c r="K346" s="185">
        <v>268000</v>
      </c>
      <c r="L346" s="185">
        <v>1246.5116279069769</v>
      </c>
      <c r="M346" s="185">
        <v>274.58450958046245</v>
      </c>
      <c r="N346" s="186">
        <v>14.25</v>
      </c>
      <c r="O346" s="186">
        <v>242.25</v>
      </c>
      <c r="P346" s="186">
        <v>1.1267441860465117</v>
      </c>
      <c r="Q346" s="186">
        <v>2.3870353889861193</v>
      </c>
      <c r="R346" s="187">
        <v>0.7978723404255319</v>
      </c>
      <c r="S346" s="190">
        <v>32.25</v>
      </c>
      <c r="T346" s="190">
        <v>456</v>
      </c>
      <c r="U346" s="190">
        <v>2.1209302325581394</v>
      </c>
      <c r="V346" s="190">
        <v>4.7435917490890427</v>
      </c>
      <c r="W346" s="187">
        <v>0.6195244055068837</v>
      </c>
      <c r="X346" s="187">
        <v>1.4173967459324155</v>
      </c>
      <c r="Y346" s="188">
        <v>36</v>
      </c>
      <c r="Z346" s="188">
        <v>79</v>
      </c>
      <c r="AA346" s="188">
        <v>45</v>
      </c>
      <c r="AB346" s="188">
        <v>91</v>
      </c>
      <c r="AC346" s="188">
        <v>69</v>
      </c>
      <c r="AD346" s="189">
        <v>19.975000000000001</v>
      </c>
    </row>
    <row r="347" spans="1:30" s="183" customFormat="1" ht="11.35" x14ac:dyDescent="0.35">
      <c r="A347" s="175">
        <v>334</v>
      </c>
      <c r="B347" s="175">
        <v>44.25</v>
      </c>
      <c r="C347" s="175">
        <v>1324.5</v>
      </c>
      <c r="D347" s="184">
        <v>6.1604651162790693</v>
      </c>
      <c r="E347" s="184">
        <v>8.6782677740639507</v>
      </c>
      <c r="F347" s="185">
        <v>3948.7815000000005</v>
      </c>
      <c r="G347" s="185">
        <v>44848.416024999999</v>
      </c>
      <c r="H347" s="185">
        <v>208.59728383720929</v>
      </c>
      <c r="I347" s="185">
        <v>476.36387742693239</v>
      </c>
      <c r="J347" s="185">
        <v>1600</v>
      </c>
      <c r="K347" s="185">
        <v>274800</v>
      </c>
      <c r="L347" s="185">
        <v>1278.1395348837209</v>
      </c>
      <c r="M347" s="185">
        <v>290.07939465841071</v>
      </c>
      <c r="N347" s="186">
        <v>9.75</v>
      </c>
      <c r="O347" s="186">
        <v>185.25</v>
      </c>
      <c r="P347" s="186">
        <v>0.86162790697674418</v>
      </c>
      <c r="Q347" s="186">
        <v>2.158926189290951</v>
      </c>
      <c r="R347" s="187">
        <v>0.85367298578199058</v>
      </c>
      <c r="S347" s="190">
        <v>36</v>
      </c>
      <c r="T347" s="190">
        <v>518.25</v>
      </c>
      <c r="U347" s="190">
        <v>2.4104651162790698</v>
      </c>
      <c r="V347" s="190">
        <v>5.4015569551440716</v>
      </c>
      <c r="W347" s="187">
        <v>0.59063981042654035</v>
      </c>
      <c r="X347" s="187">
        <v>1.4443127962085309</v>
      </c>
      <c r="Y347" s="188">
        <v>37</v>
      </c>
      <c r="Z347" s="188">
        <v>62</v>
      </c>
      <c r="AA347" s="188">
        <v>61</v>
      </c>
      <c r="AB347" s="188">
        <v>77</v>
      </c>
      <c r="AC347" s="188">
        <v>83</v>
      </c>
      <c r="AD347" s="189">
        <v>21.1</v>
      </c>
    </row>
    <row r="348" spans="1:30" s="183" customFormat="1" ht="11.35" x14ac:dyDescent="0.35">
      <c r="A348" s="175">
        <v>335</v>
      </c>
      <c r="B348" s="175">
        <v>28.5</v>
      </c>
      <c r="C348" s="175">
        <v>405</v>
      </c>
      <c r="D348" s="184">
        <v>1.8837209302325582</v>
      </c>
      <c r="E348" s="184">
        <v>4.1606007065702846</v>
      </c>
      <c r="F348" s="185">
        <v>1472.4270000000001</v>
      </c>
      <c r="G348" s="185">
        <v>14203.714999999998</v>
      </c>
      <c r="H348" s="185">
        <v>66.063790697674406</v>
      </c>
      <c r="I348" s="185">
        <v>198.95891264379469</v>
      </c>
      <c r="J348" s="185">
        <v>1600</v>
      </c>
      <c r="K348" s="185">
        <v>274800</v>
      </c>
      <c r="L348" s="185">
        <v>1278.1395348837209</v>
      </c>
      <c r="M348" s="185">
        <v>254.00765142233595</v>
      </c>
      <c r="N348" s="186">
        <v>9</v>
      </c>
      <c r="O348" s="186">
        <v>226.5</v>
      </c>
      <c r="P348" s="186">
        <v>1.0534883720930233</v>
      </c>
      <c r="Q348" s="186">
        <v>2.1470582827962481</v>
      </c>
      <c r="R348" s="187">
        <v>0.82245737801293362</v>
      </c>
      <c r="S348" s="190">
        <v>48</v>
      </c>
      <c r="T348" s="190">
        <v>522</v>
      </c>
      <c r="U348" s="190">
        <v>2.4279069767441861</v>
      </c>
      <c r="V348" s="190">
        <v>5.7074338956793209</v>
      </c>
      <c r="W348" s="187">
        <v>0.59082892416225752</v>
      </c>
      <c r="X348" s="187">
        <v>1.4132863021751911</v>
      </c>
      <c r="Y348" s="188">
        <v>24</v>
      </c>
      <c r="Z348" s="188">
        <v>77</v>
      </c>
      <c r="AA348" s="188">
        <v>59</v>
      </c>
      <c r="AB348" s="188">
        <v>83</v>
      </c>
      <c r="AC348" s="188">
        <v>77</v>
      </c>
      <c r="AD348" s="189">
        <v>21.262499999999999</v>
      </c>
    </row>
    <row r="349" spans="1:30" s="183" customFormat="1" ht="11.35" x14ac:dyDescent="0.35">
      <c r="A349" s="175">
        <v>336</v>
      </c>
      <c r="B349" s="175">
        <v>39.75</v>
      </c>
      <c r="C349" s="175">
        <v>818.25</v>
      </c>
      <c r="D349" s="184">
        <v>3.8058139534883719</v>
      </c>
      <c r="E349" s="184">
        <v>6.8383642331909824</v>
      </c>
      <c r="F349" s="185">
        <v>3547.2105000000006</v>
      </c>
      <c r="G349" s="185">
        <v>36715.487800000017</v>
      </c>
      <c r="H349" s="185">
        <v>170.7697106976745</v>
      </c>
      <c r="I349" s="185">
        <v>458.83122546772069</v>
      </c>
      <c r="J349" s="185">
        <v>1600</v>
      </c>
      <c r="K349" s="185">
        <v>272300</v>
      </c>
      <c r="L349" s="185">
        <v>1266.5116279069769</v>
      </c>
      <c r="M349" s="185">
        <v>280.55255659803316</v>
      </c>
      <c r="N349" s="186">
        <v>13.5</v>
      </c>
      <c r="O349" s="186">
        <v>213</v>
      </c>
      <c r="P349" s="186">
        <v>0.99069767441860468</v>
      </c>
      <c r="Q349" s="186">
        <v>2.5026681046069608</v>
      </c>
      <c r="R349" s="187">
        <v>0.82725060827250607</v>
      </c>
      <c r="S349" s="190">
        <v>34.5</v>
      </c>
      <c r="T349" s="190">
        <v>485.25</v>
      </c>
      <c r="U349" s="190">
        <v>2.2569767441860464</v>
      </c>
      <c r="V349" s="190">
        <v>5.3878712591397466</v>
      </c>
      <c r="W349" s="187">
        <v>0.60644768856447684</v>
      </c>
      <c r="X349" s="187">
        <v>1.4336982968369829</v>
      </c>
      <c r="Y349" s="188">
        <v>36</v>
      </c>
      <c r="Z349" s="188">
        <v>70</v>
      </c>
      <c r="AA349" s="188">
        <v>54</v>
      </c>
      <c r="AB349" s="188">
        <v>85</v>
      </c>
      <c r="AC349" s="188">
        <v>75</v>
      </c>
      <c r="AD349" s="189">
        <v>20.55</v>
      </c>
    </row>
    <row r="350" spans="1:30" s="183" customFormat="1" ht="11.35" x14ac:dyDescent="0.35">
      <c r="A350" s="175">
        <v>337</v>
      </c>
      <c r="B350" s="175">
        <v>30</v>
      </c>
      <c r="C350" s="175">
        <v>333.75</v>
      </c>
      <c r="D350" s="184">
        <v>1.5523255813953489</v>
      </c>
      <c r="E350" s="184">
        <v>4.0770750907201316</v>
      </c>
      <c r="F350" s="185">
        <v>2677.1400000000003</v>
      </c>
      <c r="G350" s="185">
        <v>17822.315899999998</v>
      </c>
      <c r="H350" s="185">
        <v>82.894492558139518</v>
      </c>
      <c r="I350" s="185">
        <v>316.90441312616662</v>
      </c>
      <c r="J350" s="185">
        <v>1600</v>
      </c>
      <c r="K350" s="185">
        <v>273100</v>
      </c>
      <c r="L350" s="185">
        <v>1270.2325581395348</v>
      </c>
      <c r="M350" s="185">
        <v>282.30102886392558</v>
      </c>
      <c r="N350" s="186">
        <v>13.5</v>
      </c>
      <c r="O350" s="186">
        <v>330.75</v>
      </c>
      <c r="P350" s="186">
        <v>1.5383720930232558</v>
      </c>
      <c r="Q350" s="186">
        <v>2.8794883130535456</v>
      </c>
      <c r="R350" s="187">
        <v>0.75404350250976027</v>
      </c>
      <c r="S350" s="190">
        <v>30</v>
      </c>
      <c r="T350" s="190">
        <v>633.75</v>
      </c>
      <c r="U350" s="190">
        <v>2.9476744186046511</v>
      </c>
      <c r="V350" s="190">
        <v>5.4518811968980208</v>
      </c>
      <c r="W350" s="187">
        <v>0.52872281093139994</v>
      </c>
      <c r="X350" s="187">
        <v>1.2827663134411602</v>
      </c>
      <c r="Y350" s="188">
        <v>38</v>
      </c>
      <c r="Z350" s="188">
        <v>67</v>
      </c>
      <c r="AA350" s="188">
        <v>55</v>
      </c>
      <c r="AB350" s="188">
        <v>70</v>
      </c>
      <c r="AC350" s="188">
        <v>90</v>
      </c>
      <c r="AD350" s="189">
        <v>22.412500000000001</v>
      </c>
    </row>
    <row r="351" spans="1:30" s="183" customFormat="1" ht="11.35" x14ac:dyDescent="0.35">
      <c r="A351" s="175">
        <v>338</v>
      </c>
      <c r="B351" s="175">
        <v>38.25</v>
      </c>
      <c r="C351" s="175">
        <v>747.75</v>
      </c>
      <c r="D351" s="184">
        <v>3.4779069767441859</v>
      </c>
      <c r="E351" s="184">
        <v>6.4210545754155612</v>
      </c>
      <c r="F351" s="185">
        <v>3279.4965000000007</v>
      </c>
      <c r="G351" s="185">
        <v>36257.771225000019</v>
      </c>
      <c r="H351" s="185">
        <v>168.64079639534893</v>
      </c>
      <c r="I351" s="185">
        <v>436.06005394891048</v>
      </c>
      <c r="J351" s="185">
        <v>1600</v>
      </c>
      <c r="K351" s="185">
        <v>279150</v>
      </c>
      <c r="L351" s="185">
        <v>1298.3720930232557</v>
      </c>
      <c r="M351" s="185">
        <v>278.65607241579517</v>
      </c>
      <c r="N351" s="186">
        <v>10.5</v>
      </c>
      <c r="O351" s="186">
        <v>159.75</v>
      </c>
      <c r="P351" s="186">
        <v>0.74302325581395345</v>
      </c>
      <c r="Q351" s="186">
        <v>1.9643309185064937</v>
      </c>
      <c r="R351" s="187">
        <v>0.87114337568058076</v>
      </c>
      <c r="S351" s="190">
        <v>34.5</v>
      </c>
      <c r="T351" s="190">
        <v>486</v>
      </c>
      <c r="U351" s="190">
        <v>2.2604651162790699</v>
      </c>
      <c r="V351" s="190">
        <v>5.304529431809792</v>
      </c>
      <c r="W351" s="187">
        <v>0.60798548094373872</v>
      </c>
      <c r="X351" s="187">
        <v>1.4791288566243195</v>
      </c>
      <c r="Y351" s="188">
        <v>30</v>
      </c>
      <c r="Z351" s="188">
        <v>62</v>
      </c>
      <c r="AA351" s="188">
        <v>68</v>
      </c>
      <c r="AB351" s="188">
        <v>84</v>
      </c>
      <c r="AC351" s="188">
        <v>76</v>
      </c>
      <c r="AD351" s="189">
        <v>20.662500000000001</v>
      </c>
    </row>
    <row r="352" spans="1:30" s="183" customFormat="1" ht="11.35" x14ac:dyDescent="0.35">
      <c r="A352" s="175">
        <v>339</v>
      </c>
      <c r="B352" s="175">
        <v>49.5</v>
      </c>
      <c r="C352" s="175">
        <v>885.75</v>
      </c>
      <c r="D352" s="184">
        <v>4.1197674418604651</v>
      </c>
      <c r="E352" s="184">
        <v>8.6399564857992832</v>
      </c>
      <c r="F352" s="185">
        <v>4283.4240000000009</v>
      </c>
      <c r="G352" s="185">
        <v>39934.376825000007</v>
      </c>
      <c r="H352" s="185">
        <v>185.74128755813956</v>
      </c>
      <c r="I352" s="185">
        <v>558.03865683734978</v>
      </c>
      <c r="J352" s="185">
        <v>1600</v>
      </c>
      <c r="K352" s="185">
        <v>271250</v>
      </c>
      <c r="L352" s="185">
        <v>1261.6279069767443</v>
      </c>
      <c r="M352" s="185">
        <v>266.91321555539753</v>
      </c>
      <c r="N352" s="186">
        <v>16.5</v>
      </c>
      <c r="O352" s="186">
        <v>242.25</v>
      </c>
      <c r="P352" s="186">
        <v>1.1267441860465117</v>
      </c>
      <c r="Q352" s="186">
        <v>2.7234133003176146</v>
      </c>
      <c r="R352" s="187">
        <v>0.80988816951147746</v>
      </c>
      <c r="S352" s="190">
        <v>50.25</v>
      </c>
      <c r="T352" s="190">
        <v>507.75</v>
      </c>
      <c r="U352" s="190">
        <v>2.3616279069767443</v>
      </c>
      <c r="V352" s="190">
        <v>5.6603415942594433</v>
      </c>
      <c r="W352" s="187">
        <v>0.60153031194820483</v>
      </c>
      <c r="X352" s="187">
        <v>1.4114184814596822</v>
      </c>
      <c r="Y352" s="188">
        <v>27</v>
      </c>
      <c r="Z352" s="188">
        <v>85</v>
      </c>
      <c r="AA352" s="188">
        <v>48</v>
      </c>
      <c r="AB352" s="188">
        <v>75</v>
      </c>
      <c r="AC352" s="188">
        <v>85</v>
      </c>
      <c r="AD352" s="189">
        <v>21.237500000000001</v>
      </c>
    </row>
    <row r="353" spans="1:30" s="183" customFormat="1" ht="11.35" x14ac:dyDescent="0.35">
      <c r="A353" s="175">
        <v>340</v>
      </c>
      <c r="B353" s="175">
        <v>33</v>
      </c>
      <c r="C353" s="175">
        <v>705</v>
      </c>
      <c r="D353" s="184">
        <v>3.2790697674418605</v>
      </c>
      <c r="E353" s="184">
        <v>5.9516670145530748</v>
      </c>
      <c r="F353" s="185">
        <v>2944.8540000000003</v>
      </c>
      <c r="G353" s="185">
        <v>29842.302675000003</v>
      </c>
      <c r="H353" s="185">
        <v>138.80140779069768</v>
      </c>
      <c r="I353" s="185">
        <v>399.58291630108528</v>
      </c>
      <c r="J353" s="185">
        <v>1600</v>
      </c>
      <c r="K353" s="185">
        <v>276100</v>
      </c>
      <c r="L353" s="185">
        <v>1284.1860465116279</v>
      </c>
      <c r="M353" s="185">
        <v>279.69636873383814</v>
      </c>
      <c r="N353" s="186">
        <v>12</v>
      </c>
      <c r="O353" s="186">
        <v>199.5</v>
      </c>
      <c r="P353" s="186">
        <v>0.9279069767441861</v>
      </c>
      <c r="Q353" s="186">
        <v>2.2056983954899603</v>
      </c>
      <c r="R353" s="187">
        <v>0.83291457286432158</v>
      </c>
      <c r="S353" s="190">
        <v>20.25</v>
      </c>
      <c r="T353" s="190">
        <v>416.25</v>
      </c>
      <c r="U353" s="190">
        <v>1.9360465116279071</v>
      </c>
      <c r="V353" s="190">
        <v>4.2079048550144993</v>
      </c>
      <c r="W353" s="187">
        <v>0.65138190954773867</v>
      </c>
      <c r="X353" s="187">
        <v>1.4842964824120601</v>
      </c>
      <c r="Y353" s="188">
        <v>33</v>
      </c>
      <c r="Z353" s="188">
        <v>62</v>
      </c>
      <c r="AA353" s="188">
        <v>65</v>
      </c>
      <c r="AB353" s="188">
        <v>84</v>
      </c>
      <c r="AC353" s="188">
        <v>76</v>
      </c>
      <c r="AD353" s="189">
        <v>19.899999999999999</v>
      </c>
    </row>
    <row r="354" spans="1:30" s="183" customFormat="1" ht="11.35" x14ac:dyDescent="0.35">
      <c r="A354" s="175">
        <v>341</v>
      </c>
      <c r="B354" s="175">
        <v>35.25</v>
      </c>
      <c r="C354" s="175">
        <v>935.25</v>
      </c>
      <c r="D354" s="184">
        <v>4.3499999999999996</v>
      </c>
      <c r="E354" s="184">
        <v>6.8294390924699675</v>
      </c>
      <c r="F354" s="185">
        <v>3011.7825000000003</v>
      </c>
      <c r="G354" s="185">
        <v>32806.863400000009</v>
      </c>
      <c r="H354" s="185">
        <v>152.59006232558144</v>
      </c>
      <c r="I354" s="185">
        <v>397.97742347312965</v>
      </c>
      <c r="J354" s="185">
        <v>1600</v>
      </c>
      <c r="K354" s="185">
        <v>264450</v>
      </c>
      <c r="L354" s="185">
        <v>1230</v>
      </c>
      <c r="M354" s="185">
        <v>266.94008568552306</v>
      </c>
      <c r="N354" s="186">
        <v>13.5</v>
      </c>
      <c r="O354" s="186">
        <v>249.75</v>
      </c>
      <c r="P354" s="186">
        <v>1.1616279069767441</v>
      </c>
      <c r="Q354" s="186">
        <v>2.7076785330740236</v>
      </c>
      <c r="R354" s="187">
        <v>0.7896399241945673</v>
      </c>
      <c r="S354" s="190">
        <v>34.5</v>
      </c>
      <c r="T354" s="190">
        <v>373.5</v>
      </c>
      <c r="U354" s="190">
        <v>1.7372093023255815</v>
      </c>
      <c r="V354" s="190">
        <v>4.2384545353832914</v>
      </c>
      <c r="W354" s="187">
        <v>0.68540745420088445</v>
      </c>
      <c r="X354" s="187">
        <v>1.4750473783954519</v>
      </c>
      <c r="Y354" s="188">
        <v>35</v>
      </c>
      <c r="Z354" s="188">
        <v>78</v>
      </c>
      <c r="AA354" s="188">
        <v>47</v>
      </c>
      <c r="AB354" s="188">
        <v>96</v>
      </c>
      <c r="AC354" s="188">
        <v>64</v>
      </c>
      <c r="AD354" s="189">
        <v>19.787500000000001</v>
      </c>
    </row>
    <row r="355" spans="1:30" s="183" customFormat="1" ht="11.35" x14ac:dyDescent="0.35">
      <c r="A355" s="175">
        <v>342</v>
      </c>
      <c r="B355" s="175">
        <v>27</v>
      </c>
      <c r="C355" s="175">
        <v>789.75</v>
      </c>
      <c r="D355" s="184">
        <v>3.6732558139534883</v>
      </c>
      <c r="E355" s="184">
        <v>6.1321062994617348</v>
      </c>
      <c r="F355" s="185">
        <v>2275.5690000000004</v>
      </c>
      <c r="G355" s="185">
        <v>38905.537050000014</v>
      </c>
      <c r="H355" s="185">
        <v>180.95598627906983</v>
      </c>
      <c r="I355" s="185">
        <v>415.42894374624143</v>
      </c>
      <c r="J355" s="185">
        <v>1600</v>
      </c>
      <c r="K355" s="185">
        <v>278200</v>
      </c>
      <c r="L355" s="185">
        <v>1293.953488372093</v>
      </c>
      <c r="M355" s="185">
        <v>287.85493762706096</v>
      </c>
      <c r="N355" s="186">
        <v>12</v>
      </c>
      <c r="O355" s="186">
        <v>166.5</v>
      </c>
      <c r="P355" s="186">
        <v>0.77441860465116275</v>
      </c>
      <c r="Q355" s="186">
        <v>2.1068804754826522</v>
      </c>
      <c r="R355" s="187">
        <v>0.86650631389055932</v>
      </c>
      <c r="S355" s="190">
        <v>31.5</v>
      </c>
      <c r="T355" s="190">
        <v>493.5</v>
      </c>
      <c r="U355" s="190">
        <v>2.2953488372093025</v>
      </c>
      <c r="V355" s="190">
        <v>5.3003792620593861</v>
      </c>
      <c r="W355" s="187">
        <v>0.60432952495490078</v>
      </c>
      <c r="X355" s="187">
        <v>1.4708358388454601</v>
      </c>
      <c r="Y355" s="188">
        <v>28</v>
      </c>
      <c r="Z355" s="188">
        <v>66</v>
      </c>
      <c r="AA355" s="188">
        <v>66</v>
      </c>
      <c r="AB355" s="188">
        <v>83</v>
      </c>
      <c r="AC355" s="188">
        <v>77</v>
      </c>
      <c r="AD355" s="189">
        <v>20.787500000000001</v>
      </c>
    </row>
    <row r="356" spans="1:30" s="183" customFormat="1" ht="11.35" x14ac:dyDescent="0.35">
      <c r="A356" s="175">
        <v>343</v>
      </c>
      <c r="B356" s="175">
        <v>18</v>
      </c>
      <c r="C356" s="175">
        <v>347.25</v>
      </c>
      <c r="D356" s="184">
        <v>1.6151162790697675</v>
      </c>
      <c r="E356" s="184">
        <v>3.3595576951403503</v>
      </c>
      <c r="F356" s="185">
        <v>1606.2840000000003</v>
      </c>
      <c r="G356" s="185">
        <v>12405.197474999997</v>
      </c>
      <c r="H356" s="185">
        <v>57.698592906976728</v>
      </c>
      <c r="I356" s="185">
        <v>198.76384306972074</v>
      </c>
      <c r="J356" s="185">
        <v>1600</v>
      </c>
      <c r="K356" s="185">
        <v>272350</v>
      </c>
      <c r="L356" s="185">
        <v>1266.7441860465117</v>
      </c>
      <c r="M356" s="185">
        <v>264.92567226208325</v>
      </c>
      <c r="N356" s="186">
        <v>14.25</v>
      </c>
      <c r="O356" s="186">
        <v>313.5</v>
      </c>
      <c r="P356" s="186">
        <v>1.4581395348837209</v>
      </c>
      <c r="Q356" s="186">
        <v>2.8059293492797206</v>
      </c>
      <c r="R356" s="187">
        <v>0.75029868578255676</v>
      </c>
      <c r="S356" s="190">
        <v>16.5</v>
      </c>
      <c r="T356" s="190">
        <v>496.5</v>
      </c>
      <c r="U356" s="190">
        <v>2.3093023255813954</v>
      </c>
      <c r="V356" s="190">
        <v>4.1561554368970333</v>
      </c>
      <c r="W356" s="187">
        <v>0.60454002389486261</v>
      </c>
      <c r="X356" s="187">
        <v>1.3548387096774195</v>
      </c>
      <c r="Y356" s="188">
        <v>30</v>
      </c>
      <c r="Z356" s="188">
        <v>78</v>
      </c>
      <c r="AA356" s="188">
        <v>52</v>
      </c>
      <c r="AB356" s="188">
        <v>81</v>
      </c>
      <c r="AC356" s="188">
        <v>79</v>
      </c>
      <c r="AD356" s="189">
        <v>20.925000000000001</v>
      </c>
    </row>
    <row r="357" spans="1:30" s="183" customFormat="1" ht="11.35" x14ac:dyDescent="0.35">
      <c r="A357" s="175">
        <v>344</v>
      </c>
      <c r="B357" s="175">
        <v>18.75</v>
      </c>
      <c r="C357" s="175">
        <v>461.25</v>
      </c>
      <c r="D357" s="184">
        <v>2.1453488372093021</v>
      </c>
      <c r="E357" s="184">
        <v>3.8611383658900009</v>
      </c>
      <c r="F357" s="185">
        <v>1673.2125000000003</v>
      </c>
      <c r="G357" s="185">
        <v>20597.617700000006</v>
      </c>
      <c r="H357" s="185">
        <v>95.802873023255842</v>
      </c>
      <c r="I357" s="185">
        <v>260.29114712170559</v>
      </c>
      <c r="J357" s="185">
        <v>1600</v>
      </c>
      <c r="K357" s="185">
        <v>277550</v>
      </c>
      <c r="L357" s="185">
        <v>1290.9302325581396</v>
      </c>
      <c r="M357" s="185">
        <v>275.81496873613935</v>
      </c>
      <c r="N357" s="186">
        <v>12</v>
      </c>
      <c r="O357" s="186">
        <v>277.5</v>
      </c>
      <c r="P357" s="186">
        <v>1.2906976744186047</v>
      </c>
      <c r="Q357" s="186">
        <v>2.745286015221073</v>
      </c>
      <c r="R357" s="187">
        <v>0.78054567022538557</v>
      </c>
      <c r="S357" s="190">
        <v>30.75</v>
      </c>
      <c r="T357" s="190">
        <v>523.5</v>
      </c>
      <c r="U357" s="190">
        <v>2.4348837209302325</v>
      </c>
      <c r="V357" s="190">
        <v>4.6448460896671673</v>
      </c>
      <c r="W357" s="187">
        <v>0.58600237247924081</v>
      </c>
      <c r="X357" s="187">
        <v>1.3665480427046264</v>
      </c>
      <c r="Y357" s="188">
        <v>26</v>
      </c>
      <c r="Z357" s="188">
        <v>68</v>
      </c>
      <c r="AA357" s="188">
        <v>66</v>
      </c>
      <c r="AB357" s="188">
        <v>84</v>
      </c>
      <c r="AC357" s="188">
        <v>76</v>
      </c>
      <c r="AD357" s="189">
        <v>21.074999999999999</v>
      </c>
    </row>
    <row r="358" spans="1:30" s="183" customFormat="1" ht="11.35" x14ac:dyDescent="0.35">
      <c r="A358" s="175">
        <v>345</v>
      </c>
      <c r="B358" s="175">
        <v>33</v>
      </c>
      <c r="C358" s="175">
        <v>669</v>
      </c>
      <c r="D358" s="184">
        <v>3.1116279069767443</v>
      </c>
      <c r="E358" s="184">
        <v>5.8070396894078264</v>
      </c>
      <c r="F358" s="185">
        <v>2074.7835000000005</v>
      </c>
      <c r="G358" s="185">
        <v>28245.686125000004</v>
      </c>
      <c r="H358" s="185">
        <v>131.37528430232561</v>
      </c>
      <c r="I358" s="185">
        <v>364.59250979173373</v>
      </c>
      <c r="J358" s="185">
        <v>1600</v>
      </c>
      <c r="K358" s="185">
        <v>276450</v>
      </c>
      <c r="L358" s="185">
        <v>1285.8139534883721</v>
      </c>
      <c r="M358" s="185">
        <v>278.17187383553988</v>
      </c>
      <c r="N358" s="186">
        <v>14.25</v>
      </c>
      <c r="O358" s="186">
        <v>355.5</v>
      </c>
      <c r="P358" s="186">
        <v>1.6534883720930234</v>
      </c>
      <c r="Q358" s="186">
        <v>3.2655522094036091</v>
      </c>
      <c r="R358" s="187">
        <v>0.71919431279620849</v>
      </c>
      <c r="S358" s="190">
        <v>30.75</v>
      </c>
      <c r="T358" s="190">
        <v>520.5</v>
      </c>
      <c r="U358" s="190">
        <v>2.4209302325581397</v>
      </c>
      <c r="V358" s="190">
        <v>5.0316316327443049</v>
      </c>
      <c r="W358" s="187">
        <v>0.58886255924170616</v>
      </c>
      <c r="X358" s="187">
        <v>1.3080568720379147</v>
      </c>
      <c r="Y358" s="188">
        <v>30</v>
      </c>
      <c r="Z358" s="188">
        <v>70</v>
      </c>
      <c r="AA358" s="188">
        <v>60</v>
      </c>
      <c r="AB358" s="188">
        <v>82</v>
      </c>
      <c r="AC358" s="188">
        <v>78</v>
      </c>
      <c r="AD358" s="189">
        <v>21.1</v>
      </c>
    </row>
    <row r="359" spans="1:30" s="183" customFormat="1" ht="11.35" x14ac:dyDescent="0.35">
      <c r="A359" s="175">
        <v>346</v>
      </c>
      <c r="B359" s="175">
        <v>36</v>
      </c>
      <c r="C359" s="175">
        <v>1160.25</v>
      </c>
      <c r="D359" s="184">
        <v>5.3965116279069765</v>
      </c>
      <c r="E359" s="184">
        <v>7.1545064171794754</v>
      </c>
      <c r="F359" s="185">
        <v>3212.5680000000007</v>
      </c>
      <c r="G359" s="185">
        <v>52312.431075000015</v>
      </c>
      <c r="H359" s="185">
        <v>243.31363290697681</v>
      </c>
      <c r="I359" s="185">
        <v>535.56152499676773</v>
      </c>
      <c r="J359" s="185">
        <v>1600</v>
      </c>
      <c r="K359" s="185">
        <v>275400</v>
      </c>
      <c r="L359" s="185">
        <v>1280.9302325581396</v>
      </c>
      <c r="M359" s="185">
        <v>282.69244502505654</v>
      </c>
      <c r="N359" s="186">
        <v>10.5</v>
      </c>
      <c r="O359" s="186">
        <v>117.75</v>
      </c>
      <c r="P359" s="186">
        <v>0.54767441860465116</v>
      </c>
      <c r="Q359" s="186">
        <v>1.8558745289844325</v>
      </c>
      <c r="R359" s="187">
        <v>0.89903536977491971</v>
      </c>
      <c r="S359" s="190">
        <v>38.25</v>
      </c>
      <c r="T359" s="190">
        <v>378.75</v>
      </c>
      <c r="U359" s="190">
        <v>1.7616279069767442</v>
      </c>
      <c r="V359" s="190">
        <v>4.7998349515201442</v>
      </c>
      <c r="W359" s="187">
        <v>0.67524115755627012</v>
      </c>
      <c r="X359" s="187">
        <v>1.5742765273311898</v>
      </c>
      <c r="Y359" s="188">
        <v>35</v>
      </c>
      <c r="Z359" s="188">
        <v>62</v>
      </c>
      <c r="AA359" s="188">
        <v>63</v>
      </c>
      <c r="AB359" s="188">
        <v>75</v>
      </c>
      <c r="AC359" s="188">
        <v>85</v>
      </c>
      <c r="AD359" s="189">
        <v>19.4375</v>
      </c>
    </row>
    <row r="360" spans="1:30" s="183" customFormat="1" ht="11.35" x14ac:dyDescent="0.35">
      <c r="A360" s="175">
        <v>347</v>
      </c>
      <c r="B360" s="175">
        <v>18.75</v>
      </c>
      <c r="C360" s="175">
        <v>588</v>
      </c>
      <c r="D360" s="184">
        <v>2.7348837209302324</v>
      </c>
      <c r="E360" s="184">
        <v>4.3464258450596986</v>
      </c>
      <c r="F360" s="185">
        <v>1673.2125000000003</v>
      </c>
      <c r="G360" s="185">
        <v>27489.022250000009</v>
      </c>
      <c r="H360" s="185">
        <v>127.85591744186051</v>
      </c>
      <c r="I360" s="185">
        <v>310.86175048378982</v>
      </c>
      <c r="J360" s="185">
        <v>1600</v>
      </c>
      <c r="K360" s="185">
        <v>266450</v>
      </c>
      <c r="L360" s="185">
        <v>1239.3023255813953</v>
      </c>
      <c r="M360" s="185">
        <v>306.55148024645928</v>
      </c>
      <c r="N360" s="186">
        <v>12.75</v>
      </c>
      <c r="O360" s="186">
        <v>176.25</v>
      </c>
      <c r="P360" s="186">
        <v>0.81976744186046513</v>
      </c>
      <c r="Q360" s="186">
        <v>2.0977329645414353</v>
      </c>
      <c r="R360" s="187">
        <v>0.85457920792079212</v>
      </c>
      <c r="S360" s="190">
        <v>26.25</v>
      </c>
      <c r="T360" s="190">
        <v>446.25</v>
      </c>
      <c r="U360" s="190">
        <v>2.0755813953488373</v>
      </c>
      <c r="V360" s="190">
        <v>4.5857404452746726</v>
      </c>
      <c r="W360" s="187">
        <v>0.63180693069306926</v>
      </c>
      <c r="X360" s="187">
        <v>1.4863861386138613</v>
      </c>
      <c r="Y360" s="188">
        <v>49</v>
      </c>
      <c r="Z360" s="188">
        <v>51</v>
      </c>
      <c r="AA360" s="188">
        <v>60</v>
      </c>
      <c r="AB360" s="188">
        <v>88</v>
      </c>
      <c r="AC360" s="188">
        <v>72</v>
      </c>
      <c r="AD360" s="189">
        <v>20.2</v>
      </c>
    </row>
    <row r="361" spans="1:30" s="183" customFormat="1" ht="11.35" x14ac:dyDescent="0.35">
      <c r="A361" s="175">
        <v>348</v>
      </c>
      <c r="B361" s="175">
        <v>18.75</v>
      </c>
      <c r="C361" s="175">
        <v>504.75</v>
      </c>
      <c r="D361" s="184">
        <v>2.347674418604651</v>
      </c>
      <c r="E361" s="184">
        <v>4.048089336548661</v>
      </c>
      <c r="F361" s="185">
        <v>1673.2125000000003</v>
      </c>
      <c r="G361" s="185">
        <v>23972.673225000017</v>
      </c>
      <c r="H361" s="185">
        <v>111.50080569767449</v>
      </c>
      <c r="I361" s="185">
        <v>291.26847716610422</v>
      </c>
      <c r="J361" s="185">
        <v>1600</v>
      </c>
      <c r="K361" s="185">
        <v>271100</v>
      </c>
      <c r="L361" s="185">
        <v>1260.9302325581396</v>
      </c>
      <c r="M361" s="185">
        <v>277.81535885265873</v>
      </c>
      <c r="N361" s="186">
        <v>9.75</v>
      </c>
      <c r="O361" s="186">
        <v>204</v>
      </c>
      <c r="P361" s="186">
        <v>0.94883720930232562</v>
      </c>
      <c r="Q361" s="186">
        <v>2.1150464625619727</v>
      </c>
      <c r="R361" s="187">
        <v>0.8370281605751948</v>
      </c>
      <c r="S361" s="190">
        <v>25.5</v>
      </c>
      <c r="T361" s="190">
        <v>487.5</v>
      </c>
      <c r="U361" s="190">
        <v>2.2674418604651163</v>
      </c>
      <c r="V361" s="190">
        <v>4.9054719080120712</v>
      </c>
      <c r="W361" s="187">
        <v>0.61054523666866389</v>
      </c>
      <c r="X361" s="187">
        <v>1.4475733972438587</v>
      </c>
      <c r="Y361" s="188">
        <v>37</v>
      </c>
      <c r="Z361" s="188">
        <v>75</v>
      </c>
      <c r="AA361" s="188">
        <v>48</v>
      </c>
      <c r="AB361" s="188">
        <v>89</v>
      </c>
      <c r="AC361" s="188">
        <v>71</v>
      </c>
      <c r="AD361" s="189">
        <v>20.862500000000001</v>
      </c>
    </row>
    <row r="362" spans="1:30" s="183" customFormat="1" ht="11.35" x14ac:dyDescent="0.35">
      <c r="A362" s="175">
        <v>349</v>
      </c>
      <c r="B362" s="175">
        <v>36.75</v>
      </c>
      <c r="C362" s="175">
        <v>1315.5</v>
      </c>
      <c r="D362" s="184">
        <v>6.1186046511627907</v>
      </c>
      <c r="E362" s="184">
        <v>7.8604878393100313</v>
      </c>
      <c r="F362" s="185">
        <v>2409.4260000000004</v>
      </c>
      <c r="G362" s="185">
        <v>65207.322075000018</v>
      </c>
      <c r="H362" s="185">
        <v>303.28987011627913</v>
      </c>
      <c r="I362" s="185">
        <v>573.08516024365451</v>
      </c>
      <c r="J362" s="185">
        <v>1600</v>
      </c>
      <c r="K362" s="185">
        <v>281350</v>
      </c>
      <c r="L362" s="185">
        <v>1308.6046511627908</v>
      </c>
      <c r="M362" s="185">
        <v>273.36242584912088</v>
      </c>
      <c r="N362" s="186">
        <v>10.5</v>
      </c>
      <c r="O362" s="186">
        <v>93</v>
      </c>
      <c r="P362" s="186">
        <v>0.4325581395348837</v>
      </c>
      <c r="Q362" s="186">
        <v>1.653758241865654</v>
      </c>
      <c r="R362" s="187">
        <v>0.92249999999999999</v>
      </c>
      <c r="S362" s="190">
        <v>25.5</v>
      </c>
      <c r="T362" s="190">
        <v>405</v>
      </c>
      <c r="U362" s="190">
        <v>1.8837209302325582</v>
      </c>
      <c r="V362" s="190">
        <v>4.5220606828029632</v>
      </c>
      <c r="W362" s="187">
        <v>0.66249999999999998</v>
      </c>
      <c r="X362" s="187">
        <v>1.585</v>
      </c>
      <c r="Y362" s="188">
        <v>24</v>
      </c>
      <c r="Z362" s="188">
        <v>69</v>
      </c>
      <c r="AA362" s="188">
        <v>67</v>
      </c>
      <c r="AB362" s="188">
        <v>69</v>
      </c>
      <c r="AC362" s="188">
        <v>91</v>
      </c>
      <c r="AD362" s="189">
        <v>20</v>
      </c>
    </row>
    <row r="363" spans="1:30" s="183" customFormat="1" ht="11.35" x14ac:dyDescent="0.35">
      <c r="A363" s="175">
        <v>350</v>
      </c>
      <c r="B363" s="175">
        <v>24.75</v>
      </c>
      <c r="C363" s="175">
        <v>477.75</v>
      </c>
      <c r="D363" s="184">
        <v>2.2220930232558138</v>
      </c>
      <c r="E363" s="184">
        <v>4.1523738048982661</v>
      </c>
      <c r="F363" s="185">
        <v>2208.6405000000004</v>
      </c>
      <c r="G363" s="185">
        <v>24066.744950000008</v>
      </c>
      <c r="H363" s="185">
        <v>111.9383486046512</v>
      </c>
      <c r="I363" s="185">
        <v>315.79515366000481</v>
      </c>
      <c r="J363" s="185">
        <v>1600</v>
      </c>
      <c r="K363" s="185">
        <v>272650</v>
      </c>
      <c r="L363" s="185">
        <v>1268.1395348837209</v>
      </c>
      <c r="M363" s="185">
        <v>260.96742925243302</v>
      </c>
      <c r="N363" s="186">
        <v>9.75</v>
      </c>
      <c r="O363" s="186">
        <v>203.25</v>
      </c>
      <c r="P363" s="186">
        <v>0.9453488372093023</v>
      </c>
      <c r="Q363" s="186">
        <v>2.1468248112660087</v>
      </c>
      <c r="R363" s="187">
        <v>0.83916913946587546</v>
      </c>
      <c r="S363" s="190">
        <v>25.5</v>
      </c>
      <c r="T363" s="190">
        <v>462.75</v>
      </c>
      <c r="U363" s="190">
        <v>2.152325581395349</v>
      </c>
      <c r="V363" s="190">
        <v>4.7700383221139839</v>
      </c>
      <c r="W363" s="187">
        <v>0.63382789317507415</v>
      </c>
      <c r="X363" s="187">
        <v>1.4729970326409496</v>
      </c>
      <c r="Y363" s="188">
        <v>26</v>
      </c>
      <c r="Z363" s="188">
        <v>85</v>
      </c>
      <c r="AA363" s="188">
        <v>49</v>
      </c>
      <c r="AB363" s="188">
        <v>74</v>
      </c>
      <c r="AC363" s="188">
        <v>86</v>
      </c>
      <c r="AD363" s="189">
        <v>21.0625</v>
      </c>
    </row>
    <row r="364" spans="1:30" s="183" customFormat="1" ht="11.35" x14ac:dyDescent="0.35">
      <c r="A364" s="175">
        <v>351</v>
      </c>
      <c r="B364" s="175">
        <v>24</v>
      </c>
      <c r="C364" s="175">
        <v>852</v>
      </c>
      <c r="D364" s="184">
        <v>3.9627906976744187</v>
      </c>
      <c r="E364" s="184">
        <v>5.2868432738054771</v>
      </c>
      <c r="F364" s="185">
        <v>2141.7120000000004</v>
      </c>
      <c r="G364" s="185">
        <v>35241.57350000002</v>
      </c>
      <c r="H364" s="185">
        <v>163.9142953488373</v>
      </c>
      <c r="I364" s="185">
        <v>372.75676517755215</v>
      </c>
      <c r="J364" s="185">
        <v>1600</v>
      </c>
      <c r="K364" s="185">
        <v>275600</v>
      </c>
      <c r="L364" s="185">
        <v>1281.8604651162791</v>
      </c>
      <c r="M364" s="185">
        <v>274.28118301283945</v>
      </c>
      <c r="N364" s="186">
        <v>12.75</v>
      </c>
      <c r="O364" s="186">
        <v>139.5</v>
      </c>
      <c r="P364" s="186">
        <v>0.64883720930232558</v>
      </c>
      <c r="Q364" s="186">
        <v>1.9149402876202313</v>
      </c>
      <c r="R364" s="187">
        <v>0.88532675709001241</v>
      </c>
      <c r="S364" s="190">
        <v>41.25</v>
      </c>
      <c r="T364" s="190">
        <v>460.5</v>
      </c>
      <c r="U364" s="190">
        <v>2.1418604651162791</v>
      </c>
      <c r="V364" s="190">
        <v>5.5740756141625543</v>
      </c>
      <c r="W364" s="187">
        <v>0.62145499383477187</v>
      </c>
      <c r="X364" s="187">
        <v>1.5067817509247843</v>
      </c>
      <c r="Y364" s="188">
        <v>32</v>
      </c>
      <c r="Z364" s="188">
        <v>68</v>
      </c>
      <c r="AA364" s="188">
        <v>60</v>
      </c>
      <c r="AB364" s="188">
        <v>71</v>
      </c>
      <c r="AC364" s="188">
        <v>89</v>
      </c>
      <c r="AD364" s="189">
        <v>20.274999999999999</v>
      </c>
    </row>
    <row r="365" spans="1:30" s="183" customFormat="1" ht="11.35" x14ac:dyDescent="0.35">
      <c r="A365" s="175">
        <v>352</v>
      </c>
      <c r="B365" s="175">
        <v>44.25</v>
      </c>
      <c r="C365" s="175">
        <v>1003.5</v>
      </c>
      <c r="D365" s="184">
        <v>4.6674418604651162</v>
      </c>
      <c r="E365" s="184">
        <v>8.1990702382121778</v>
      </c>
      <c r="F365" s="185">
        <v>3681.0675000000006</v>
      </c>
      <c r="G365" s="185">
        <v>41874.931500000028</v>
      </c>
      <c r="H365" s="185">
        <v>194.76712325581408</v>
      </c>
      <c r="I365" s="185">
        <v>549.28652749101718</v>
      </c>
      <c r="J365" s="185">
        <v>1600</v>
      </c>
      <c r="K365" s="185">
        <v>271100</v>
      </c>
      <c r="L365" s="185">
        <v>1260.9302325581396</v>
      </c>
      <c r="M365" s="185">
        <v>277.81535885265873</v>
      </c>
      <c r="N365" s="186">
        <v>15</v>
      </c>
      <c r="O365" s="186">
        <v>177</v>
      </c>
      <c r="P365" s="186">
        <v>0.82325581395348835</v>
      </c>
      <c r="Q365" s="186">
        <v>2.1624003633577398</v>
      </c>
      <c r="R365" s="187">
        <v>0.85194479297365122</v>
      </c>
      <c r="S365" s="190">
        <v>23.25</v>
      </c>
      <c r="T365" s="190">
        <v>378</v>
      </c>
      <c r="U365" s="190">
        <v>1.758139534883721</v>
      </c>
      <c r="V365" s="190">
        <v>4.1221411820028999</v>
      </c>
      <c r="W365" s="187">
        <v>0.68381430363864493</v>
      </c>
      <c r="X365" s="187">
        <v>1.535759096612296</v>
      </c>
      <c r="Y365" s="188">
        <v>33</v>
      </c>
      <c r="Z365" s="188">
        <v>70</v>
      </c>
      <c r="AA365" s="188">
        <v>57</v>
      </c>
      <c r="AB365" s="188">
        <v>76</v>
      </c>
      <c r="AC365" s="188">
        <v>84</v>
      </c>
      <c r="AD365" s="189">
        <v>19.925000000000001</v>
      </c>
    </row>
    <row r="366" spans="1:30" s="183" customFormat="1" ht="11.35" x14ac:dyDescent="0.35">
      <c r="A366" s="175">
        <v>353</v>
      </c>
      <c r="B366" s="175">
        <v>30</v>
      </c>
      <c r="C366" s="175">
        <v>576.75</v>
      </c>
      <c r="D366" s="184">
        <v>2.6825581395348839</v>
      </c>
      <c r="E366" s="184">
        <v>4.8725686930337853</v>
      </c>
      <c r="F366" s="185">
        <v>2275.5690000000004</v>
      </c>
      <c r="G366" s="185">
        <v>24925.288875000013</v>
      </c>
      <c r="H366" s="185">
        <v>115.93157616279076</v>
      </c>
      <c r="I366" s="185">
        <v>299.18883549287017</v>
      </c>
      <c r="J366" s="185">
        <v>1600</v>
      </c>
      <c r="K366" s="185">
        <v>279300</v>
      </c>
      <c r="L366" s="185">
        <v>1299.0697674418604</v>
      </c>
      <c r="M366" s="185">
        <v>267.69013640485565</v>
      </c>
      <c r="N366" s="186">
        <v>14.25</v>
      </c>
      <c r="O366" s="186">
        <v>312</v>
      </c>
      <c r="P366" s="186">
        <v>1.4511627906976745</v>
      </c>
      <c r="Q366" s="186">
        <v>3.0474151827089888</v>
      </c>
      <c r="R366" s="187">
        <v>0.75296912114014258</v>
      </c>
      <c r="S366" s="190">
        <v>27.75</v>
      </c>
      <c r="T366" s="190">
        <v>540.75</v>
      </c>
      <c r="U366" s="190">
        <v>2.5151162790697676</v>
      </c>
      <c r="V366" s="190">
        <v>5.0725522949972053</v>
      </c>
      <c r="W366" s="187">
        <v>0.571852731591449</v>
      </c>
      <c r="X366" s="187">
        <v>1.3248218527315916</v>
      </c>
      <c r="Y366" s="188">
        <v>25</v>
      </c>
      <c r="Z366" s="188">
        <v>76</v>
      </c>
      <c r="AA366" s="188">
        <v>59</v>
      </c>
      <c r="AB366" s="188">
        <v>77</v>
      </c>
      <c r="AC366" s="188">
        <v>83</v>
      </c>
      <c r="AD366" s="189">
        <v>21.05</v>
      </c>
    </row>
    <row r="367" spans="1:30" s="183" customFormat="1" ht="11.35" x14ac:dyDescent="0.35">
      <c r="A367" s="175">
        <v>354</v>
      </c>
      <c r="B367" s="175">
        <v>35.25</v>
      </c>
      <c r="C367" s="175">
        <v>993</v>
      </c>
      <c r="D367" s="184">
        <v>4.6186046511627907</v>
      </c>
      <c r="E367" s="184">
        <v>7.3995534032310344</v>
      </c>
      <c r="F367" s="185">
        <v>3145.6395000000007</v>
      </c>
      <c r="G367" s="185">
        <v>46582.236000000055</v>
      </c>
      <c r="H367" s="185">
        <v>216.66156279069793</v>
      </c>
      <c r="I367" s="185">
        <v>503.46811246699963</v>
      </c>
      <c r="J367" s="185">
        <v>1600</v>
      </c>
      <c r="K367" s="185">
        <v>275500</v>
      </c>
      <c r="L367" s="185">
        <v>1281.3953488372092</v>
      </c>
      <c r="M367" s="185">
        <v>287.19218707115664</v>
      </c>
      <c r="N367" s="186">
        <v>12.75</v>
      </c>
      <c r="O367" s="186">
        <v>201.75</v>
      </c>
      <c r="P367" s="186">
        <v>0.93837209302325586</v>
      </c>
      <c r="Q367" s="186">
        <v>2.4288914534568038</v>
      </c>
      <c r="R367" s="187">
        <v>0.83617539585870881</v>
      </c>
      <c r="S367" s="190">
        <v>32.25</v>
      </c>
      <c r="T367" s="190">
        <v>484.5</v>
      </c>
      <c r="U367" s="190">
        <v>2.2534883720930234</v>
      </c>
      <c r="V367" s="190">
        <v>5.0870046470462134</v>
      </c>
      <c r="W367" s="187">
        <v>0.60657734470158342</v>
      </c>
      <c r="X367" s="187">
        <v>1.4427527405602922</v>
      </c>
      <c r="Y367" s="188">
        <v>37</v>
      </c>
      <c r="Z367" s="188">
        <v>60</v>
      </c>
      <c r="AA367" s="188">
        <v>63</v>
      </c>
      <c r="AB367" s="188">
        <v>75</v>
      </c>
      <c r="AC367" s="188">
        <v>85</v>
      </c>
      <c r="AD367" s="189">
        <v>20.524999999999999</v>
      </c>
    </row>
    <row r="368" spans="1:30" s="183" customFormat="1" ht="11.35" x14ac:dyDescent="0.35">
      <c r="A368" s="175">
        <v>355</v>
      </c>
      <c r="B368" s="175">
        <v>25.5</v>
      </c>
      <c r="C368" s="175">
        <v>548.25</v>
      </c>
      <c r="D368" s="184">
        <v>2.5499999999999998</v>
      </c>
      <c r="E368" s="184">
        <v>4.1243946029837515</v>
      </c>
      <c r="F368" s="185">
        <v>1204.7130000000002</v>
      </c>
      <c r="G368" s="185">
        <v>17202.483624999997</v>
      </c>
      <c r="H368" s="185">
        <v>80.011551744186036</v>
      </c>
      <c r="I368" s="185">
        <v>197.46339287132292</v>
      </c>
      <c r="J368" s="185">
        <v>1600</v>
      </c>
      <c r="K368" s="185">
        <v>279750</v>
      </c>
      <c r="L368" s="185">
        <v>1301.1627906976744</v>
      </c>
      <c r="M368" s="185">
        <v>270.74843742117423</v>
      </c>
      <c r="N368" s="186">
        <v>12</v>
      </c>
      <c r="O368" s="186">
        <v>177</v>
      </c>
      <c r="P368" s="186">
        <v>0.82325581395348835</v>
      </c>
      <c r="Q368" s="186">
        <v>1.9676516209794719</v>
      </c>
      <c r="R368" s="187">
        <v>0.85842831433713263</v>
      </c>
      <c r="S368" s="190">
        <v>30</v>
      </c>
      <c r="T368" s="190">
        <v>492.75</v>
      </c>
      <c r="U368" s="190">
        <v>2.2918604651162791</v>
      </c>
      <c r="V368" s="190">
        <v>4.9136222319570884</v>
      </c>
      <c r="W368" s="187">
        <v>0.60587882423515294</v>
      </c>
      <c r="X368" s="187">
        <v>1.4643071385722854</v>
      </c>
      <c r="Y368" s="188">
        <v>26</v>
      </c>
      <c r="Z368" s="188">
        <v>70</v>
      </c>
      <c r="AA368" s="188">
        <v>64</v>
      </c>
      <c r="AB368" s="188">
        <v>86</v>
      </c>
      <c r="AC368" s="188">
        <v>74</v>
      </c>
      <c r="AD368" s="189">
        <v>20.837499999999999</v>
      </c>
    </row>
    <row r="369" spans="1:30" s="183" customFormat="1" ht="11.35" x14ac:dyDescent="0.35">
      <c r="A369" s="175">
        <v>356</v>
      </c>
      <c r="B369" s="175">
        <v>37.5</v>
      </c>
      <c r="C369" s="175">
        <v>933.75</v>
      </c>
      <c r="D369" s="184">
        <v>4.3430232558139537</v>
      </c>
      <c r="E369" s="184">
        <v>6.416115638190619</v>
      </c>
      <c r="F369" s="185">
        <v>2610.2115000000003</v>
      </c>
      <c r="G369" s="185">
        <v>38183.824725000013</v>
      </c>
      <c r="H369" s="185">
        <v>177.59918476744193</v>
      </c>
      <c r="I369" s="185">
        <v>403.90990969232155</v>
      </c>
      <c r="J369" s="185">
        <v>1600</v>
      </c>
      <c r="K369" s="185">
        <v>278400</v>
      </c>
      <c r="L369" s="185">
        <v>1294.8837209302326</v>
      </c>
      <c r="M369" s="185">
        <v>279.55548905847905</v>
      </c>
      <c r="N369" s="186">
        <v>10.5</v>
      </c>
      <c r="O369" s="186">
        <v>176.25</v>
      </c>
      <c r="P369" s="186">
        <v>0.81976744186046513</v>
      </c>
      <c r="Q369" s="186">
        <v>2.1908939501500688</v>
      </c>
      <c r="R369" s="187">
        <v>0.85877403846153844</v>
      </c>
      <c r="S369" s="190">
        <v>32.25</v>
      </c>
      <c r="T369" s="190">
        <v>486</v>
      </c>
      <c r="U369" s="190">
        <v>2.2604651162790699</v>
      </c>
      <c r="V369" s="190">
        <v>5.7373037211100666</v>
      </c>
      <c r="W369" s="187">
        <v>0.61057692307692313</v>
      </c>
      <c r="X369" s="187">
        <v>1.4693509615384617</v>
      </c>
      <c r="Y369" s="188">
        <v>32</v>
      </c>
      <c r="Z369" s="188">
        <v>64</v>
      </c>
      <c r="AA369" s="188">
        <v>64</v>
      </c>
      <c r="AB369" s="188">
        <v>79</v>
      </c>
      <c r="AC369" s="188">
        <v>81</v>
      </c>
      <c r="AD369" s="189">
        <v>20.8</v>
      </c>
    </row>
    <row r="370" spans="1:30" s="183" customFormat="1" ht="11.35" x14ac:dyDescent="0.35">
      <c r="A370" s="175">
        <v>357</v>
      </c>
      <c r="B370" s="175">
        <v>38.25</v>
      </c>
      <c r="C370" s="175">
        <v>581.25</v>
      </c>
      <c r="D370" s="184">
        <v>2.7034883720930232</v>
      </c>
      <c r="E370" s="184">
        <v>5.4565659169639442</v>
      </c>
      <c r="F370" s="185">
        <v>3413.3535000000006</v>
      </c>
      <c r="G370" s="185">
        <v>25600.151250000003</v>
      </c>
      <c r="H370" s="185">
        <v>119.07047093023257</v>
      </c>
      <c r="I370" s="185">
        <v>366.69760306526041</v>
      </c>
      <c r="J370" s="185">
        <v>1600</v>
      </c>
      <c r="K370" s="185">
        <v>270300</v>
      </c>
      <c r="L370" s="185">
        <v>1257.2093023255813</v>
      </c>
      <c r="M370" s="185">
        <v>257.51622380063537</v>
      </c>
      <c r="N370" s="186">
        <v>12</v>
      </c>
      <c r="O370" s="186">
        <v>267</v>
      </c>
      <c r="P370" s="186">
        <v>1.241860465116279</v>
      </c>
      <c r="Q370" s="186">
        <v>2.6682174523382458</v>
      </c>
      <c r="R370" s="187">
        <v>0.78733572281959385</v>
      </c>
      <c r="S370" s="190">
        <v>28.5</v>
      </c>
      <c r="T370" s="190">
        <v>460.5</v>
      </c>
      <c r="U370" s="190">
        <v>2.1418604651162791</v>
      </c>
      <c r="V370" s="190">
        <v>4.2260447780898325</v>
      </c>
      <c r="W370" s="187">
        <v>0.63321385902031058</v>
      </c>
      <c r="X370" s="187">
        <v>1.4205495818399045</v>
      </c>
      <c r="Y370" s="188">
        <v>32</v>
      </c>
      <c r="Z370" s="188">
        <v>82</v>
      </c>
      <c r="AA370" s="188">
        <v>46</v>
      </c>
      <c r="AB370" s="188">
        <v>83</v>
      </c>
      <c r="AC370" s="188">
        <v>77</v>
      </c>
      <c r="AD370" s="189">
        <v>20.925000000000001</v>
      </c>
    </row>
    <row r="371" spans="1:30" s="183" customFormat="1" ht="11.35" x14ac:dyDescent="0.35">
      <c r="A371" s="175">
        <v>358</v>
      </c>
      <c r="B371" s="175">
        <v>22.5</v>
      </c>
      <c r="C371" s="175">
        <v>535.5</v>
      </c>
      <c r="D371" s="184">
        <v>2.4906976744186045</v>
      </c>
      <c r="E371" s="184">
        <v>3.984773235113253</v>
      </c>
      <c r="F371" s="185">
        <v>1405.4985000000001</v>
      </c>
      <c r="G371" s="185">
        <v>21782.995800000008</v>
      </c>
      <c r="H371" s="185">
        <v>101.31625953488376</v>
      </c>
      <c r="I371" s="185">
        <v>246.00285749081672</v>
      </c>
      <c r="J371" s="185">
        <v>1600</v>
      </c>
      <c r="K371" s="185">
        <v>275950</v>
      </c>
      <c r="L371" s="185">
        <v>1283.4883720930231</v>
      </c>
      <c r="M371" s="185">
        <v>272.74036574579594</v>
      </c>
      <c r="N371" s="186">
        <v>13.5</v>
      </c>
      <c r="O371" s="186">
        <v>178.5</v>
      </c>
      <c r="P371" s="186">
        <v>0.83023255813953489</v>
      </c>
      <c r="Q371" s="186">
        <v>2.1670088868662822</v>
      </c>
      <c r="R371" s="187">
        <v>0.85425597060624614</v>
      </c>
      <c r="S371" s="190">
        <v>39</v>
      </c>
      <c r="T371" s="190">
        <v>492.75</v>
      </c>
      <c r="U371" s="190">
        <v>2.2918604651162791</v>
      </c>
      <c r="V371" s="190">
        <v>5.3862486103584715</v>
      </c>
      <c r="W371" s="187">
        <v>0.59767299448867117</v>
      </c>
      <c r="X371" s="187">
        <v>1.4519289650949174</v>
      </c>
      <c r="Y371" s="188">
        <v>27</v>
      </c>
      <c r="Z371" s="188">
        <v>70</v>
      </c>
      <c r="AA371" s="188">
        <v>63</v>
      </c>
      <c r="AB371" s="188">
        <v>87</v>
      </c>
      <c r="AC371" s="188">
        <v>73</v>
      </c>
      <c r="AD371" s="189">
        <v>20.412500000000001</v>
      </c>
    </row>
    <row r="372" spans="1:30" s="183" customFormat="1" ht="11.35" x14ac:dyDescent="0.35">
      <c r="A372" s="175">
        <v>359</v>
      </c>
      <c r="B372" s="175">
        <v>25.5</v>
      </c>
      <c r="C372" s="175">
        <v>584.25</v>
      </c>
      <c r="D372" s="184">
        <v>2.7174418604651165</v>
      </c>
      <c r="E372" s="184">
        <v>4.8752651943316829</v>
      </c>
      <c r="F372" s="185">
        <v>2275.5690000000004</v>
      </c>
      <c r="G372" s="185">
        <v>28556.16</v>
      </c>
      <c r="H372" s="185">
        <v>132.8193488372093</v>
      </c>
      <c r="I372" s="185">
        <v>350.57879414091292</v>
      </c>
      <c r="J372" s="185">
        <v>1600</v>
      </c>
      <c r="K372" s="185">
        <v>271150</v>
      </c>
      <c r="L372" s="185">
        <v>1261.1627906976744</v>
      </c>
      <c r="M372" s="185">
        <v>280.13022090640794</v>
      </c>
      <c r="N372" s="186">
        <v>13.5</v>
      </c>
      <c r="O372" s="186">
        <v>216</v>
      </c>
      <c r="P372" s="186">
        <v>1.0046511627906978</v>
      </c>
      <c r="Q372" s="186">
        <v>2.4578173479861611</v>
      </c>
      <c r="R372" s="187">
        <v>0.82460414129110837</v>
      </c>
      <c r="S372" s="190">
        <v>23.25</v>
      </c>
      <c r="T372" s="190">
        <v>475.5</v>
      </c>
      <c r="U372" s="190">
        <v>2.2116279069767444</v>
      </c>
      <c r="V372" s="190">
        <v>4.371541853700684</v>
      </c>
      <c r="W372" s="187">
        <v>0.61388550548112053</v>
      </c>
      <c r="X372" s="187">
        <v>1.4384896467722288</v>
      </c>
      <c r="Y372" s="188">
        <v>33</v>
      </c>
      <c r="Z372" s="188">
        <v>74</v>
      </c>
      <c r="AA372" s="188">
        <v>53</v>
      </c>
      <c r="AB372" s="188">
        <v>83</v>
      </c>
      <c r="AC372" s="188">
        <v>77</v>
      </c>
      <c r="AD372" s="189">
        <v>20.524999999999999</v>
      </c>
    </row>
    <row r="373" spans="1:30" s="183" customFormat="1" ht="11.35" x14ac:dyDescent="0.35">
      <c r="A373" s="175">
        <v>360</v>
      </c>
      <c r="B373" s="175">
        <v>51.75</v>
      </c>
      <c r="C373" s="175">
        <v>1242.75</v>
      </c>
      <c r="D373" s="184">
        <v>5.7802325581395353</v>
      </c>
      <c r="E373" s="184">
        <v>9.3315872697897095</v>
      </c>
      <c r="F373" s="185">
        <v>4149.5670000000009</v>
      </c>
      <c r="G373" s="185">
        <v>51455.002625000023</v>
      </c>
      <c r="H373" s="185">
        <v>239.32559360465126</v>
      </c>
      <c r="I373" s="185">
        <v>533.86397638344135</v>
      </c>
      <c r="J373" s="185">
        <v>1600</v>
      </c>
      <c r="K373" s="185">
        <v>280700</v>
      </c>
      <c r="L373" s="185">
        <v>1305.5813953488373</v>
      </c>
      <c r="M373" s="185">
        <v>279.00274950560731</v>
      </c>
      <c r="N373" s="186">
        <v>12.75</v>
      </c>
      <c r="O373" s="186">
        <v>176.25</v>
      </c>
      <c r="P373" s="186">
        <v>0.81976744186046513</v>
      </c>
      <c r="Q373" s="186">
        <v>2.1582578734867908</v>
      </c>
      <c r="R373" s="187">
        <v>0.85275689223057649</v>
      </c>
      <c r="S373" s="190">
        <v>27.75</v>
      </c>
      <c r="T373" s="190">
        <v>434.25</v>
      </c>
      <c r="U373" s="190">
        <v>2.019767441860465</v>
      </c>
      <c r="V373" s="190">
        <v>4.6391283263030116</v>
      </c>
      <c r="W373" s="187">
        <v>0.63721804511278191</v>
      </c>
      <c r="X373" s="187">
        <v>1.4899749373433584</v>
      </c>
      <c r="Y373" s="188">
        <v>29</v>
      </c>
      <c r="Z373" s="188">
        <v>62</v>
      </c>
      <c r="AA373" s="188">
        <v>69</v>
      </c>
      <c r="AB373" s="188">
        <v>84</v>
      </c>
      <c r="AC373" s="188">
        <v>76</v>
      </c>
      <c r="AD373" s="189">
        <v>19.95</v>
      </c>
    </row>
    <row r="374" spans="1:30" s="183" customFormat="1" ht="11.35" x14ac:dyDescent="0.35">
      <c r="A374" s="175">
        <v>361</v>
      </c>
      <c r="B374" s="175">
        <v>35.25</v>
      </c>
      <c r="C374" s="175">
        <v>903.75</v>
      </c>
      <c r="D374" s="184">
        <v>4.2034883720930232</v>
      </c>
      <c r="E374" s="184">
        <v>6.9803746531086253</v>
      </c>
      <c r="F374" s="185">
        <v>3011.7825000000003</v>
      </c>
      <c r="G374" s="185">
        <v>43187.845574999999</v>
      </c>
      <c r="H374" s="185">
        <v>200.87370034883722</v>
      </c>
      <c r="I374" s="185">
        <v>502.20086847360142</v>
      </c>
      <c r="J374" s="185">
        <v>1600</v>
      </c>
      <c r="K374" s="185">
        <v>278750</v>
      </c>
      <c r="L374" s="185">
        <v>1296.5116279069769</v>
      </c>
      <c r="M374" s="185">
        <v>259.71662955594161</v>
      </c>
      <c r="N374" s="186">
        <v>11.25</v>
      </c>
      <c r="O374" s="186">
        <v>201.75</v>
      </c>
      <c r="P374" s="186">
        <v>0.93837209302325586</v>
      </c>
      <c r="Q374" s="186">
        <v>2.2619061209856035</v>
      </c>
      <c r="R374" s="187">
        <v>0.83726557773744703</v>
      </c>
      <c r="S374" s="190">
        <v>57</v>
      </c>
      <c r="T374" s="190">
        <v>489.75</v>
      </c>
      <c r="U374" s="190">
        <v>2.2779069767441862</v>
      </c>
      <c r="V374" s="190">
        <v>6.0100023940388709</v>
      </c>
      <c r="W374" s="187">
        <v>0.60496067755595895</v>
      </c>
      <c r="X374" s="187">
        <v>1.442226255293406</v>
      </c>
      <c r="Y374" s="188">
        <v>19</v>
      </c>
      <c r="Z374" s="188">
        <v>79</v>
      </c>
      <c r="AA374" s="188">
        <v>62</v>
      </c>
      <c r="AB374" s="188">
        <v>78</v>
      </c>
      <c r="AC374" s="188">
        <v>82</v>
      </c>
      <c r="AD374" s="189">
        <v>20.662500000000001</v>
      </c>
    </row>
    <row r="375" spans="1:30" s="183" customFormat="1" ht="11.35" x14ac:dyDescent="0.35">
      <c r="A375" s="175">
        <v>362</v>
      </c>
      <c r="B375" s="175">
        <v>36.75</v>
      </c>
      <c r="C375" s="175">
        <v>1052.25</v>
      </c>
      <c r="D375" s="184">
        <v>4.8941860465116278</v>
      </c>
      <c r="E375" s="184">
        <v>7.4873039682444116</v>
      </c>
      <c r="F375" s="185">
        <v>3279.4965000000007</v>
      </c>
      <c r="G375" s="185">
        <v>44254.983325000037</v>
      </c>
      <c r="H375" s="185">
        <v>205.83713174418622</v>
      </c>
      <c r="I375" s="185">
        <v>453.93580922966891</v>
      </c>
      <c r="J375" s="185">
        <v>1600</v>
      </c>
      <c r="K375" s="185">
        <v>273450</v>
      </c>
      <c r="L375" s="185">
        <v>1271.8604651162791</v>
      </c>
      <c r="M375" s="185">
        <v>280.871938540673</v>
      </c>
      <c r="N375" s="186">
        <v>11.25</v>
      </c>
      <c r="O375" s="186">
        <v>136.5</v>
      </c>
      <c r="P375" s="186">
        <v>0.6348837209302326</v>
      </c>
      <c r="Q375" s="186">
        <v>1.7950976493016044</v>
      </c>
      <c r="R375" s="187">
        <v>0.88451776649746194</v>
      </c>
      <c r="S375" s="190">
        <v>27</v>
      </c>
      <c r="T375" s="190">
        <v>396</v>
      </c>
      <c r="U375" s="190">
        <v>1.8418604651162791</v>
      </c>
      <c r="V375" s="190">
        <v>4.2622134874047237</v>
      </c>
      <c r="W375" s="187">
        <v>0.6649746192893401</v>
      </c>
      <c r="X375" s="187">
        <v>1.5494923857868019</v>
      </c>
      <c r="Y375" s="188">
        <v>28</v>
      </c>
      <c r="Z375" s="188">
        <v>71</v>
      </c>
      <c r="AA375" s="188">
        <v>61</v>
      </c>
      <c r="AB375" s="188">
        <v>70</v>
      </c>
      <c r="AC375" s="188">
        <v>90</v>
      </c>
      <c r="AD375" s="189">
        <v>19.7</v>
      </c>
    </row>
    <row r="376" spans="1:30" s="183" customFormat="1" ht="11.35" x14ac:dyDescent="0.35">
      <c r="A376" s="175">
        <v>363</v>
      </c>
      <c r="B376" s="175">
        <v>32.25</v>
      </c>
      <c r="C376" s="175">
        <v>1113</v>
      </c>
      <c r="D376" s="184">
        <v>5.1767441860465118</v>
      </c>
      <c r="E376" s="184">
        <v>7.429389957764621</v>
      </c>
      <c r="F376" s="185">
        <v>2677.1400000000003</v>
      </c>
      <c r="G376" s="185">
        <v>49253.054975000014</v>
      </c>
      <c r="H376" s="185">
        <v>229.08397662790705</v>
      </c>
      <c r="I376" s="185">
        <v>517.23806078332655</v>
      </c>
      <c r="J376" s="185">
        <v>1600</v>
      </c>
      <c r="K376" s="185">
        <v>271500</v>
      </c>
      <c r="L376" s="185">
        <v>1262.7906976744187</v>
      </c>
      <c r="M376" s="185">
        <v>260.54692279603466</v>
      </c>
      <c r="N376" s="186">
        <v>9.75</v>
      </c>
      <c r="O376" s="186">
        <v>136.5</v>
      </c>
      <c r="P376" s="186">
        <v>0.6348837209302326</v>
      </c>
      <c r="Q376" s="186">
        <v>1.8850907562537123</v>
      </c>
      <c r="R376" s="187">
        <v>0.88517350157728714</v>
      </c>
      <c r="S376" s="190">
        <v>34.5</v>
      </c>
      <c r="T376" s="190">
        <v>359.25</v>
      </c>
      <c r="U376" s="190">
        <v>1.6709302325581394</v>
      </c>
      <c r="V376" s="190">
        <v>4.2875775865318539</v>
      </c>
      <c r="W376" s="187">
        <v>0.69779179810725545</v>
      </c>
      <c r="X376" s="187">
        <v>1.5829652996845427</v>
      </c>
      <c r="Y376" s="188">
        <v>29</v>
      </c>
      <c r="Z376" s="188">
        <v>90</v>
      </c>
      <c r="AA376" s="188">
        <v>41</v>
      </c>
      <c r="AB376" s="188">
        <v>79</v>
      </c>
      <c r="AC376" s="188">
        <v>81</v>
      </c>
      <c r="AD376" s="189">
        <v>19.8125</v>
      </c>
    </row>
    <row r="377" spans="1:30" s="183" customFormat="1" ht="11.35" x14ac:dyDescent="0.35">
      <c r="A377" s="175">
        <v>364</v>
      </c>
      <c r="B377" s="175">
        <v>30</v>
      </c>
      <c r="C377" s="175">
        <v>684.75</v>
      </c>
      <c r="D377" s="184">
        <v>3.1848837209302325</v>
      </c>
      <c r="E377" s="184">
        <v>4.9944307170437927</v>
      </c>
      <c r="F377" s="185">
        <v>2677.1400000000003</v>
      </c>
      <c r="G377" s="185">
        <v>25546.608450000018</v>
      </c>
      <c r="H377" s="185">
        <v>118.82143465116287</v>
      </c>
      <c r="I377" s="185">
        <v>313.5949543817689</v>
      </c>
      <c r="J377" s="185">
        <v>1600</v>
      </c>
      <c r="K377" s="185">
        <v>273350</v>
      </c>
      <c r="L377" s="185">
        <v>1271.3953488372092</v>
      </c>
      <c r="M377" s="185">
        <v>276.2531464306698</v>
      </c>
      <c r="N377" s="186">
        <v>9</v>
      </c>
      <c r="O377" s="186">
        <v>129.75</v>
      </c>
      <c r="P377" s="186">
        <v>0.60348837209302331</v>
      </c>
      <c r="Q377" s="186">
        <v>1.593297708364944</v>
      </c>
      <c r="R377" s="187">
        <v>0.8942542787286063</v>
      </c>
      <c r="S377" s="190">
        <v>24</v>
      </c>
      <c r="T377" s="190">
        <v>459.75</v>
      </c>
      <c r="U377" s="190">
        <v>2.1383720930232557</v>
      </c>
      <c r="V377" s="190">
        <v>4.6542593949097215</v>
      </c>
      <c r="W377" s="187">
        <v>0.62530562347188268</v>
      </c>
      <c r="X377" s="187">
        <v>1.5195599022004891</v>
      </c>
      <c r="Y377" s="188">
        <v>36</v>
      </c>
      <c r="Z377" s="188">
        <v>66</v>
      </c>
      <c r="AA377" s="188">
        <v>58</v>
      </c>
      <c r="AB377" s="188">
        <v>76</v>
      </c>
      <c r="AC377" s="188">
        <v>84</v>
      </c>
      <c r="AD377" s="189">
        <v>20.45</v>
      </c>
    </row>
    <row r="378" spans="1:30" s="183" customFormat="1" ht="11.35" x14ac:dyDescent="0.35">
      <c r="A378" s="175">
        <v>365</v>
      </c>
      <c r="B378" s="175">
        <v>30.75</v>
      </c>
      <c r="C378" s="175">
        <v>563.25</v>
      </c>
      <c r="D378" s="184">
        <v>2.6197674418604651</v>
      </c>
      <c r="E378" s="184">
        <v>4.9073083436145364</v>
      </c>
      <c r="F378" s="185">
        <v>2744.0685000000003</v>
      </c>
      <c r="G378" s="185">
        <v>23342.80167500001</v>
      </c>
      <c r="H378" s="185">
        <v>108.57117058139539</v>
      </c>
      <c r="I378" s="185">
        <v>287.08615142316785</v>
      </c>
      <c r="J378" s="185">
        <v>1600</v>
      </c>
      <c r="K378" s="185">
        <v>273250</v>
      </c>
      <c r="L378" s="185">
        <v>1270.9302325581396</v>
      </c>
      <c r="M378" s="185">
        <v>289.05917281783758</v>
      </c>
      <c r="N378" s="186">
        <v>17.25</v>
      </c>
      <c r="O378" s="186">
        <v>203.25</v>
      </c>
      <c r="P378" s="186">
        <v>0.9453488372093023</v>
      </c>
      <c r="Q378" s="186">
        <v>2.6119069096824203</v>
      </c>
      <c r="R378" s="187">
        <v>0.84152046783625734</v>
      </c>
      <c r="S378" s="190">
        <v>31.5</v>
      </c>
      <c r="T378" s="190">
        <v>540.75</v>
      </c>
      <c r="U378" s="190">
        <v>2.5151162790697676</v>
      </c>
      <c r="V378" s="190">
        <v>5.0725522949972053</v>
      </c>
      <c r="W378" s="187">
        <v>0.57836257309941519</v>
      </c>
      <c r="X378" s="187">
        <v>1.4198830409356726</v>
      </c>
      <c r="Y378" s="188">
        <v>36</v>
      </c>
      <c r="Z378" s="188">
        <v>64</v>
      </c>
      <c r="AA378" s="188">
        <v>60</v>
      </c>
      <c r="AB378" s="188">
        <v>81</v>
      </c>
      <c r="AC378" s="188">
        <v>79</v>
      </c>
      <c r="AD378" s="189">
        <v>21.375</v>
      </c>
    </row>
    <row r="379" spans="1:30" s="183" customFormat="1" ht="11.35" x14ac:dyDescent="0.35">
      <c r="A379" s="175">
        <v>366</v>
      </c>
      <c r="B379" s="175">
        <v>36</v>
      </c>
      <c r="C379" s="175">
        <v>929.25</v>
      </c>
      <c r="D379" s="184">
        <v>4.3220930232558139</v>
      </c>
      <c r="E379" s="184">
        <v>6.5929754313234943</v>
      </c>
      <c r="F379" s="185">
        <v>2543.2830000000004</v>
      </c>
      <c r="G379" s="185">
        <v>38037.69750000006</v>
      </c>
      <c r="H379" s="185">
        <v>176.91952325581423</v>
      </c>
      <c r="I379" s="185">
        <v>406.82011743139407</v>
      </c>
      <c r="J379" s="185">
        <v>1600</v>
      </c>
      <c r="K379" s="185">
        <v>274900</v>
      </c>
      <c r="L379" s="185">
        <v>1278.6046511627908</v>
      </c>
      <c r="M379" s="185">
        <v>277.30833572465468</v>
      </c>
      <c r="N379" s="186">
        <v>8.25</v>
      </c>
      <c r="O379" s="186">
        <v>159.75</v>
      </c>
      <c r="P379" s="186">
        <v>0.74302325581395345</v>
      </c>
      <c r="Q379" s="186">
        <v>1.8795375436424016</v>
      </c>
      <c r="R379" s="187">
        <v>0.87035909920876442</v>
      </c>
      <c r="S379" s="190">
        <v>32.25</v>
      </c>
      <c r="T379" s="190">
        <v>480.75</v>
      </c>
      <c r="U379" s="190">
        <v>2.2360465116279071</v>
      </c>
      <c r="V379" s="190">
        <v>4.9452413355654787</v>
      </c>
      <c r="W379" s="187">
        <v>0.60986001217285457</v>
      </c>
      <c r="X379" s="187">
        <v>1.480219111381619</v>
      </c>
      <c r="Y379" s="188">
        <v>30</v>
      </c>
      <c r="Z379" s="188">
        <v>71</v>
      </c>
      <c r="AA379" s="188">
        <v>59</v>
      </c>
      <c r="AB379" s="188">
        <v>80</v>
      </c>
      <c r="AC379" s="188">
        <v>80</v>
      </c>
      <c r="AD379" s="189">
        <v>20.537500000000001</v>
      </c>
    </row>
    <row r="380" spans="1:30" s="183" customFormat="1" ht="11.35" x14ac:dyDescent="0.35">
      <c r="A380" s="175">
        <v>367</v>
      </c>
      <c r="B380" s="175">
        <v>28.5</v>
      </c>
      <c r="C380" s="175">
        <v>945.75</v>
      </c>
      <c r="D380" s="184">
        <v>4.398837209302326</v>
      </c>
      <c r="E380" s="184">
        <v>6.2166821128369545</v>
      </c>
      <c r="F380" s="185">
        <v>2543.2830000000004</v>
      </c>
      <c r="G380" s="185">
        <v>45161.120850000043</v>
      </c>
      <c r="H380" s="185">
        <v>210.05172488372114</v>
      </c>
      <c r="I380" s="185">
        <v>483.51050573272278</v>
      </c>
      <c r="J380" s="185">
        <v>1600</v>
      </c>
      <c r="K380" s="185">
        <v>273900</v>
      </c>
      <c r="L380" s="185">
        <v>1273.953488372093</v>
      </c>
      <c r="M380" s="185">
        <v>283.98976168595829</v>
      </c>
      <c r="N380" s="186">
        <v>14.25</v>
      </c>
      <c r="O380" s="186">
        <v>129</v>
      </c>
      <c r="P380" s="186">
        <v>0.6</v>
      </c>
      <c r="Q380" s="186">
        <v>2.0082772642475089</v>
      </c>
      <c r="R380" s="187">
        <v>0.89323401613904418</v>
      </c>
      <c r="S380" s="190">
        <v>27</v>
      </c>
      <c r="T380" s="190">
        <v>404.25</v>
      </c>
      <c r="U380" s="190">
        <v>1.8802325581395349</v>
      </c>
      <c r="V380" s="190">
        <v>4.422147683262045</v>
      </c>
      <c r="W380" s="187">
        <v>0.66542520173805086</v>
      </c>
      <c r="X380" s="187">
        <v>1.558659217877095</v>
      </c>
      <c r="Y380" s="188">
        <v>36</v>
      </c>
      <c r="Z380" s="188">
        <v>63</v>
      </c>
      <c r="AA380" s="188">
        <v>61</v>
      </c>
      <c r="AB380" s="188">
        <v>75</v>
      </c>
      <c r="AC380" s="188">
        <v>85</v>
      </c>
      <c r="AD380" s="189">
        <v>20.137499999999999</v>
      </c>
    </row>
    <row r="381" spans="1:30" s="183" customFormat="1" ht="11.35" x14ac:dyDescent="0.35">
      <c r="A381" s="175">
        <v>368</v>
      </c>
      <c r="B381" s="175">
        <v>35.25</v>
      </c>
      <c r="C381" s="175">
        <v>615</v>
      </c>
      <c r="D381" s="184">
        <v>2.86046511627907</v>
      </c>
      <c r="E381" s="184">
        <v>5.1116341341075753</v>
      </c>
      <c r="F381" s="185">
        <v>3145.6395000000007</v>
      </c>
      <c r="G381" s="185">
        <v>26322.235400000009</v>
      </c>
      <c r="H381" s="185">
        <v>122.42900186046516</v>
      </c>
      <c r="I381" s="185">
        <v>365.48300057115529</v>
      </c>
      <c r="J381" s="185">
        <v>1600</v>
      </c>
      <c r="K381" s="185">
        <v>273350</v>
      </c>
      <c r="L381" s="185">
        <v>1271.3953488372092</v>
      </c>
      <c r="M381" s="185">
        <v>276.2531464306698</v>
      </c>
      <c r="N381" s="186">
        <v>7.5</v>
      </c>
      <c r="O381" s="186">
        <v>142.5</v>
      </c>
      <c r="P381" s="186">
        <v>0.66279069767441856</v>
      </c>
      <c r="Q381" s="186">
        <v>1.68181911634396</v>
      </c>
      <c r="R381" s="187">
        <v>0.88154613466334164</v>
      </c>
      <c r="S381" s="190">
        <v>20.25</v>
      </c>
      <c r="T381" s="190">
        <v>477</v>
      </c>
      <c r="U381" s="190">
        <v>2.2186046511627908</v>
      </c>
      <c r="V381" s="190">
        <v>4.5007660725886636</v>
      </c>
      <c r="W381" s="187">
        <v>0.60349127182044893</v>
      </c>
      <c r="X381" s="187">
        <v>1.4850374064837906</v>
      </c>
      <c r="Y381" s="188">
        <v>33</v>
      </c>
      <c r="Z381" s="188">
        <v>70</v>
      </c>
      <c r="AA381" s="188">
        <v>57</v>
      </c>
      <c r="AB381" s="188">
        <v>78</v>
      </c>
      <c r="AC381" s="188">
        <v>82</v>
      </c>
      <c r="AD381" s="189">
        <v>20.05</v>
      </c>
    </row>
    <row r="382" spans="1:30" s="183" customFormat="1" ht="11.35" x14ac:dyDescent="0.35">
      <c r="A382" s="175">
        <v>369</v>
      </c>
      <c r="B382" s="175">
        <v>48</v>
      </c>
      <c r="C382" s="175">
        <v>852.75</v>
      </c>
      <c r="D382" s="184">
        <v>3.9662790697674417</v>
      </c>
      <c r="E382" s="184">
        <v>8.7701551641917455</v>
      </c>
      <c r="F382" s="185">
        <v>3747.9960000000005</v>
      </c>
      <c r="G382" s="185">
        <v>36921.107025000005</v>
      </c>
      <c r="H382" s="185">
        <v>171.72607918604655</v>
      </c>
      <c r="I382" s="185">
        <v>508.34331910901585</v>
      </c>
      <c r="J382" s="185">
        <v>1600</v>
      </c>
      <c r="K382" s="185">
        <v>272900</v>
      </c>
      <c r="L382" s="185">
        <v>1269.3023255813953</v>
      </c>
      <c r="M382" s="185">
        <v>273.02729442171022</v>
      </c>
      <c r="N382" s="186">
        <v>14.25</v>
      </c>
      <c r="O382" s="186">
        <v>242.25</v>
      </c>
      <c r="P382" s="186">
        <v>1.1267441860465117</v>
      </c>
      <c r="Q382" s="186">
        <v>2.6271263936969289</v>
      </c>
      <c r="R382" s="187">
        <v>0.80565583634175686</v>
      </c>
      <c r="S382" s="190">
        <v>32.25</v>
      </c>
      <c r="T382" s="190">
        <v>493.5</v>
      </c>
      <c r="U382" s="190">
        <v>2.2953488372093025</v>
      </c>
      <c r="V382" s="190">
        <v>4.7212585190722391</v>
      </c>
      <c r="W382" s="187">
        <v>0.60409145607701564</v>
      </c>
      <c r="X382" s="187">
        <v>1.4097472924187726</v>
      </c>
      <c r="Y382" s="188">
        <v>28</v>
      </c>
      <c r="Z382" s="188">
        <v>78</v>
      </c>
      <c r="AA382" s="188">
        <v>54</v>
      </c>
      <c r="AB382" s="188">
        <v>74</v>
      </c>
      <c r="AC382" s="188">
        <v>86</v>
      </c>
      <c r="AD382" s="189">
        <v>20.774999999999999</v>
      </c>
    </row>
    <row r="383" spans="1:30" s="183" customFormat="1" ht="11.35" x14ac:dyDescent="0.35">
      <c r="A383" s="175">
        <v>370</v>
      </c>
      <c r="B383" s="175">
        <v>28.5</v>
      </c>
      <c r="C383" s="175">
        <v>769.5</v>
      </c>
      <c r="D383" s="184">
        <v>3.5790697674418603</v>
      </c>
      <c r="E383" s="184">
        <v>5.8836184801823617</v>
      </c>
      <c r="F383" s="185">
        <v>2543.2830000000004</v>
      </c>
      <c r="G383" s="185">
        <v>34936.305175000009</v>
      </c>
      <c r="H383" s="185">
        <v>162.49444267441865</v>
      </c>
      <c r="I383" s="185">
        <v>412.5898378450932</v>
      </c>
      <c r="J383" s="185">
        <v>1600</v>
      </c>
      <c r="K383" s="185">
        <v>279950</v>
      </c>
      <c r="L383" s="185">
        <v>1302.0930232558139</v>
      </c>
      <c r="M383" s="185">
        <v>261.88174312273884</v>
      </c>
      <c r="N383" s="186">
        <v>17.25</v>
      </c>
      <c r="O383" s="186">
        <v>214.5</v>
      </c>
      <c r="P383" s="186">
        <v>0.99767441860465111</v>
      </c>
      <c r="Q383" s="186">
        <v>2.6300286388488177</v>
      </c>
      <c r="R383" s="187">
        <v>0.8288450029922203</v>
      </c>
      <c r="S383" s="190">
        <v>25.5</v>
      </c>
      <c r="T383" s="190">
        <v>463.5</v>
      </c>
      <c r="U383" s="190">
        <v>2.155813953488372</v>
      </c>
      <c r="V383" s="190">
        <v>4.5423270172434851</v>
      </c>
      <c r="W383" s="187">
        <v>0.63016157989228005</v>
      </c>
      <c r="X383" s="187">
        <v>1.4590065828845002</v>
      </c>
      <c r="Y383" s="188">
        <v>26</v>
      </c>
      <c r="Z383" s="188">
        <v>72</v>
      </c>
      <c r="AA383" s="188">
        <v>62</v>
      </c>
      <c r="AB383" s="188">
        <v>87</v>
      </c>
      <c r="AC383" s="188">
        <v>73</v>
      </c>
      <c r="AD383" s="189">
        <v>20.887499999999999</v>
      </c>
    </row>
    <row r="384" spans="1:30" s="183" customFormat="1" ht="11.35" x14ac:dyDescent="0.35">
      <c r="A384" s="175">
        <v>371</v>
      </c>
      <c r="B384" s="175">
        <v>29.25</v>
      </c>
      <c r="C384" s="175">
        <v>646.5</v>
      </c>
      <c r="D384" s="184">
        <v>3.0069767441860464</v>
      </c>
      <c r="E384" s="184">
        <v>4.8643345036097223</v>
      </c>
      <c r="F384" s="185">
        <v>2610.2115000000003</v>
      </c>
      <c r="G384" s="185">
        <v>19231.532650000012</v>
      </c>
      <c r="H384" s="185">
        <v>89.448989069767492</v>
      </c>
      <c r="I384" s="185">
        <v>260.9396638416415</v>
      </c>
      <c r="J384" s="185">
        <v>1600</v>
      </c>
      <c r="K384" s="185">
        <v>271800</v>
      </c>
      <c r="L384" s="185">
        <v>1264.1860465116279</v>
      </c>
      <c r="M384" s="185">
        <v>275.00409986866993</v>
      </c>
      <c r="N384" s="186">
        <v>13.5</v>
      </c>
      <c r="O384" s="186">
        <v>224.25</v>
      </c>
      <c r="P384" s="186">
        <v>1.0430232558139534</v>
      </c>
      <c r="Q384" s="186">
        <v>2.4390126841179849</v>
      </c>
      <c r="R384" s="187">
        <v>0.82244655581947745</v>
      </c>
      <c r="S384" s="190">
        <v>39</v>
      </c>
      <c r="T384" s="190">
        <v>500.25</v>
      </c>
      <c r="U384" s="190">
        <v>2.3267441860465117</v>
      </c>
      <c r="V384" s="190">
        <v>5.4412146119175464</v>
      </c>
      <c r="W384" s="187">
        <v>0.60391923990498808</v>
      </c>
      <c r="X384" s="187">
        <v>1.4263657957244655</v>
      </c>
      <c r="Y384" s="188">
        <v>36</v>
      </c>
      <c r="Z384" s="188">
        <v>72</v>
      </c>
      <c r="AA384" s="188">
        <v>52</v>
      </c>
      <c r="AB384" s="188">
        <v>66</v>
      </c>
      <c r="AC384" s="188">
        <v>94</v>
      </c>
      <c r="AD384" s="189">
        <v>21.05</v>
      </c>
    </row>
    <row r="385" spans="1:30" s="183" customFormat="1" ht="11.35" x14ac:dyDescent="0.35">
      <c r="A385" s="175">
        <v>372</v>
      </c>
      <c r="B385" s="175">
        <v>21</v>
      </c>
      <c r="C385" s="175">
        <v>621</v>
      </c>
      <c r="D385" s="184">
        <v>2.8883720930232557</v>
      </c>
      <c r="E385" s="184">
        <v>4.3458519970802012</v>
      </c>
      <c r="F385" s="185">
        <v>1606.2840000000003</v>
      </c>
      <c r="G385" s="185">
        <v>19691.85200000001</v>
      </c>
      <c r="H385" s="185">
        <v>91.590009302325626</v>
      </c>
      <c r="I385" s="185">
        <v>224.49287747962046</v>
      </c>
      <c r="J385" s="185">
        <v>1600</v>
      </c>
      <c r="K385" s="185">
        <v>268450</v>
      </c>
      <c r="L385" s="185">
        <v>1248.6046511627908</v>
      </c>
      <c r="M385" s="185">
        <v>277.9647442458957</v>
      </c>
      <c r="N385" s="186">
        <v>14.25</v>
      </c>
      <c r="O385" s="186">
        <v>208.5</v>
      </c>
      <c r="P385" s="186">
        <v>0.96976744186046515</v>
      </c>
      <c r="Q385" s="186">
        <v>2.4289468203203541</v>
      </c>
      <c r="R385" s="187">
        <v>0.83481877599524656</v>
      </c>
      <c r="S385" s="190">
        <v>43.5</v>
      </c>
      <c r="T385" s="190">
        <v>497.25</v>
      </c>
      <c r="U385" s="190">
        <v>2.3127906976744188</v>
      </c>
      <c r="V385" s="190">
        <v>5.5167130627517231</v>
      </c>
      <c r="W385" s="187">
        <v>0.60606060606060608</v>
      </c>
      <c r="X385" s="187">
        <v>1.4408793820558525</v>
      </c>
      <c r="Y385" s="188">
        <v>37</v>
      </c>
      <c r="Z385" s="188">
        <v>75</v>
      </c>
      <c r="AA385" s="188">
        <v>48</v>
      </c>
      <c r="AB385" s="188">
        <v>86</v>
      </c>
      <c r="AC385" s="188">
        <v>74</v>
      </c>
      <c r="AD385" s="189">
        <v>21.037500000000001</v>
      </c>
    </row>
    <row r="386" spans="1:30" s="183" customFormat="1" ht="11.35" x14ac:dyDescent="0.35">
      <c r="A386" s="175">
        <v>373</v>
      </c>
      <c r="B386" s="175">
        <v>28.5</v>
      </c>
      <c r="C386" s="175">
        <v>711.75</v>
      </c>
      <c r="D386" s="184">
        <v>3.3104651162790697</v>
      </c>
      <c r="E386" s="184">
        <v>5.1626982338389658</v>
      </c>
      <c r="F386" s="185">
        <v>2543.2830000000004</v>
      </c>
      <c r="G386" s="185">
        <v>30857.384925000013</v>
      </c>
      <c r="H386" s="185">
        <v>143.52272058139542</v>
      </c>
      <c r="I386" s="185">
        <v>356.52664456351175</v>
      </c>
      <c r="J386" s="185">
        <v>1600</v>
      </c>
      <c r="K386" s="185">
        <v>281450</v>
      </c>
      <c r="L386" s="185">
        <v>1309.0697674418604</v>
      </c>
      <c r="M386" s="185">
        <v>277.96669901980033</v>
      </c>
      <c r="N386" s="186">
        <v>12.75</v>
      </c>
      <c r="O386" s="186">
        <v>219</v>
      </c>
      <c r="P386" s="186">
        <v>1.0186046511627906</v>
      </c>
      <c r="Q386" s="186">
        <v>2.3736044413304209</v>
      </c>
      <c r="R386" s="187">
        <v>0.82793164407778441</v>
      </c>
      <c r="S386" s="190">
        <v>34.5</v>
      </c>
      <c r="T386" s="190">
        <v>558.75</v>
      </c>
      <c r="U386" s="190">
        <v>2.5988372093023258</v>
      </c>
      <c r="V386" s="190">
        <v>5.8535324462706768</v>
      </c>
      <c r="W386" s="187">
        <v>0.56098998232174424</v>
      </c>
      <c r="X386" s="187">
        <v>1.3889216263995285</v>
      </c>
      <c r="Y386" s="188">
        <v>27</v>
      </c>
      <c r="Z386" s="188">
        <v>69</v>
      </c>
      <c r="AA386" s="188">
        <v>64</v>
      </c>
      <c r="AB386" s="188">
        <v>83</v>
      </c>
      <c r="AC386" s="188">
        <v>77</v>
      </c>
      <c r="AD386" s="189">
        <v>21.212499999999999</v>
      </c>
    </row>
    <row r="387" spans="1:30" s="183" customFormat="1" ht="11.35" x14ac:dyDescent="0.35">
      <c r="A387" s="175">
        <v>374</v>
      </c>
      <c r="B387" s="175">
        <v>34.5</v>
      </c>
      <c r="C387" s="175">
        <v>880.5</v>
      </c>
      <c r="D387" s="184">
        <v>4.0953488372093023</v>
      </c>
      <c r="E387" s="184">
        <v>6.4214048994294757</v>
      </c>
      <c r="F387" s="185">
        <v>2409.4260000000004</v>
      </c>
      <c r="G387" s="185">
        <v>41510.543000000027</v>
      </c>
      <c r="H387" s="185">
        <v>193.07229302325595</v>
      </c>
      <c r="I387" s="185">
        <v>434.12860956507154</v>
      </c>
      <c r="J387" s="185">
        <v>1600</v>
      </c>
      <c r="K387" s="185">
        <v>275500</v>
      </c>
      <c r="L387" s="185">
        <v>1281.3953488372092</v>
      </c>
      <c r="M387" s="185">
        <v>269.5668158408314</v>
      </c>
      <c r="N387" s="186">
        <v>12</v>
      </c>
      <c r="O387" s="186">
        <v>186</v>
      </c>
      <c r="P387" s="186">
        <v>0.8651162790697674</v>
      </c>
      <c r="Q387" s="186">
        <v>2.1775332997368202</v>
      </c>
      <c r="R387" s="187">
        <v>0.85334121821407449</v>
      </c>
      <c r="S387" s="190">
        <v>34.5</v>
      </c>
      <c r="T387" s="190">
        <v>470.25</v>
      </c>
      <c r="U387" s="190">
        <v>2.1872093023255812</v>
      </c>
      <c r="V387" s="190">
        <v>5.0344153553323867</v>
      </c>
      <c r="W387" s="187">
        <v>0.6292134831460674</v>
      </c>
      <c r="X387" s="187">
        <v>1.4825547013601419</v>
      </c>
      <c r="Y387" s="188">
        <v>28</v>
      </c>
      <c r="Z387" s="188">
        <v>78</v>
      </c>
      <c r="AA387" s="188">
        <v>54</v>
      </c>
      <c r="AB387" s="188">
        <v>72</v>
      </c>
      <c r="AC387" s="188">
        <v>88</v>
      </c>
      <c r="AD387" s="189">
        <v>21.137499999999999</v>
      </c>
    </row>
    <row r="388" spans="1:30" s="183" customFormat="1" ht="11.35" x14ac:dyDescent="0.35">
      <c r="A388" s="175">
        <v>375</v>
      </c>
      <c r="B388" s="175">
        <v>24.75</v>
      </c>
      <c r="C388" s="175">
        <v>584.25</v>
      </c>
      <c r="D388" s="184">
        <v>2.7174418604651165</v>
      </c>
      <c r="E388" s="184">
        <v>4.6799543157284056</v>
      </c>
      <c r="F388" s="185">
        <v>1873.9980000000003</v>
      </c>
      <c r="G388" s="185">
        <v>26127.399099999995</v>
      </c>
      <c r="H388" s="185">
        <v>121.52278651162788</v>
      </c>
      <c r="I388" s="185">
        <v>306.93601358162033</v>
      </c>
      <c r="J388" s="185">
        <v>1600</v>
      </c>
      <c r="K388" s="185">
        <v>273000</v>
      </c>
      <c r="L388" s="185">
        <v>1269.7674418604652</v>
      </c>
      <c r="M388" s="185">
        <v>277.70326707205078</v>
      </c>
      <c r="N388" s="186">
        <v>8.25</v>
      </c>
      <c r="O388" s="186">
        <v>152.25</v>
      </c>
      <c r="P388" s="186">
        <v>0.70813953488372094</v>
      </c>
      <c r="Q388" s="186">
        <v>1.7680950409683804</v>
      </c>
      <c r="R388" s="187">
        <v>0.8774894387447193</v>
      </c>
      <c r="S388" s="190">
        <v>26.25</v>
      </c>
      <c r="T388" s="190">
        <v>481.5</v>
      </c>
      <c r="U388" s="190">
        <v>2.2395348837209301</v>
      </c>
      <c r="V388" s="190">
        <v>4.404046542769529</v>
      </c>
      <c r="W388" s="187">
        <v>0.61255280627640307</v>
      </c>
      <c r="X388" s="187">
        <v>1.4900422450211224</v>
      </c>
      <c r="Y388" s="188">
        <v>32</v>
      </c>
      <c r="Z388" s="188">
        <v>72</v>
      </c>
      <c r="AA388" s="188">
        <v>56</v>
      </c>
      <c r="AB388" s="188">
        <v>77</v>
      </c>
      <c r="AC388" s="188">
        <v>83</v>
      </c>
      <c r="AD388" s="189">
        <v>20.712499999999999</v>
      </c>
    </row>
    <row r="389" spans="1:30" s="183" customFormat="1" ht="11.35" x14ac:dyDescent="0.35">
      <c r="A389" s="175">
        <v>376</v>
      </c>
      <c r="B389" s="175">
        <v>18</v>
      </c>
      <c r="C389" s="175">
        <v>428.25</v>
      </c>
      <c r="D389" s="184">
        <v>1.991860465116279</v>
      </c>
      <c r="E389" s="184">
        <v>3.6406475082743803</v>
      </c>
      <c r="F389" s="185">
        <v>1606.2840000000003</v>
      </c>
      <c r="G389" s="185">
        <v>20178.199099999998</v>
      </c>
      <c r="H389" s="185">
        <v>93.852088837209294</v>
      </c>
      <c r="I389" s="185">
        <v>273.97590116445218</v>
      </c>
      <c r="J389" s="185">
        <v>1600</v>
      </c>
      <c r="K389" s="185">
        <v>271250</v>
      </c>
      <c r="L389" s="185">
        <v>1261.6279069767443</v>
      </c>
      <c r="M389" s="185">
        <v>266.91321555539753</v>
      </c>
      <c r="N389" s="186">
        <v>17.25</v>
      </c>
      <c r="O389" s="186">
        <v>206.25</v>
      </c>
      <c r="P389" s="186">
        <v>0.95930232558139539</v>
      </c>
      <c r="Q389" s="186">
        <v>2.3735117278393272</v>
      </c>
      <c r="R389" s="187">
        <v>0.82801751094434017</v>
      </c>
      <c r="S389" s="190">
        <v>24.75</v>
      </c>
      <c r="T389" s="190">
        <v>429</v>
      </c>
      <c r="U389" s="190">
        <v>1.9953488372093022</v>
      </c>
      <c r="V389" s="190">
        <v>4.4654673693066105</v>
      </c>
      <c r="W389" s="187">
        <v>0.64227642276422758</v>
      </c>
      <c r="X389" s="187">
        <v>1.4702939337085676</v>
      </c>
      <c r="Y389" s="188">
        <v>29</v>
      </c>
      <c r="Z389" s="188">
        <v>80</v>
      </c>
      <c r="AA389" s="188">
        <v>51</v>
      </c>
      <c r="AB389" s="188">
        <v>77</v>
      </c>
      <c r="AC389" s="188">
        <v>83</v>
      </c>
      <c r="AD389" s="189">
        <v>19.987500000000001</v>
      </c>
    </row>
    <row r="390" spans="1:30" s="183" customFormat="1" ht="11.35" x14ac:dyDescent="0.35">
      <c r="A390" s="175">
        <v>377</v>
      </c>
      <c r="B390" s="175">
        <v>38.25</v>
      </c>
      <c r="C390" s="175">
        <v>1260.75</v>
      </c>
      <c r="D390" s="184">
        <v>5.8639534883720934</v>
      </c>
      <c r="E390" s="184">
        <v>7.6608783260666993</v>
      </c>
      <c r="F390" s="185">
        <v>2141.7120000000004</v>
      </c>
      <c r="G390" s="185">
        <v>34175.179400000001</v>
      </c>
      <c r="H390" s="185">
        <v>158.95432279069769</v>
      </c>
      <c r="I390" s="185">
        <v>333.37013441417639</v>
      </c>
      <c r="J390" s="185">
        <v>1600</v>
      </c>
      <c r="K390" s="185">
        <v>275850</v>
      </c>
      <c r="L390" s="185">
        <v>1283.0232558139535</v>
      </c>
      <c r="M390" s="185">
        <v>268.00173388092463</v>
      </c>
      <c r="N390" s="186">
        <v>11.25</v>
      </c>
      <c r="O390" s="186">
        <v>153.75</v>
      </c>
      <c r="P390" s="186">
        <v>0.71511627906976749</v>
      </c>
      <c r="Q390" s="186">
        <v>2.111094826131851</v>
      </c>
      <c r="R390" s="187">
        <v>0.87090680100755669</v>
      </c>
      <c r="S390" s="190">
        <v>41.25</v>
      </c>
      <c r="T390" s="190">
        <v>402</v>
      </c>
      <c r="U390" s="190">
        <v>1.8697674418604651</v>
      </c>
      <c r="V390" s="190">
        <v>4.9457233901832849</v>
      </c>
      <c r="W390" s="187">
        <v>0.66246851385390437</v>
      </c>
      <c r="X390" s="187">
        <v>1.5333753148614611</v>
      </c>
      <c r="Y390" s="188">
        <v>30</v>
      </c>
      <c r="Z390" s="188">
        <v>76</v>
      </c>
      <c r="AA390" s="188">
        <v>54</v>
      </c>
      <c r="AB390" s="188">
        <v>86</v>
      </c>
      <c r="AC390" s="188">
        <v>74</v>
      </c>
      <c r="AD390" s="189">
        <v>19.850000000000001</v>
      </c>
    </row>
    <row r="391" spans="1:30" s="183" customFormat="1" ht="11.35" x14ac:dyDescent="0.35">
      <c r="A391" s="175">
        <v>378</v>
      </c>
      <c r="B391" s="175">
        <v>21.75</v>
      </c>
      <c r="C391" s="175">
        <v>519.75</v>
      </c>
      <c r="D391" s="184">
        <v>2.4174418604651162</v>
      </c>
      <c r="E391" s="184">
        <v>4.0555270311155214</v>
      </c>
      <c r="F391" s="185">
        <v>1606.2840000000003</v>
      </c>
      <c r="G391" s="185">
        <v>20741.885800000007</v>
      </c>
      <c r="H391" s="185">
        <v>96.473887441860498</v>
      </c>
      <c r="I391" s="185">
        <v>252.18134261313614</v>
      </c>
      <c r="J391" s="185">
        <v>1600</v>
      </c>
      <c r="K391" s="185">
        <v>272050</v>
      </c>
      <c r="L391" s="185">
        <v>1265.3488372093022</v>
      </c>
      <c r="M391" s="185">
        <v>268.81836306957877</v>
      </c>
      <c r="N391" s="186">
        <v>12</v>
      </c>
      <c r="O391" s="186">
        <v>168.75</v>
      </c>
      <c r="P391" s="186">
        <v>0.78488372093023251</v>
      </c>
      <c r="Q391" s="186">
        <v>1.9316454320607195</v>
      </c>
      <c r="R391" s="187">
        <v>0.8642943305186972</v>
      </c>
      <c r="S391" s="190">
        <v>30</v>
      </c>
      <c r="T391" s="190">
        <v>493.5</v>
      </c>
      <c r="U391" s="190">
        <v>2.2953488372093025</v>
      </c>
      <c r="V391" s="190">
        <v>4.9591180765706859</v>
      </c>
      <c r="W391" s="187">
        <v>0.60313630880579017</v>
      </c>
      <c r="X391" s="187">
        <v>1.4674306393244874</v>
      </c>
      <c r="Y391" s="188">
        <v>26</v>
      </c>
      <c r="Z391" s="188">
        <v>81</v>
      </c>
      <c r="AA391" s="188">
        <v>53</v>
      </c>
      <c r="AB391" s="188">
        <v>81</v>
      </c>
      <c r="AC391" s="188">
        <v>79</v>
      </c>
      <c r="AD391" s="189">
        <v>20.725000000000001</v>
      </c>
    </row>
    <row r="392" spans="1:30" s="183" customFormat="1" ht="11.35" x14ac:dyDescent="0.35">
      <c r="A392" s="175">
        <v>379</v>
      </c>
      <c r="B392" s="175">
        <v>24</v>
      </c>
      <c r="C392" s="175">
        <v>563.25</v>
      </c>
      <c r="D392" s="184">
        <v>2.6197674418604651</v>
      </c>
      <c r="E392" s="184">
        <v>4.3211355640024083</v>
      </c>
      <c r="F392" s="185">
        <v>2141.7120000000004</v>
      </c>
      <c r="G392" s="185">
        <v>23603.451000000005</v>
      </c>
      <c r="H392" s="185">
        <v>109.78349302325583</v>
      </c>
      <c r="I392" s="185">
        <v>283.50396498080141</v>
      </c>
      <c r="J392" s="185">
        <v>1600</v>
      </c>
      <c r="K392" s="185">
        <v>275200</v>
      </c>
      <c r="L392" s="185">
        <v>1280</v>
      </c>
      <c r="M392" s="185">
        <v>273.46854797027748</v>
      </c>
      <c r="N392" s="186">
        <v>9.75</v>
      </c>
      <c r="O392" s="186">
        <v>189.75</v>
      </c>
      <c r="P392" s="186">
        <v>0.88255813953488371</v>
      </c>
      <c r="Q392" s="186">
        <v>2.069439507195233</v>
      </c>
      <c r="R392" s="187">
        <v>0.85299244625217885</v>
      </c>
      <c r="S392" s="190">
        <v>24.75</v>
      </c>
      <c r="T392" s="190">
        <v>539.25</v>
      </c>
      <c r="U392" s="190">
        <v>2.5081395348837208</v>
      </c>
      <c r="V392" s="190">
        <v>4.9294310944589208</v>
      </c>
      <c r="W392" s="187">
        <v>0.58221963974433466</v>
      </c>
      <c r="X392" s="187">
        <v>1.4352120859965134</v>
      </c>
      <c r="Y392" s="188">
        <v>29</v>
      </c>
      <c r="Z392" s="188">
        <v>67</v>
      </c>
      <c r="AA392" s="188">
        <v>64</v>
      </c>
      <c r="AB392" s="188">
        <v>82</v>
      </c>
      <c r="AC392" s="188">
        <v>78</v>
      </c>
      <c r="AD392" s="189">
        <v>21.512499999999999</v>
      </c>
    </row>
    <row r="393" spans="1:30" s="183" customFormat="1" ht="11.35" x14ac:dyDescent="0.35">
      <c r="A393" s="175">
        <v>380</v>
      </c>
      <c r="B393" s="175">
        <v>51</v>
      </c>
      <c r="C393" s="175">
        <v>779.25</v>
      </c>
      <c r="D393" s="184">
        <v>3.6244186046511628</v>
      </c>
      <c r="E393" s="184">
        <v>8.2585934576486846</v>
      </c>
      <c r="F393" s="185">
        <v>4551.1380000000008</v>
      </c>
      <c r="G393" s="185">
        <v>41129.422375000016</v>
      </c>
      <c r="H393" s="185">
        <v>191.29963895348845</v>
      </c>
      <c r="I393" s="185">
        <v>574.70758944017882</v>
      </c>
      <c r="J393" s="185">
        <v>1600</v>
      </c>
      <c r="K393" s="185">
        <v>270500</v>
      </c>
      <c r="L393" s="185">
        <v>1258.1395348837209</v>
      </c>
      <c r="M393" s="185">
        <v>267.37085985708524</v>
      </c>
      <c r="N393" s="186">
        <v>12.75</v>
      </c>
      <c r="O393" s="186">
        <v>249.75</v>
      </c>
      <c r="P393" s="186">
        <v>1.1616279069767441</v>
      </c>
      <c r="Q393" s="186">
        <v>2.6478001186601001</v>
      </c>
      <c r="R393" s="187">
        <v>0.80035971223021574</v>
      </c>
      <c r="S393" s="190">
        <v>30</v>
      </c>
      <c r="T393" s="190">
        <v>507</v>
      </c>
      <c r="U393" s="190">
        <v>2.3581395348837209</v>
      </c>
      <c r="V393" s="190">
        <v>4.8855108380458372</v>
      </c>
      <c r="W393" s="187">
        <v>0.59472422062350128</v>
      </c>
      <c r="X393" s="187">
        <v>1.395083932853717</v>
      </c>
      <c r="Y393" s="188">
        <v>29</v>
      </c>
      <c r="Z393" s="188">
        <v>78</v>
      </c>
      <c r="AA393" s="188">
        <v>53</v>
      </c>
      <c r="AB393" s="188">
        <v>82</v>
      </c>
      <c r="AC393" s="188">
        <v>78</v>
      </c>
      <c r="AD393" s="189">
        <v>20.85</v>
      </c>
    </row>
    <row r="394" spans="1:30" s="183" customFormat="1" ht="11.35" x14ac:dyDescent="0.35">
      <c r="A394" s="175">
        <v>381</v>
      </c>
      <c r="B394" s="175">
        <v>18</v>
      </c>
      <c r="C394" s="175">
        <v>475.5</v>
      </c>
      <c r="D394" s="184">
        <v>2.2116279069767444</v>
      </c>
      <c r="E394" s="184">
        <v>4.0259792622141397</v>
      </c>
      <c r="F394" s="185">
        <v>1606.2840000000003</v>
      </c>
      <c r="G394" s="185">
        <v>19444.960200000001</v>
      </c>
      <c r="H394" s="185">
        <v>90.441675348837222</v>
      </c>
      <c r="I394" s="185">
        <v>248.85637448605414</v>
      </c>
      <c r="J394" s="185">
        <v>1600</v>
      </c>
      <c r="K394" s="185">
        <v>276300</v>
      </c>
      <c r="L394" s="185">
        <v>1285.1162790697674</v>
      </c>
      <c r="M394" s="185">
        <v>271.18097634239598</v>
      </c>
      <c r="N394" s="186">
        <v>10.5</v>
      </c>
      <c r="O394" s="186">
        <v>235.5</v>
      </c>
      <c r="P394" s="186">
        <v>1.0953488372093023</v>
      </c>
      <c r="Q394" s="186">
        <v>2.2682750546479942</v>
      </c>
      <c r="R394" s="187">
        <v>0.81722933643771822</v>
      </c>
      <c r="S394" s="190">
        <v>29.25</v>
      </c>
      <c r="T394" s="190">
        <v>551.25</v>
      </c>
      <c r="U394" s="190">
        <v>2.5639534883720931</v>
      </c>
      <c r="V394" s="190">
        <v>5.1673209944330729</v>
      </c>
      <c r="W394" s="187">
        <v>0.5721769499417928</v>
      </c>
      <c r="X394" s="187">
        <v>1.3894062863795109</v>
      </c>
      <c r="Y394" s="188">
        <v>28</v>
      </c>
      <c r="Z394" s="188">
        <v>70</v>
      </c>
      <c r="AA394" s="188">
        <v>62</v>
      </c>
      <c r="AB394" s="188">
        <v>80</v>
      </c>
      <c r="AC394" s="188">
        <v>80</v>
      </c>
      <c r="AD394" s="189">
        <v>21.475000000000001</v>
      </c>
    </row>
    <row r="395" spans="1:30" s="183" customFormat="1" ht="11.35" x14ac:dyDescent="0.35">
      <c r="A395" s="175">
        <v>382</v>
      </c>
      <c r="B395" s="175">
        <v>25.5</v>
      </c>
      <c r="C395" s="175">
        <v>837.75</v>
      </c>
      <c r="D395" s="184">
        <v>3.8965116279069769</v>
      </c>
      <c r="E395" s="184">
        <v>5.387337994927841</v>
      </c>
      <c r="F395" s="185">
        <v>2141.7120000000004</v>
      </c>
      <c r="G395" s="185">
        <v>35657.645675000029</v>
      </c>
      <c r="H395" s="185">
        <v>165.849514767442</v>
      </c>
      <c r="I395" s="185">
        <v>377.90652492183591</v>
      </c>
      <c r="J395" s="185">
        <v>1600</v>
      </c>
      <c r="K395" s="185">
        <v>272050</v>
      </c>
      <c r="L395" s="185">
        <v>1265.3488372093022</v>
      </c>
      <c r="M395" s="185">
        <v>268.81836306957877</v>
      </c>
      <c r="N395" s="186">
        <v>9.75</v>
      </c>
      <c r="O395" s="186">
        <v>138.75</v>
      </c>
      <c r="P395" s="186">
        <v>0.64534883720930236</v>
      </c>
      <c r="Q395" s="186">
        <v>1.964218886908456</v>
      </c>
      <c r="R395" s="187">
        <v>0.88342785129174539</v>
      </c>
      <c r="S395" s="190">
        <v>23.25</v>
      </c>
      <c r="T395" s="190">
        <v>389.25</v>
      </c>
      <c r="U395" s="190">
        <v>1.8104651162790697</v>
      </c>
      <c r="V395" s="190">
        <v>3.9772800746240815</v>
      </c>
      <c r="W395" s="187">
        <v>0.67296786389413987</v>
      </c>
      <c r="X395" s="187">
        <v>1.5563957151858854</v>
      </c>
      <c r="Y395" s="188">
        <v>31</v>
      </c>
      <c r="Z395" s="188">
        <v>73</v>
      </c>
      <c r="AA395" s="188">
        <v>56</v>
      </c>
      <c r="AB395" s="188">
        <v>84</v>
      </c>
      <c r="AC395" s="188">
        <v>76</v>
      </c>
      <c r="AD395" s="189">
        <v>19.837499999999999</v>
      </c>
    </row>
    <row r="396" spans="1:30" s="183" customFormat="1" ht="11.35" x14ac:dyDescent="0.35">
      <c r="A396" s="175">
        <v>383</v>
      </c>
      <c r="B396" s="175">
        <v>36.75</v>
      </c>
      <c r="C396" s="175">
        <v>666.75</v>
      </c>
      <c r="D396" s="184">
        <v>3.1011627906976744</v>
      </c>
      <c r="E396" s="184">
        <v>5.1235835559385352</v>
      </c>
      <c r="F396" s="185">
        <v>3279.4965000000007</v>
      </c>
      <c r="G396" s="185">
        <v>26943.183150000012</v>
      </c>
      <c r="H396" s="185">
        <v>125.31713093023261</v>
      </c>
      <c r="I396" s="185">
        <v>353.57322676249299</v>
      </c>
      <c r="J396" s="185">
        <v>1600</v>
      </c>
      <c r="K396" s="185">
        <v>276400</v>
      </c>
      <c r="L396" s="185">
        <v>1285.5813953488373</v>
      </c>
      <c r="M396" s="185">
        <v>275.86145721626832</v>
      </c>
      <c r="N396" s="186">
        <v>12.75</v>
      </c>
      <c r="O396" s="186">
        <v>214.5</v>
      </c>
      <c r="P396" s="186">
        <v>0.99767441860465111</v>
      </c>
      <c r="Q396" s="186">
        <v>2.4563943232045431</v>
      </c>
      <c r="R396" s="187">
        <v>0.82666666666666666</v>
      </c>
      <c r="S396" s="190">
        <v>25.5</v>
      </c>
      <c r="T396" s="190">
        <v>487.5</v>
      </c>
      <c r="U396" s="190">
        <v>2.2674418604651163</v>
      </c>
      <c r="V396" s="190">
        <v>4.6750091673773158</v>
      </c>
      <c r="W396" s="187">
        <v>0.60606060606060608</v>
      </c>
      <c r="X396" s="187">
        <v>1.4327272727272726</v>
      </c>
      <c r="Y396" s="188">
        <v>29</v>
      </c>
      <c r="Z396" s="188">
        <v>70</v>
      </c>
      <c r="AA396" s="188">
        <v>61</v>
      </c>
      <c r="AB396" s="188">
        <v>77</v>
      </c>
      <c r="AC396" s="188">
        <v>83</v>
      </c>
      <c r="AD396" s="189">
        <v>20.625</v>
      </c>
    </row>
    <row r="397" spans="1:30" s="183" customFormat="1" ht="11.35" x14ac:dyDescent="0.35">
      <c r="A397" s="175">
        <v>384</v>
      </c>
      <c r="B397" s="175">
        <v>38.25</v>
      </c>
      <c r="C397" s="175">
        <v>845.25</v>
      </c>
      <c r="D397" s="184">
        <v>3.9313953488372091</v>
      </c>
      <c r="E397" s="184">
        <v>6.8897952377218932</v>
      </c>
      <c r="F397" s="185">
        <v>3413.3535000000006</v>
      </c>
      <c r="G397" s="185">
        <v>35558.740225000023</v>
      </c>
      <c r="H397" s="185">
        <v>165.38948941860477</v>
      </c>
      <c r="I397" s="185">
        <v>409.62817251398207</v>
      </c>
      <c r="J397" s="185">
        <v>1600</v>
      </c>
      <c r="K397" s="185">
        <v>270850</v>
      </c>
      <c r="L397" s="185">
        <v>1259.7674418604652</v>
      </c>
      <c r="M397" s="185">
        <v>283.7868784721345</v>
      </c>
      <c r="N397" s="186">
        <v>11.25</v>
      </c>
      <c r="O397" s="186">
        <v>171.75</v>
      </c>
      <c r="P397" s="186">
        <v>0.7988372093023256</v>
      </c>
      <c r="Q397" s="186">
        <v>2.012649494421233</v>
      </c>
      <c r="R397" s="187">
        <v>0.8592501536570375</v>
      </c>
      <c r="S397" s="190">
        <v>21.75</v>
      </c>
      <c r="T397" s="190">
        <v>444.75</v>
      </c>
      <c r="U397" s="190">
        <v>2.0686046511627909</v>
      </c>
      <c r="V397" s="190">
        <v>4.2886780860944196</v>
      </c>
      <c r="W397" s="187">
        <v>0.63552550706822375</v>
      </c>
      <c r="X397" s="187">
        <v>1.4947756607252614</v>
      </c>
      <c r="Y397" s="188">
        <v>41</v>
      </c>
      <c r="Z397" s="188">
        <v>65</v>
      </c>
      <c r="AA397" s="188">
        <v>54</v>
      </c>
      <c r="AB397" s="188">
        <v>86</v>
      </c>
      <c r="AC397" s="188">
        <v>74</v>
      </c>
      <c r="AD397" s="189">
        <v>20.337499999999999</v>
      </c>
    </row>
    <row r="398" spans="1:30" s="183" customFormat="1" ht="11.35" x14ac:dyDescent="0.35">
      <c r="A398" s="175">
        <v>385</v>
      </c>
      <c r="B398" s="175">
        <v>30.75</v>
      </c>
      <c r="C398" s="175">
        <v>581.25</v>
      </c>
      <c r="D398" s="184">
        <v>2.7034883720930232</v>
      </c>
      <c r="E398" s="184">
        <v>6.0634919012132862</v>
      </c>
      <c r="F398" s="185">
        <v>2744.0685000000003</v>
      </c>
      <c r="G398" s="185">
        <v>27454.070700000011</v>
      </c>
      <c r="H398" s="185">
        <v>127.69335209302331</v>
      </c>
      <c r="I398" s="185">
        <v>427.22004487082586</v>
      </c>
      <c r="J398" s="185">
        <v>1600</v>
      </c>
      <c r="K398" s="185">
        <v>266900</v>
      </c>
      <c r="L398" s="185">
        <v>1241.3953488372092</v>
      </c>
      <c r="M398" s="185">
        <v>276.12625274482895</v>
      </c>
      <c r="N398" s="186">
        <v>11.25</v>
      </c>
      <c r="O398" s="186">
        <v>239.25</v>
      </c>
      <c r="P398" s="186">
        <v>1.1127906976744186</v>
      </c>
      <c r="Q398" s="186">
        <v>2.3425436745560972</v>
      </c>
      <c r="R398" s="187">
        <v>0.80369230769230771</v>
      </c>
      <c r="S398" s="190">
        <v>22.5</v>
      </c>
      <c r="T398" s="190">
        <v>417.75</v>
      </c>
      <c r="U398" s="190">
        <v>1.9430232558139535</v>
      </c>
      <c r="V398" s="190">
        <v>3.8747864185237701</v>
      </c>
      <c r="W398" s="187">
        <v>0.65723076923076917</v>
      </c>
      <c r="X398" s="187">
        <v>1.460923076923077</v>
      </c>
      <c r="Y398" s="188">
        <v>36</v>
      </c>
      <c r="Z398" s="188">
        <v>71</v>
      </c>
      <c r="AA398" s="188">
        <v>53</v>
      </c>
      <c r="AB398" s="188">
        <v>87</v>
      </c>
      <c r="AC398" s="188">
        <v>73</v>
      </c>
      <c r="AD398" s="189">
        <v>20.3125</v>
      </c>
    </row>
    <row r="399" spans="1:30" s="183" customFormat="1" ht="11.35" x14ac:dyDescent="0.35">
      <c r="A399" s="175">
        <v>386</v>
      </c>
      <c r="B399" s="175">
        <v>21.75</v>
      </c>
      <c r="C399" s="175">
        <v>506.25</v>
      </c>
      <c r="D399" s="184">
        <v>2.3546511627906979</v>
      </c>
      <c r="E399" s="184">
        <v>3.9359773269076239</v>
      </c>
      <c r="F399" s="185">
        <v>1137.7845000000002</v>
      </c>
      <c r="G399" s="185">
        <v>20944.530425000004</v>
      </c>
      <c r="H399" s="185">
        <v>97.416420581395371</v>
      </c>
      <c r="I399" s="185">
        <v>222.04769466610205</v>
      </c>
      <c r="J399" s="185">
        <v>1600</v>
      </c>
      <c r="K399" s="185">
        <v>278100</v>
      </c>
      <c r="L399" s="185">
        <v>1293.4883720930231</v>
      </c>
      <c r="M399" s="185">
        <v>265.508537984496</v>
      </c>
      <c r="N399" s="186">
        <v>12</v>
      </c>
      <c r="O399" s="186">
        <v>207.75</v>
      </c>
      <c r="P399" s="186">
        <v>0.96627906976744182</v>
      </c>
      <c r="Q399" s="186">
        <v>2.2206739139361531</v>
      </c>
      <c r="R399" s="187">
        <v>0.8340323547034153</v>
      </c>
      <c r="S399" s="190">
        <v>22.5</v>
      </c>
      <c r="T399" s="190">
        <v>507.75</v>
      </c>
      <c r="U399" s="190">
        <v>2.3616279069767443</v>
      </c>
      <c r="V399" s="190">
        <v>4.7746878990984323</v>
      </c>
      <c r="W399" s="187">
        <v>0.59436788496105453</v>
      </c>
      <c r="X399" s="187">
        <v>1.4284002396644699</v>
      </c>
      <c r="Y399" s="188">
        <v>26</v>
      </c>
      <c r="Z399" s="188">
        <v>76</v>
      </c>
      <c r="AA399" s="188">
        <v>58</v>
      </c>
      <c r="AB399" s="188">
        <v>83</v>
      </c>
      <c r="AC399" s="188">
        <v>77</v>
      </c>
      <c r="AD399" s="189">
        <v>20.862500000000001</v>
      </c>
    </row>
    <row r="400" spans="1:30" s="183" customFormat="1" ht="11.35" x14ac:dyDescent="0.35">
      <c r="A400" s="175">
        <v>387</v>
      </c>
      <c r="B400" s="175">
        <v>36</v>
      </c>
      <c r="C400" s="175">
        <v>732.75</v>
      </c>
      <c r="D400" s="184">
        <v>3.4081395348837211</v>
      </c>
      <c r="E400" s="184">
        <v>5.8323534692081918</v>
      </c>
      <c r="F400" s="185">
        <v>3212.5680000000007</v>
      </c>
      <c r="G400" s="185">
        <v>37426.789025000013</v>
      </c>
      <c r="H400" s="185">
        <v>174.07808848837215</v>
      </c>
      <c r="I400" s="185">
        <v>474.18357181645109</v>
      </c>
      <c r="J400" s="185">
        <v>1600</v>
      </c>
      <c r="K400" s="185">
        <v>269200</v>
      </c>
      <c r="L400" s="185">
        <v>1252.0930232558139</v>
      </c>
      <c r="M400" s="185">
        <v>277.64495363359373</v>
      </c>
      <c r="N400" s="186">
        <v>10.5</v>
      </c>
      <c r="O400" s="186">
        <v>207.75</v>
      </c>
      <c r="P400" s="186">
        <v>0.96627906976744182</v>
      </c>
      <c r="Q400" s="186">
        <v>2.383934765987759</v>
      </c>
      <c r="R400" s="187">
        <v>0.8346268656716419</v>
      </c>
      <c r="S400" s="190">
        <v>48</v>
      </c>
      <c r="T400" s="190">
        <v>478.5</v>
      </c>
      <c r="U400" s="190">
        <v>2.2255813953488373</v>
      </c>
      <c r="V400" s="190">
        <v>5.4948188435121983</v>
      </c>
      <c r="W400" s="187">
        <v>0.61910447761194032</v>
      </c>
      <c r="X400" s="187">
        <v>1.4537313432835823</v>
      </c>
      <c r="Y400" s="188">
        <v>34</v>
      </c>
      <c r="Z400" s="188">
        <v>71</v>
      </c>
      <c r="AA400" s="188">
        <v>55</v>
      </c>
      <c r="AB400" s="188">
        <v>75</v>
      </c>
      <c r="AC400" s="188">
        <v>85</v>
      </c>
      <c r="AD400" s="189">
        <v>20.9375</v>
      </c>
    </row>
    <row r="401" spans="1:30" s="183" customFormat="1" ht="11.35" x14ac:dyDescent="0.35">
      <c r="A401" s="175">
        <v>388</v>
      </c>
      <c r="B401" s="175">
        <v>31.5</v>
      </c>
      <c r="C401" s="175">
        <v>672.75</v>
      </c>
      <c r="D401" s="184">
        <v>3.1290697674418606</v>
      </c>
      <c r="E401" s="184">
        <v>5.5962190231372153</v>
      </c>
      <c r="F401" s="185">
        <v>2810.9970000000003</v>
      </c>
      <c r="G401" s="185">
        <v>26508.1479</v>
      </c>
      <c r="H401" s="185">
        <v>123.2937111627907</v>
      </c>
      <c r="I401" s="185">
        <v>347.09263714627389</v>
      </c>
      <c r="J401" s="185">
        <v>1600</v>
      </c>
      <c r="K401" s="185">
        <v>272600</v>
      </c>
      <c r="L401" s="185">
        <v>1267.9069767441861</v>
      </c>
      <c r="M401" s="185">
        <v>276.81903177521372</v>
      </c>
      <c r="N401" s="186">
        <v>11.25</v>
      </c>
      <c r="O401" s="186">
        <v>174</v>
      </c>
      <c r="P401" s="186">
        <v>0.80930232558139537</v>
      </c>
      <c r="Q401" s="186">
        <v>2.0607665701797151</v>
      </c>
      <c r="R401" s="187">
        <v>0.850032320620556</v>
      </c>
      <c r="S401" s="190">
        <v>22.5</v>
      </c>
      <c r="T401" s="190">
        <v>395.25</v>
      </c>
      <c r="U401" s="190">
        <v>1.8383720930232559</v>
      </c>
      <c r="V401" s="190">
        <v>4.0366723886202776</v>
      </c>
      <c r="W401" s="187">
        <v>0.65934065934065933</v>
      </c>
      <c r="X401" s="187">
        <v>1.5093729799612152</v>
      </c>
      <c r="Y401" s="188">
        <v>32</v>
      </c>
      <c r="Z401" s="188">
        <v>75</v>
      </c>
      <c r="AA401" s="188">
        <v>53</v>
      </c>
      <c r="AB401" s="188">
        <v>81</v>
      </c>
      <c r="AC401" s="188">
        <v>79</v>
      </c>
      <c r="AD401" s="189">
        <v>19.337499999999999</v>
      </c>
    </row>
    <row r="402" spans="1:30" s="183" customFormat="1" ht="11.35" x14ac:dyDescent="0.35">
      <c r="A402" s="175">
        <v>389</v>
      </c>
      <c r="B402" s="175">
        <v>25.5</v>
      </c>
      <c r="C402" s="175">
        <v>406.5</v>
      </c>
      <c r="D402" s="184">
        <v>1.8906976744186046</v>
      </c>
      <c r="E402" s="184">
        <v>3.7631739905216302</v>
      </c>
      <c r="F402" s="185">
        <v>2275.5690000000004</v>
      </c>
      <c r="G402" s="185">
        <v>17886.269800000002</v>
      </c>
      <c r="H402" s="185">
        <v>83.191952558139548</v>
      </c>
      <c r="I402" s="185">
        <v>268.4641131020789</v>
      </c>
      <c r="J402" s="185">
        <v>1600</v>
      </c>
      <c r="K402" s="185">
        <v>261800</v>
      </c>
      <c r="L402" s="185">
        <v>1217.6744186046512</v>
      </c>
      <c r="M402" s="185">
        <v>283.52617121369042</v>
      </c>
      <c r="N402" s="186">
        <v>12.75</v>
      </c>
      <c r="O402" s="186">
        <v>318</v>
      </c>
      <c r="P402" s="186">
        <v>1.4790697674418605</v>
      </c>
      <c r="Q402" s="186">
        <v>2.9173032082950257</v>
      </c>
      <c r="R402" s="187">
        <v>0.74457831325301205</v>
      </c>
      <c r="S402" s="190">
        <v>34.5</v>
      </c>
      <c r="T402" s="190">
        <v>537</v>
      </c>
      <c r="U402" s="190">
        <v>2.4976744186046513</v>
      </c>
      <c r="V402" s="190">
        <v>4.9547007969159305</v>
      </c>
      <c r="W402" s="187">
        <v>0.56867469879518073</v>
      </c>
      <c r="X402" s="187">
        <v>1.3132530120481927</v>
      </c>
      <c r="Y402" s="188">
        <v>47</v>
      </c>
      <c r="Z402" s="188">
        <v>71</v>
      </c>
      <c r="AA402" s="188">
        <v>42</v>
      </c>
      <c r="AB402" s="188">
        <v>77</v>
      </c>
      <c r="AC402" s="188">
        <v>83</v>
      </c>
      <c r="AD402" s="189">
        <v>20.75</v>
      </c>
    </row>
    <row r="403" spans="1:30" s="183" customFormat="1" ht="11.35" x14ac:dyDescent="0.35">
      <c r="A403" s="175">
        <v>390</v>
      </c>
      <c r="B403" s="175">
        <v>29.25</v>
      </c>
      <c r="C403" s="175">
        <v>595.5</v>
      </c>
      <c r="D403" s="184">
        <v>2.769767441860465</v>
      </c>
      <c r="E403" s="184">
        <v>4.5527687418418283</v>
      </c>
      <c r="F403" s="185">
        <v>2007.8550000000002</v>
      </c>
      <c r="G403" s="185">
        <v>23698.266375000003</v>
      </c>
      <c r="H403" s="185">
        <v>110.22449476744187</v>
      </c>
      <c r="I403" s="185">
        <v>267.52636270059486</v>
      </c>
      <c r="J403" s="185">
        <v>1600</v>
      </c>
      <c r="K403" s="185">
        <v>275900</v>
      </c>
      <c r="L403" s="185">
        <v>1283.2558139534883</v>
      </c>
      <c r="M403" s="185">
        <v>270.38153149055927</v>
      </c>
      <c r="N403" s="186">
        <v>14.25</v>
      </c>
      <c r="O403" s="186">
        <v>235.5</v>
      </c>
      <c r="P403" s="186">
        <v>1.0953488372093023</v>
      </c>
      <c r="Q403" s="186">
        <v>2.6577961048119012</v>
      </c>
      <c r="R403" s="187">
        <v>0.81197604790419153</v>
      </c>
      <c r="S403" s="190">
        <v>27</v>
      </c>
      <c r="T403" s="190">
        <v>493.5</v>
      </c>
      <c r="U403" s="190">
        <v>2.2953488372093025</v>
      </c>
      <c r="V403" s="190">
        <v>4.936273968845426</v>
      </c>
      <c r="W403" s="187">
        <v>0.60598802395209583</v>
      </c>
      <c r="X403" s="187">
        <v>1.4179640718562874</v>
      </c>
      <c r="Y403" s="188">
        <v>27</v>
      </c>
      <c r="Z403" s="188">
        <v>73</v>
      </c>
      <c r="AA403" s="188">
        <v>60</v>
      </c>
      <c r="AB403" s="188">
        <v>74</v>
      </c>
      <c r="AC403" s="188">
        <v>86</v>
      </c>
      <c r="AD403" s="189">
        <v>20.875</v>
      </c>
    </row>
    <row r="404" spans="1:30" s="183" customFormat="1" ht="11.35" x14ac:dyDescent="0.35">
      <c r="A404" s="175">
        <v>391</v>
      </c>
      <c r="B404" s="175">
        <v>22.5</v>
      </c>
      <c r="C404" s="175">
        <v>563.25</v>
      </c>
      <c r="D404" s="184">
        <v>2.6197674418604651</v>
      </c>
      <c r="E404" s="184">
        <v>4.7200128149933418</v>
      </c>
      <c r="F404" s="185">
        <v>1807.0695000000003</v>
      </c>
      <c r="G404" s="185">
        <v>21734.658550000007</v>
      </c>
      <c r="H404" s="185">
        <v>101.0914351162791</v>
      </c>
      <c r="I404" s="185">
        <v>298.2371186716947</v>
      </c>
      <c r="J404" s="185">
        <v>1600</v>
      </c>
      <c r="K404" s="185">
        <v>269250</v>
      </c>
      <c r="L404" s="185">
        <v>1252.3255813953488</v>
      </c>
      <c r="M404" s="185">
        <v>279.96859978558064</v>
      </c>
      <c r="N404" s="186">
        <v>13.5</v>
      </c>
      <c r="O404" s="186">
        <v>263.25</v>
      </c>
      <c r="P404" s="186">
        <v>1.2244186046511627</v>
      </c>
      <c r="Q404" s="186">
        <v>2.5706005901432398</v>
      </c>
      <c r="R404" s="187">
        <v>0.79365079365079372</v>
      </c>
      <c r="S404" s="190">
        <v>20.25</v>
      </c>
      <c r="T404" s="190">
        <v>504.75</v>
      </c>
      <c r="U404" s="190">
        <v>2.347674418604651</v>
      </c>
      <c r="V404" s="190">
        <v>4.3280080227401712</v>
      </c>
      <c r="W404" s="187">
        <v>0.60435038212815995</v>
      </c>
      <c r="X404" s="187">
        <v>1.3980011757789537</v>
      </c>
      <c r="Y404" s="188">
        <v>39</v>
      </c>
      <c r="Z404" s="188">
        <v>69</v>
      </c>
      <c r="AA404" s="188">
        <v>52</v>
      </c>
      <c r="AB404" s="188">
        <v>91</v>
      </c>
      <c r="AC404" s="188">
        <v>69</v>
      </c>
      <c r="AD404" s="189">
        <v>21.262499999999999</v>
      </c>
    </row>
    <row r="405" spans="1:30" s="183" customFormat="1" ht="11.35" x14ac:dyDescent="0.35">
      <c r="A405" s="175">
        <v>392</v>
      </c>
      <c r="B405" s="175">
        <v>55.5</v>
      </c>
      <c r="C405" s="175">
        <v>1515.75</v>
      </c>
      <c r="D405" s="184">
        <v>7.05</v>
      </c>
      <c r="E405" s="184">
        <v>11.043859037035313</v>
      </c>
      <c r="F405" s="185">
        <v>4350.3525000000009</v>
      </c>
      <c r="G405" s="185">
        <v>74897.825225000051</v>
      </c>
      <c r="H405" s="185">
        <v>348.36197779069789</v>
      </c>
      <c r="I405" s="185">
        <v>794.97640884437624</v>
      </c>
      <c r="J405" s="185">
        <v>1600</v>
      </c>
      <c r="K405" s="185">
        <v>282700</v>
      </c>
      <c r="L405" s="185">
        <v>1314.8837209302326</v>
      </c>
      <c r="M405" s="185">
        <v>281.99367074675649</v>
      </c>
      <c r="N405" s="186">
        <v>14.25</v>
      </c>
      <c r="O405" s="186">
        <v>136.5</v>
      </c>
      <c r="P405" s="186">
        <v>0.6348837209302326</v>
      </c>
      <c r="Q405" s="186">
        <v>2.1714894023995956</v>
      </c>
      <c r="R405" s="187">
        <v>0.89127837514934294</v>
      </c>
      <c r="S405" s="190">
        <v>33</v>
      </c>
      <c r="T405" s="190">
        <v>499.5</v>
      </c>
      <c r="U405" s="190">
        <v>2.3232558139534882</v>
      </c>
      <c r="V405" s="190">
        <v>5.6667721947463727</v>
      </c>
      <c r="W405" s="187">
        <v>0.60215053763440862</v>
      </c>
      <c r="X405" s="187">
        <v>1.4934289127837514</v>
      </c>
      <c r="Y405" s="188">
        <v>30</v>
      </c>
      <c r="Z405" s="188">
        <v>53</v>
      </c>
      <c r="AA405" s="188">
        <v>77</v>
      </c>
      <c r="AB405" s="188">
        <v>78</v>
      </c>
      <c r="AC405" s="188">
        <v>82</v>
      </c>
      <c r="AD405" s="189">
        <v>20.925000000000001</v>
      </c>
    </row>
    <row r="406" spans="1:30" s="183" customFormat="1" ht="11.35" x14ac:dyDescent="0.35">
      <c r="A406" s="175">
        <v>393</v>
      </c>
      <c r="B406" s="175">
        <v>29.25</v>
      </c>
      <c r="C406" s="175">
        <v>630.75</v>
      </c>
      <c r="D406" s="184">
        <v>2.9337209302325582</v>
      </c>
      <c r="E406" s="184">
        <v>5.3539412608432571</v>
      </c>
      <c r="F406" s="185">
        <v>2074.7835000000005</v>
      </c>
      <c r="G406" s="185">
        <v>26707.446100000001</v>
      </c>
      <c r="H406" s="185">
        <v>124.22067953488373</v>
      </c>
      <c r="I406" s="185">
        <v>324.28136172209031</v>
      </c>
      <c r="J406" s="185">
        <v>1600</v>
      </c>
      <c r="K406" s="185">
        <v>279450</v>
      </c>
      <c r="L406" s="185">
        <v>1299.7674418604652</v>
      </c>
      <c r="M406" s="185">
        <v>274.73426729587794</v>
      </c>
      <c r="N406" s="186">
        <v>12.75</v>
      </c>
      <c r="O406" s="186">
        <v>246.75</v>
      </c>
      <c r="P406" s="186">
        <v>1.1476744186046512</v>
      </c>
      <c r="Q406" s="186">
        <v>2.5208234053905807</v>
      </c>
      <c r="R406" s="187">
        <v>0.81004618937644335</v>
      </c>
      <c r="S406" s="190">
        <v>31.5</v>
      </c>
      <c r="T406" s="190">
        <v>550.5</v>
      </c>
      <c r="U406" s="190">
        <v>2.5604651162790697</v>
      </c>
      <c r="V406" s="190">
        <v>5.5351843815537105</v>
      </c>
      <c r="W406" s="187">
        <v>0.57621247113163965</v>
      </c>
      <c r="X406" s="187">
        <v>1.3862586605080831</v>
      </c>
      <c r="Y406" s="188">
        <v>28</v>
      </c>
      <c r="Z406" s="188">
        <v>70</v>
      </c>
      <c r="AA406" s="188">
        <v>62</v>
      </c>
      <c r="AB406" s="188">
        <v>81</v>
      </c>
      <c r="AC406" s="188">
        <v>79</v>
      </c>
      <c r="AD406" s="189">
        <v>21.65</v>
      </c>
    </row>
    <row r="407" spans="1:30" s="183" customFormat="1" ht="11.35" x14ac:dyDescent="0.35">
      <c r="A407" s="175">
        <v>394</v>
      </c>
      <c r="B407" s="175">
        <v>36.75</v>
      </c>
      <c r="C407" s="175">
        <v>1010.25</v>
      </c>
      <c r="D407" s="184">
        <v>4.6988372093023258</v>
      </c>
      <c r="E407" s="184">
        <v>6.4570153869276341</v>
      </c>
      <c r="F407" s="185">
        <v>2275.5690000000004</v>
      </c>
      <c r="G407" s="185">
        <v>39041.625</v>
      </c>
      <c r="H407" s="185">
        <v>181.58895348837208</v>
      </c>
      <c r="I407" s="185">
        <v>386.32382061557371</v>
      </c>
      <c r="J407" s="185">
        <v>1600</v>
      </c>
      <c r="K407" s="185">
        <v>271350</v>
      </c>
      <c r="L407" s="185">
        <v>1262.0930232558139</v>
      </c>
      <c r="M407" s="185">
        <v>289.20256248408191</v>
      </c>
      <c r="N407" s="186">
        <v>9.75</v>
      </c>
      <c r="O407" s="186">
        <v>113.25</v>
      </c>
      <c r="P407" s="186">
        <v>0.52674418604651163</v>
      </c>
      <c r="Q407" s="186">
        <v>1.5456960458088531</v>
      </c>
      <c r="R407" s="187">
        <v>0.90609452736318408</v>
      </c>
      <c r="S407" s="190">
        <v>30.75</v>
      </c>
      <c r="T407" s="190">
        <v>390</v>
      </c>
      <c r="U407" s="190">
        <v>1.8139534883720929</v>
      </c>
      <c r="V407" s="190">
        <v>4.3582600379709131</v>
      </c>
      <c r="W407" s="187">
        <v>0.6766169154228856</v>
      </c>
      <c r="X407" s="187">
        <v>1.5827114427860698</v>
      </c>
      <c r="Y407" s="188">
        <v>36</v>
      </c>
      <c r="Z407" s="188">
        <v>64</v>
      </c>
      <c r="AA407" s="188">
        <v>60</v>
      </c>
      <c r="AB407" s="188">
        <v>69</v>
      </c>
      <c r="AC407" s="188">
        <v>91</v>
      </c>
      <c r="AD407" s="189">
        <v>20.100000000000001</v>
      </c>
    </row>
    <row r="408" spans="1:30" s="183" customFormat="1" ht="11.35" x14ac:dyDescent="0.35">
      <c r="A408" s="175">
        <v>395</v>
      </c>
      <c r="B408" s="175">
        <v>26.25</v>
      </c>
      <c r="C408" s="175">
        <v>545.25</v>
      </c>
      <c r="D408" s="184">
        <v>2.536046511627907</v>
      </c>
      <c r="E408" s="184">
        <v>4.8455867480013195</v>
      </c>
      <c r="F408" s="185">
        <v>2342.4975000000004</v>
      </c>
      <c r="G408" s="185">
        <v>21294.417750000004</v>
      </c>
      <c r="H408" s="185">
        <v>99.043803488372106</v>
      </c>
      <c r="I408" s="185">
        <v>290.36629131689892</v>
      </c>
      <c r="J408" s="185">
        <v>1600</v>
      </c>
      <c r="K408" s="185">
        <v>268550</v>
      </c>
      <c r="L408" s="185">
        <v>1249.0697674418604</v>
      </c>
      <c r="M408" s="185">
        <v>282.59324781015113</v>
      </c>
      <c r="N408" s="186">
        <v>12</v>
      </c>
      <c r="O408" s="186">
        <v>223.5</v>
      </c>
      <c r="P408" s="186">
        <v>1.0395348837209302</v>
      </c>
      <c r="Q408" s="186">
        <v>2.4019695515516379</v>
      </c>
      <c r="R408" s="187">
        <v>0.8205900060204695</v>
      </c>
      <c r="S408" s="190">
        <v>40.5</v>
      </c>
      <c r="T408" s="190">
        <v>489.75</v>
      </c>
      <c r="U408" s="190">
        <v>2.2779069767441862</v>
      </c>
      <c r="V408" s="190">
        <v>5.123741038957462</v>
      </c>
      <c r="W408" s="187">
        <v>0.60686333534015657</v>
      </c>
      <c r="X408" s="187">
        <v>1.4274533413606261</v>
      </c>
      <c r="Y408" s="188">
        <v>32</v>
      </c>
      <c r="Z408" s="188">
        <v>74</v>
      </c>
      <c r="AA408" s="188">
        <v>54</v>
      </c>
      <c r="AB408" s="188">
        <v>92</v>
      </c>
      <c r="AC408" s="188">
        <v>68</v>
      </c>
      <c r="AD408" s="189">
        <v>20.762499999999999</v>
      </c>
    </row>
    <row r="409" spans="1:30" s="183" customFormat="1" ht="11.35" x14ac:dyDescent="0.35">
      <c r="A409" s="175">
        <v>396</v>
      </c>
      <c r="B409" s="175">
        <v>23.25</v>
      </c>
      <c r="C409" s="175">
        <v>603</v>
      </c>
      <c r="D409" s="184">
        <v>2.8046511627906976</v>
      </c>
      <c r="E409" s="184">
        <v>5.2996849442759419</v>
      </c>
      <c r="F409" s="185">
        <v>2074.7835000000005</v>
      </c>
      <c r="G409" s="185">
        <v>24506.242100000007</v>
      </c>
      <c r="H409" s="185">
        <v>113.98252139534887</v>
      </c>
      <c r="I409" s="185">
        <v>311.68166147485573</v>
      </c>
      <c r="J409" s="185">
        <v>1600</v>
      </c>
      <c r="K409" s="185">
        <v>268350</v>
      </c>
      <c r="L409" s="185">
        <v>1248.1395348837209</v>
      </c>
      <c r="M409" s="185">
        <v>273.25705789854965</v>
      </c>
      <c r="N409" s="186">
        <v>12</v>
      </c>
      <c r="O409" s="186">
        <v>267</v>
      </c>
      <c r="P409" s="186">
        <v>1.241860465116279</v>
      </c>
      <c r="Q409" s="186">
        <v>2.5892239444753793</v>
      </c>
      <c r="R409" s="187">
        <v>0.7864427114577085</v>
      </c>
      <c r="S409" s="190">
        <v>27.75</v>
      </c>
      <c r="T409" s="190">
        <v>460.5</v>
      </c>
      <c r="U409" s="190">
        <v>2.1418604651162791</v>
      </c>
      <c r="V409" s="190">
        <v>4.4009335542204377</v>
      </c>
      <c r="W409" s="187">
        <v>0.63167366526694657</v>
      </c>
      <c r="X409" s="187">
        <v>1.418116376724655</v>
      </c>
      <c r="Y409" s="188">
        <v>33</v>
      </c>
      <c r="Z409" s="188">
        <v>73</v>
      </c>
      <c r="AA409" s="188">
        <v>54</v>
      </c>
      <c r="AB409" s="188">
        <v>87</v>
      </c>
      <c r="AC409" s="188">
        <v>73</v>
      </c>
      <c r="AD409" s="189">
        <v>20.837499999999999</v>
      </c>
    </row>
    <row r="410" spans="1:30" s="183" customFormat="1" ht="11.35" x14ac:dyDescent="0.35">
      <c r="A410" s="175">
        <v>397</v>
      </c>
      <c r="B410" s="175">
        <v>22.5</v>
      </c>
      <c r="C410" s="175">
        <v>697.5</v>
      </c>
      <c r="D410" s="184">
        <v>3.2441860465116279</v>
      </c>
      <c r="E410" s="184">
        <v>4.713177605691838</v>
      </c>
      <c r="F410" s="185">
        <v>2007.8550000000002</v>
      </c>
      <c r="G410" s="185">
        <v>30667.754175000013</v>
      </c>
      <c r="H410" s="185">
        <v>142.64071709302331</v>
      </c>
      <c r="I410" s="185">
        <v>356.14099327436367</v>
      </c>
      <c r="J410" s="185">
        <v>1600</v>
      </c>
      <c r="K410" s="185">
        <v>270800</v>
      </c>
      <c r="L410" s="185">
        <v>1259.5348837209303</v>
      </c>
      <c r="M410" s="185">
        <v>263.49514074836452</v>
      </c>
      <c r="N410" s="186">
        <v>9.75</v>
      </c>
      <c r="O410" s="186">
        <v>122.25</v>
      </c>
      <c r="P410" s="186">
        <v>0.56860465116279069</v>
      </c>
      <c r="Q410" s="186">
        <v>1.5238379690941659</v>
      </c>
      <c r="R410" s="187">
        <v>0.89571337172104915</v>
      </c>
      <c r="S410" s="190">
        <v>30</v>
      </c>
      <c r="T410" s="190">
        <v>369.75</v>
      </c>
      <c r="U410" s="190">
        <v>1.7197674418604652</v>
      </c>
      <c r="V410" s="190">
        <v>4.1715847234045826</v>
      </c>
      <c r="W410" s="187">
        <v>0.68458093410108767</v>
      </c>
      <c r="X410" s="187">
        <v>1.5802943058221368</v>
      </c>
      <c r="Y410" s="188">
        <v>31</v>
      </c>
      <c r="Z410" s="188">
        <v>80</v>
      </c>
      <c r="AA410" s="188">
        <v>49</v>
      </c>
      <c r="AB410" s="188">
        <v>76</v>
      </c>
      <c r="AC410" s="188">
        <v>84</v>
      </c>
      <c r="AD410" s="189">
        <v>19.537500000000001</v>
      </c>
    </row>
    <row r="411" spans="1:30" s="183" customFormat="1" ht="11.35" x14ac:dyDescent="0.35">
      <c r="A411" s="175">
        <v>398</v>
      </c>
      <c r="B411" s="175">
        <v>27</v>
      </c>
      <c r="C411" s="175">
        <v>655.5</v>
      </c>
      <c r="D411" s="184">
        <v>3.0488372093023255</v>
      </c>
      <c r="E411" s="184">
        <v>4.8157584050107243</v>
      </c>
      <c r="F411" s="185">
        <v>2409.4260000000004</v>
      </c>
      <c r="G411" s="185">
        <v>34425.78945000004</v>
      </c>
      <c r="H411" s="185">
        <v>160.11995093023273</v>
      </c>
      <c r="I411" s="185">
        <v>394.85326465913204</v>
      </c>
      <c r="J411" s="185">
        <v>1600</v>
      </c>
      <c r="K411" s="185">
        <v>274300</v>
      </c>
      <c r="L411" s="185">
        <v>1275.8139534883721</v>
      </c>
      <c r="M411" s="185">
        <v>284.81205934823913</v>
      </c>
      <c r="N411" s="186">
        <v>9.75</v>
      </c>
      <c r="O411" s="186">
        <v>171</v>
      </c>
      <c r="P411" s="186">
        <v>0.79534883720930227</v>
      </c>
      <c r="Q411" s="186">
        <v>1.9804775559714343</v>
      </c>
      <c r="R411" s="187">
        <v>0.86759581881533099</v>
      </c>
      <c r="S411" s="190">
        <v>31.5</v>
      </c>
      <c r="T411" s="190">
        <v>547.5</v>
      </c>
      <c r="U411" s="190">
        <v>2.5465116279069768</v>
      </c>
      <c r="V411" s="190">
        <v>5.5506524343804911</v>
      </c>
      <c r="W411" s="187">
        <v>0.57607433217189308</v>
      </c>
      <c r="X411" s="187">
        <v>1.4436701509872241</v>
      </c>
      <c r="Y411" s="188">
        <v>35</v>
      </c>
      <c r="Z411" s="188">
        <v>67</v>
      </c>
      <c r="AA411" s="188">
        <v>58</v>
      </c>
      <c r="AB411" s="188">
        <v>77</v>
      </c>
      <c r="AC411" s="188">
        <v>83</v>
      </c>
      <c r="AD411" s="189">
        <v>21.524999999999999</v>
      </c>
    </row>
    <row r="412" spans="1:30" s="183" customFormat="1" ht="11.35" x14ac:dyDescent="0.35">
      <c r="A412" s="175">
        <v>399</v>
      </c>
      <c r="B412" s="175">
        <v>28.5</v>
      </c>
      <c r="C412" s="175">
        <v>694.5</v>
      </c>
      <c r="D412" s="184">
        <v>3.230232558139535</v>
      </c>
      <c r="E412" s="184">
        <v>6.2576974985250899</v>
      </c>
      <c r="F412" s="185">
        <v>2543.2830000000004</v>
      </c>
      <c r="G412" s="185">
        <v>33037.766725000009</v>
      </c>
      <c r="H412" s="185">
        <v>153.6640312790698</v>
      </c>
      <c r="I412" s="185">
        <v>462.0408483903181</v>
      </c>
      <c r="J412" s="185">
        <v>1600</v>
      </c>
      <c r="K412" s="185">
        <v>270000</v>
      </c>
      <c r="L412" s="185">
        <v>1255.8139534883721</v>
      </c>
      <c r="M412" s="185">
        <v>261.46811029566635</v>
      </c>
      <c r="N412" s="186">
        <v>12</v>
      </c>
      <c r="O412" s="186">
        <v>243.75</v>
      </c>
      <c r="P412" s="186">
        <v>1.1337209302325582</v>
      </c>
      <c r="Q412" s="186">
        <v>2.3715535970777077</v>
      </c>
      <c r="R412" s="187">
        <v>0.79712858926342067</v>
      </c>
      <c r="S412" s="190">
        <v>31.5</v>
      </c>
      <c r="T412" s="190">
        <v>399.75</v>
      </c>
      <c r="U412" s="190">
        <v>1.8593023255813954</v>
      </c>
      <c r="V412" s="190">
        <v>3.9272332151183926</v>
      </c>
      <c r="W412" s="187">
        <v>0.66729088639200995</v>
      </c>
      <c r="X412" s="187">
        <v>1.4644194756554305</v>
      </c>
      <c r="Y412" s="188">
        <v>31</v>
      </c>
      <c r="Z412" s="188">
        <v>84</v>
      </c>
      <c r="AA412" s="188">
        <v>45</v>
      </c>
      <c r="AB412" s="188">
        <v>68</v>
      </c>
      <c r="AC412" s="188">
        <v>92</v>
      </c>
      <c r="AD412" s="189">
        <v>20.024999999999999</v>
      </c>
    </row>
    <row r="413" spans="1:30" s="183" customFormat="1" ht="11.35" x14ac:dyDescent="0.35">
      <c r="A413" s="175">
        <v>400</v>
      </c>
      <c r="B413" s="175">
        <v>24.75</v>
      </c>
      <c r="C413" s="175">
        <v>550.5</v>
      </c>
      <c r="D413" s="184">
        <v>2.5604651162790697</v>
      </c>
      <c r="E413" s="184">
        <v>4.8160503427758385</v>
      </c>
      <c r="F413" s="185">
        <v>2208.6405000000004</v>
      </c>
      <c r="G413" s="185">
        <v>23741.02625000001</v>
      </c>
      <c r="H413" s="185">
        <v>110.4233779069768</v>
      </c>
      <c r="I413" s="185">
        <v>354.25219329171227</v>
      </c>
      <c r="J413" s="185">
        <v>1600</v>
      </c>
      <c r="K413" s="185">
        <v>271250</v>
      </c>
      <c r="L413" s="185">
        <v>1261.6279069767443</v>
      </c>
      <c r="M413" s="185">
        <v>266.91321555539753</v>
      </c>
      <c r="N413" s="186">
        <v>12.75</v>
      </c>
      <c r="O413" s="186">
        <v>251.25</v>
      </c>
      <c r="P413" s="186">
        <v>1.1686046511627908</v>
      </c>
      <c r="Q413" s="186">
        <v>2.5351045448362268</v>
      </c>
      <c r="R413" s="187">
        <v>0.7947303921568627</v>
      </c>
      <c r="S413" s="190">
        <v>36.75</v>
      </c>
      <c r="T413" s="190">
        <v>418.5</v>
      </c>
      <c r="U413" s="190">
        <v>1.9465116279069767</v>
      </c>
      <c r="V413" s="190">
        <v>4.5307928190096476</v>
      </c>
      <c r="W413" s="187">
        <v>0.65808823529411764</v>
      </c>
      <c r="X413" s="187">
        <v>1.4528186274509802</v>
      </c>
      <c r="Y413" s="188">
        <v>34</v>
      </c>
      <c r="Z413" s="188">
        <v>74</v>
      </c>
      <c r="AA413" s="188">
        <v>52</v>
      </c>
      <c r="AB413" s="188">
        <v>69</v>
      </c>
      <c r="AC413" s="188">
        <v>91</v>
      </c>
      <c r="AD413" s="189">
        <v>20.399999999999999</v>
      </c>
    </row>
    <row r="414" spans="1:30" s="183" customFormat="1" ht="11.35" x14ac:dyDescent="0.35">
      <c r="A414" s="175">
        <v>401</v>
      </c>
      <c r="B414" s="175">
        <v>24.75</v>
      </c>
      <c r="C414" s="175">
        <v>579.75</v>
      </c>
      <c r="D414" s="184">
        <v>2.6965116279069767</v>
      </c>
      <c r="E414" s="184">
        <v>4.7555353304407033</v>
      </c>
      <c r="F414" s="185">
        <v>1807.0695000000003</v>
      </c>
      <c r="G414" s="185">
        <v>21414.889050000002</v>
      </c>
      <c r="H414" s="185">
        <v>99.604135116279082</v>
      </c>
      <c r="I414" s="185">
        <v>265.36456311595691</v>
      </c>
      <c r="J414" s="185">
        <v>1600</v>
      </c>
      <c r="K414" s="185">
        <v>271750</v>
      </c>
      <c r="L414" s="185">
        <v>1263.953488372093</v>
      </c>
      <c r="M414" s="185">
        <v>290.08651251384885</v>
      </c>
      <c r="N414" s="186">
        <v>15</v>
      </c>
      <c r="O414" s="186">
        <v>248.25</v>
      </c>
      <c r="P414" s="186">
        <v>1.1546511627906977</v>
      </c>
      <c r="Q414" s="186">
        <v>2.7720402662221653</v>
      </c>
      <c r="R414" s="187">
        <v>0.80215182307232524</v>
      </c>
      <c r="S414" s="190">
        <v>33</v>
      </c>
      <c r="T414" s="190">
        <v>549.75</v>
      </c>
      <c r="U414" s="190">
        <v>2.5569767441860467</v>
      </c>
      <c r="V414" s="190">
        <v>5.8814175666173023</v>
      </c>
      <c r="W414" s="187">
        <v>0.56186491332934851</v>
      </c>
      <c r="X414" s="187">
        <v>1.3640167364016738</v>
      </c>
      <c r="Y414" s="188">
        <v>39</v>
      </c>
      <c r="Z414" s="188">
        <v>62</v>
      </c>
      <c r="AA414" s="188">
        <v>59</v>
      </c>
      <c r="AB414" s="188">
        <v>77</v>
      </c>
      <c r="AC414" s="188">
        <v>83</v>
      </c>
      <c r="AD414" s="189">
        <v>20.912500000000001</v>
      </c>
    </row>
    <row r="415" spans="1:30" s="183" customFormat="1" ht="11.35" x14ac:dyDescent="0.35">
      <c r="A415" s="175">
        <v>402</v>
      </c>
      <c r="B415" s="175">
        <v>48</v>
      </c>
      <c r="C415" s="175">
        <v>1250.25</v>
      </c>
      <c r="D415" s="184">
        <v>5.815116279069767</v>
      </c>
      <c r="E415" s="184">
        <v>10.250447533446952</v>
      </c>
      <c r="F415" s="185">
        <v>4015.7100000000005</v>
      </c>
      <c r="G415" s="185">
        <v>56993.707825000056</v>
      </c>
      <c r="H415" s="185">
        <v>265.08701313953515</v>
      </c>
      <c r="I415" s="185">
        <v>682.69463898414938</v>
      </c>
      <c r="J415" s="185">
        <v>1600</v>
      </c>
      <c r="K415" s="185">
        <v>273350</v>
      </c>
      <c r="L415" s="185">
        <v>1271.3953488372092</v>
      </c>
      <c r="M415" s="185">
        <v>276.2531464306698</v>
      </c>
      <c r="N415" s="186">
        <v>14.25</v>
      </c>
      <c r="O415" s="186">
        <v>177</v>
      </c>
      <c r="P415" s="186">
        <v>0.82325581395348835</v>
      </c>
      <c r="Q415" s="186">
        <v>2.1611844720208153</v>
      </c>
      <c r="R415" s="187">
        <v>0.85110410094637223</v>
      </c>
      <c r="S415" s="190">
        <v>31.5</v>
      </c>
      <c r="T415" s="190">
        <v>378.75</v>
      </c>
      <c r="U415" s="190">
        <v>1.7616279069767442</v>
      </c>
      <c r="V415" s="190">
        <v>4.0902327986168601</v>
      </c>
      <c r="W415" s="187">
        <v>0.68138801261829651</v>
      </c>
      <c r="X415" s="187">
        <v>1.5324921135646687</v>
      </c>
      <c r="Y415" s="188">
        <v>31</v>
      </c>
      <c r="Z415" s="188">
        <v>67</v>
      </c>
      <c r="AA415" s="188">
        <v>62</v>
      </c>
      <c r="AB415" s="188">
        <v>74</v>
      </c>
      <c r="AC415" s="188">
        <v>86</v>
      </c>
      <c r="AD415" s="189">
        <v>19.8125</v>
      </c>
    </row>
    <row r="416" spans="1:30" s="183" customFormat="1" ht="11.35" x14ac:dyDescent="0.35">
      <c r="A416" s="175">
        <v>403</v>
      </c>
      <c r="B416" s="175">
        <v>47.25</v>
      </c>
      <c r="C416" s="175">
        <v>1245.75</v>
      </c>
      <c r="D416" s="184">
        <v>5.7941860465116282</v>
      </c>
      <c r="E416" s="184">
        <v>7.9068629933198853</v>
      </c>
      <c r="F416" s="185">
        <v>3948.7815000000005</v>
      </c>
      <c r="G416" s="185">
        <v>54142.925550000051</v>
      </c>
      <c r="H416" s="185">
        <v>251.82756069767464</v>
      </c>
      <c r="I416" s="185">
        <v>583.52263950040708</v>
      </c>
      <c r="J416" s="185">
        <v>1600</v>
      </c>
      <c r="K416" s="185">
        <v>274200</v>
      </c>
      <c r="L416" s="185">
        <v>1275.3488372093022</v>
      </c>
      <c r="M416" s="185">
        <v>280.26480166510356</v>
      </c>
      <c r="N416" s="186">
        <v>9</v>
      </c>
      <c r="O416" s="186">
        <v>90.75</v>
      </c>
      <c r="P416" s="186">
        <v>0.42209302325581394</v>
      </c>
      <c r="Q416" s="186">
        <v>1.3955161141853925</v>
      </c>
      <c r="R416" s="187">
        <v>0.92127521145087832</v>
      </c>
      <c r="S416" s="190">
        <v>21.75</v>
      </c>
      <c r="T416" s="190">
        <v>348.75</v>
      </c>
      <c r="U416" s="190">
        <v>1.6220930232558139</v>
      </c>
      <c r="V416" s="190">
        <v>3.9597758822987963</v>
      </c>
      <c r="W416" s="187">
        <v>0.69746258945998696</v>
      </c>
      <c r="X416" s="187">
        <v>1.6187378009108653</v>
      </c>
      <c r="Y416" s="188">
        <v>35</v>
      </c>
      <c r="Z416" s="188">
        <v>64</v>
      </c>
      <c r="AA416" s="188">
        <v>61</v>
      </c>
      <c r="AB416" s="188">
        <v>92</v>
      </c>
      <c r="AC416" s="188">
        <v>68</v>
      </c>
      <c r="AD416" s="189">
        <v>19.212499999999999</v>
      </c>
    </row>
    <row r="417" spans="1:30" s="183" customFormat="1" ht="11.35" x14ac:dyDescent="0.35">
      <c r="A417" s="175">
        <v>404</v>
      </c>
      <c r="B417" s="175">
        <v>32.25</v>
      </c>
      <c r="C417" s="175">
        <v>827.25</v>
      </c>
      <c r="D417" s="184">
        <v>3.847674418604651</v>
      </c>
      <c r="E417" s="184">
        <v>5.598501483920856</v>
      </c>
      <c r="F417" s="185">
        <v>1940.9265000000003</v>
      </c>
      <c r="G417" s="185">
        <v>36275.247000000018</v>
      </c>
      <c r="H417" s="185">
        <v>168.72207906976752</v>
      </c>
      <c r="I417" s="185">
        <v>362.69010389394305</v>
      </c>
      <c r="J417" s="185">
        <v>1600</v>
      </c>
      <c r="K417" s="185">
        <v>279000</v>
      </c>
      <c r="L417" s="185">
        <v>1297.6744186046512</v>
      </c>
      <c r="M417" s="185">
        <v>271.71003312270875</v>
      </c>
      <c r="N417" s="186">
        <v>12</v>
      </c>
      <c r="O417" s="186">
        <v>219</v>
      </c>
      <c r="P417" s="186">
        <v>1.0186046511627906</v>
      </c>
      <c r="Q417" s="186">
        <v>2.511353268691042</v>
      </c>
      <c r="R417" s="187">
        <v>0.83013379872018622</v>
      </c>
      <c r="S417" s="190">
        <v>34.5</v>
      </c>
      <c r="T417" s="190">
        <v>548.25</v>
      </c>
      <c r="U417" s="190">
        <v>2.5499999999999998</v>
      </c>
      <c r="V417" s="190">
        <v>5.5250703044539513</v>
      </c>
      <c r="W417" s="187">
        <v>0.57475276323443869</v>
      </c>
      <c r="X417" s="187">
        <v>1.4048865619546249</v>
      </c>
      <c r="Y417" s="188">
        <v>26</v>
      </c>
      <c r="Z417" s="188">
        <v>74</v>
      </c>
      <c r="AA417" s="188">
        <v>60</v>
      </c>
      <c r="AB417" s="188">
        <v>81</v>
      </c>
      <c r="AC417" s="188">
        <v>79</v>
      </c>
      <c r="AD417" s="189">
        <v>21.487500000000001</v>
      </c>
    </row>
    <row r="418" spans="1:30" s="183" customFormat="1" ht="11.35" x14ac:dyDescent="0.35">
      <c r="A418" s="175">
        <v>405</v>
      </c>
      <c r="B418" s="175">
        <v>24</v>
      </c>
      <c r="C418" s="175">
        <v>956.25</v>
      </c>
      <c r="D418" s="184">
        <v>4.4476744186046515</v>
      </c>
      <c r="E418" s="184">
        <v>5.7007639417598792</v>
      </c>
      <c r="F418" s="185">
        <v>2141.7120000000004</v>
      </c>
      <c r="G418" s="185">
        <v>38150.732300000011</v>
      </c>
      <c r="H418" s="185">
        <v>177.44526651162795</v>
      </c>
      <c r="I418" s="185">
        <v>381.57405282653502</v>
      </c>
      <c r="J418" s="185">
        <v>1600</v>
      </c>
      <c r="K418" s="185">
        <v>274200</v>
      </c>
      <c r="L418" s="185">
        <v>1275.3488372093022</v>
      </c>
      <c r="M418" s="185">
        <v>280.26480166510356</v>
      </c>
      <c r="N418" s="186">
        <v>8.25</v>
      </c>
      <c r="O418" s="186">
        <v>110.25</v>
      </c>
      <c r="P418" s="186">
        <v>0.51279069767441865</v>
      </c>
      <c r="Q418" s="186">
        <v>1.5436065391078821</v>
      </c>
      <c r="R418" s="187">
        <v>0.90846824408468252</v>
      </c>
      <c r="S418" s="190">
        <v>27.75</v>
      </c>
      <c r="T418" s="190">
        <v>433.5</v>
      </c>
      <c r="U418" s="190">
        <v>2.016279069767442</v>
      </c>
      <c r="V418" s="190">
        <v>4.6680425880661298</v>
      </c>
      <c r="W418" s="187">
        <v>0.64009962640099627</v>
      </c>
      <c r="X418" s="187">
        <v>1.5485678704856789</v>
      </c>
      <c r="Y418" s="188">
        <v>36</v>
      </c>
      <c r="Z418" s="188">
        <v>67</v>
      </c>
      <c r="AA418" s="188">
        <v>57</v>
      </c>
      <c r="AB418" s="188">
        <v>82</v>
      </c>
      <c r="AC418" s="188">
        <v>78</v>
      </c>
      <c r="AD418" s="189">
        <v>20.074999999999999</v>
      </c>
    </row>
    <row r="419" spans="1:30" s="183" customFormat="1" ht="11.35" x14ac:dyDescent="0.35">
      <c r="A419" s="175">
        <v>406</v>
      </c>
      <c r="B419" s="175">
        <v>28.5</v>
      </c>
      <c r="C419" s="175">
        <v>675</v>
      </c>
      <c r="D419" s="184">
        <v>3.13953488372093</v>
      </c>
      <c r="E419" s="184">
        <v>5.4205988881322353</v>
      </c>
      <c r="F419" s="185">
        <v>1940.9265000000003</v>
      </c>
      <c r="G419" s="185">
        <v>26268.692600000006</v>
      </c>
      <c r="H419" s="185">
        <v>122.17996558139538</v>
      </c>
      <c r="I419" s="185">
        <v>294.73821158619887</v>
      </c>
      <c r="J419" s="185">
        <v>1600</v>
      </c>
      <c r="K419" s="185">
        <v>270000</v>
      </c>
      <c r="L419" s="185">
        <v>1255.8139534883721</v>
      </c>
      <c r="M419" s="185">
        <v>279.60446493884228</v>
      </c>
      <c r="N419" s="186">
        <v>10.5</v>
      </c>
      <c r="O419" s="186">
        <v>168.75</v>
      </c>
      <c r="P419" s="186">
        <v>0.78488372093023251</v>
      </c>
      <c r="Q419" s="186">
        <v>1.9138738081978435</v>
      </c>
      <c r="R419" s="187">
        <v>0.85840151038388923</v>
      </c>
      <c r="S419" s="190">
        <v>31.5</v>
      </c>
      <c r="T419" s="190">
        <v>462.75</v>
      </c>
      <c r="U419" s="190">
        <v>2.152325581395349</v>
      </c>
      <c r="V419" s="190">
        <v>4.925649934443066</v>
      </c>
      <c r="W419" s="187">
        <v>0.61170547514159845</v>
      </c>
      <c r="X419" s="187">
        <v>1.4701069855254878</v>
      </c>
      <c r="Y419" s="188">
        <v>33</v>
      </c>
      <c r="Z419" s="188">
        <v>71</v>
      </c>
      <c r="AA419" s="188">
        <v>56</v>
      </c>
      <c r="AB419" s="188">
        <v>84</v>
      </c>
      <c r="AC419" s="188">
        <v>76</v>
      </c>
      <c r="AD419" s="189">
        <v>19.862500000000001</v>
      </c>
    </row>
    <row r="420" spans="1:30" s="183" customFormat="1" ht="11.35" x14ac:dyDescent="0.35">
      <c r="A420" s="175">
        <v>407</v>
      </c>
      <c r="B420" s="175">
        <v>33.75</v>
      </c>
      <c r="C420" s="175">
        <v>1031.25</v>
      </c>
      <c r="D420" s="184">
        <v>4.7965116279069768</v>
      </c>
      <c r="E420" s="184">
        <v>7.1940022018997833</v>
      </c>
      <c r="F420" s="185">
        <v>3011.7825000000003</v>
      </c>
      <c r="G420" s="185">
        <v>46959.266550000044</v>
      </c>
      <c r="H420" s="185">
        <v>218.41519325581416</v>
      </c>
      <c r="I420" s="185">
        <v>471.48058691308995</v>
      </c>
      <c r="J420" s="185">
        <v>1600</v>
      </c>
      <c r="K420" s="185">
        <v>275850</v>
      </c>
      <c r="L420" s="185">
        <v>1283.0232558139535</v>
      </c>
      <c r="M420" s="185">
        <v>285.7236662849815</v>
      </c>
      <c r="N420" s="186">
        <v>12</v>
      </c>
      <c r="O420" s="186">
        <v>120</v>
      </c>
      <c r="P420" s="186">
        <v>0.55813953488372092</v>
      </c>
      <c r="Q420" s="186">
        <v>1.7347779300015156</v>
      </c>
      <c r="R420" s="187">
        <v>0.90043559427504671</v>
      </c>
      <c r="S420" s="190">
        <v>30</v>
      </c>
      <c r="T420" s="190">
        <v>485.25</v>
      </c>
      <c r="U420" s="190">
        <v>2.2569767441860464</v>
      </c>
      <c r="V420" s="190">
        <v>4.9860152721235389</v>
      </c>
      <c r="W420" s="187">
        <v>0.59738643434971994</v>
      </c>
      <c r="X420" s="187">
        <v>1.4978220286247668</v>
      </c>
      <c r="Y420" s="188">
        <v>34</v>
      </c>
      <c r="Z420" s="188">
        <v>63</v>
      </c>
      <c r="AA420" s="188">
        <v>63</v>
      </c>
      <c r="AB420" s="188">
        <v>77</v>
      </c>
      <c r="AC420" s="188">
        <v>83</v>
      </c>
      <c r="AD420" s="189">
        <v>20.087499999999999</v>
      </c>
    </row>
    <row r="421" spans="1:30" s="183" customFormat="1" ht="11.35" x14ac:dyDescent="0.35">
      <c r="A421" s="175">
        <v>408</v>
      </c>
      <c r="B421" s="175">
        <v>37.5</v>
      </c>
      <c r="C421" s="175">
        <v>1209</v>
      </c>
      <c r="D421" s="184">
        <v>5.6232558139534881</v>
      </c>
      <c r="E421" s="184">
        <v>8.5038085807583084</v>
      </c>
      <c r="F421" s="185">
        <v>3346.4250000000006</v>
      </c>
      <c r="G421" s="185">
        <v>47727.085175000007</v>
      </c>
      <c r="H421" s="185">
        <v>221.98644267441864</v>
      </c>
      <c r="I421" s="185">
        <v>531.39659425767491</v>
      </c>
      <c r="J421" s="185">
        <v>1600</v>
      </c>
      <c r="K421" s="185">
        <v>270500</v>
      </c>
      <c r="L421" s="185">
        <v>1258.1395348837209</v>
      </c>
      <c r="M421" s="185">
        <v>285.13200594262764</v>
      </c>
      <c r="N421" s="186">
        <v>13.5</v>
      </c>
      <c r="O421" s="186">
        <v>125.25</v>
      </c>
      <c r="P421" s="186">
        <v>0.58255813953488367</v>
      </c>
      <c r="Q421" s="186">
        <v>1.9137013275683095</v>
      </c>
      <c r="R421" s="187">
        <v>0.89723076923076928</v>
      </c>
      <c r="S421" s="190">
        <v>26.25</v>
      </c>
      <c r="T421" s="190">
        <v>425.25</v>
      </c>
      <c r="U421" s="190">
        <v>1.9779069767441861</v>
      </c>
      <c r="V421" s="190">
        <v>4.5237987294504238</v>
      </c>
      <c r="W421" s="187">
        <v>0.65107692307692311</v>
      </c>
      <c r="X421" s="187">
        <v>1.5483076923076924</v>
      </c>
      <c r="Y421" s="188">
        <v>36</v>
      </c>
      <c r="Z421" s="188">
        <v>69</v>
      </c>
      <c r="AA421" s="188">
        <v>55</v>
      </c>
      <c r="AB421" s="188">
        <v>77</v>
      </c>
      <c r="AC421" s="188">
        <v>83</v>
      </c>
      <c r="AD421" s="189">
        <v>20.3125</v>
      </c>
    </row>
    <row r="422" spans="1:30" s="183" customFormat="1" ht="11.35" x14ac:dyDescent="0.35">
      <c r="A422" s="175">
        <v>409</v>
      </c>
      <c r="B422" s="175">
        <v>43.5</v>
      </c>
      <c r="C422" s="175">
        <v>855</v>
      </c>
      <c r="D422" s="184">
        <v>3.9767441860465116</v>
      </c>
      <c r="E422" s="184">
        <v>6.7646548153399539</v>
      </c>
      <c r="F422" s="185">
        <v>2342.4975000000004</v>
      </c>
      <c r="G422" s="185">
        <v>35622.322300000014</v>
      </c>
      <c r="H422" s="185">
        <v>165.68522000000007</v>
      </c>
      <c r="I422" s="185">
        <v>389.33962668119415</v>
      </c>
      <c r="J422" s="185">
        <v>1600</v>
      </c>
      <c r="K422" s="185">
        <v>273200</v>
      </c>
      <c r="L422" s="185">
        <v>1270.6976744186047</v>
      </c>
      <c r="M422" s="185">
        <v>269.17488451285766</v>
      </c>
      <c r="N422" s="186">
        <v>12.75</v>
      </c>
      <c r="O422" s="186">
        <v>195.75</v>
      </c>
      <c r="P422" s="186">
        <v>0.91046511627906979</v>
      </c>
      <c r="Q422" s="186">
        <v>2.2791096735680076</v>
      </c>
      <c r="R422" s="187">
        <v>0.84473527662105896</v>
      </c>
      <c r="S422" s="190">
        <v>18</v>
      </c>
      <c r="T422" s="190">
        <v>401.25</v>
      </c>
      <c r="U422" s="190">
        <v>1.8662790697674418</v>
      </c>
      <c r="V422" s="190">
        <v>3.7054790344876016</v>
      </c>
      <c r="W422" s="187">
        <v>0.68173706127305178</v>
      </c>
      <c r="X422" s="187">
        <v>1.5264723378941107</v>
      </c>
      <c r="Y422" s="188">
        <v>30</v>
      </c>
      <c r="Z422" s="188">
        <v>78</v>
      </c>
      <c r="AA422" s="188">
        <v>52</v>
      </c>
      <c r="AB422" s="188">
        <v>90</v>
      </c>
      <c r="AC422" s="188">
        <v>70</v>
      </c>
      <c r="AD422" s="189">
        <v>21.012499999999999</v>
      </c>
    </row>
    <row r="423" spans="1:30" s="183" customFormat="1" ht="11.35" x14ac:dyDescent="0.35">
      <c r="A423" s="175">
        <v>410</v>
      </c>
      <c r="B423" s="175">
        <v>24</v>
      </c>
      <c r="C423" s="175">
        <v>460.5</v>
      </c>
      <c r="D423" s="184">
        <v>2.1418604651162791</v>
      </c>
      <c r="E423" s="184">
        <v>3.9846658508657735</v>
      </c>
      <c r="F423" s="185">
        <v>1740.1410000000003</v>
      </c>
      <c r="G423" s="185">
        <v>22834.888725000008</v>
      </c>
      <c r="H423" s="185">
        <v>106.2087847674419</v>
      </c>
      <c r="I423" s="185">
        <v>269.20595499974416</v>
      </c>
      <c r="J423" s="185">
        <v>1600</v>
      </c>
      <c r="K423" s="185">
        <v>271150</v>
      </c>
      <c r="L423" s="185">
        <v>1261.1627906976744</v>
      </c>
      <c r="M423" s="185">
        <v>297.12964304697448</v>
      </c>
      <c r="N423" s="186">
        <v>12.75</v>
      </c>
      <c r="O423" s="186">
        <v>246.75</v>
      </c>
      <c r="P423" s="186">
        <v>1.1476744186046512</v>
      </c>
      <c r="Q423" s="186">
        <v>2.6240252638056285</v>
      </c>
      <c r="R423" s="187">
        <v>0.806924882629108</v>
      </c>
      <c r="S423" s="190">
        <v>34.5</v>
      </c>
      <c r="T423" s="190">
        <v>544.5</v>
      </c>
      <c r="U423" s="190">
        <v>2.5325581395348835</v>
      </c>
      <c r="V423" s="190">
        <v>5.2073914456600026</v>
      </c>
      <c r="W423" s="187">
        <v>0.573943661971831</v>
      </c>
      <c r="X423" s="187">
        <v>1.380868544600939</v>
      </c>
      <c r="Y423" s="188">
        <v>41</v>
      </c>
      <c r="Z423" s="188">
        <v>57</v>
      </c>
      <c r="AA423" s="188">
        <v>62</v>
      </c>
      <c r="AB423" s="188">
        <v>73</v>
      </c>
      <c r="AC423" s="188">
        <v>87</v>
      </c>
      <c r="AD423" s="189">
        <v>21.3</v>
      </c>
    </row>
    <row r="424" spans="1:30" s="183" customFormat="1" ht="11.35" x14ac:dyDescent="0.35">
      <c r="A424" s="175">
        <v>411</v>
      </c>
      <c r="B424" s="175">
        <v>21.75</v>
      </c>
      <c r="C424" s="175">
        <v>383.25</v>
      </c>
      <c r="D424" s="184">
        <v>1.7825581395348837</v>
      </c>
      <c r="E424" s="184">
        <v>3.7177881909569503</v>
      </c>
      <c r="F424" s="185">
        <v>1673.2125000000003</v>
      </c>
      <c r="G424" s="185">
        <v>15404.337925</v>
      </c>
      <c r="H424" s="185">
        <v>71.648083372093026</v>
      </c>
      <c r="I424" s="185">
        <v>219.65423545819573</v>
      </c>
      <c r="J424" s="185">
        <v>1600</v>
      </c>
      <c r="K424" s="185">
        <v>269750</v>
      </c>
      <c r="L424" s="185">
        <v>1254.6511627906978</v>
      </c>
      <c r="M424" s="185">
        <v>267.78207101494439</v>
      </c>
      <c r="N424" s="186">
        <v>12.75</v>
      </c>
      <c r="O424" s="186">
        <v>283.5</v>
      </c>
      <c r="P424" s="186">
        <v>1.3186046511627907</v>
      </c>
      <c r="Q424" s="186">
        <v>2.6098981086167794</v>
      </c>
      <c r="R424" s="187">
        <v>0.7769911504424778</v>
      </c>
      <c r="S424" s="190">
        <v>28.5</v>
      </c>
      <c r="T424" s="190">
        <v>516.75</v>
      </c>
      <c r="U424" s="190">
        <v>2.4034883720930234</v>
      </c>
      <c r="V424" s="190">
        <v>4.9242200785376671</v>
      </c>
      <c r="W424" s="187">
        <v>0.59351032448377583</v>
      </c>
      <c r="X424" s="187">
        <v>1.3705014749262536</v>
      </c>
      <c r="Y424" s="188">
        <v>33</v>
      </c>
      <c r="Z424" s="188">
        <v>77</v>
      </c>
      <c r="AA424" s="188">
        <v>50</v>
      </c>
      <c r="AB424" s="188">
        <v>73</v>
      </c>
      <c r="AC424" s="188">
        <v>87</v>
      </c>
      <c r="AD424" s="189">
        <v>21.1875</v>
      </c>
    </row>
    <row r="425" spans="1:30" s="183" customFormat="1" ht="11.35" x14ac:dyDescent="0.35">
      <c r="A425" s="175">
        <v>412</v>
      </c>
      <c r="B425" s="175">
        <v>60</v>
      </c>
      <c r="C425" s="175">
        <v>2090.25</v>
      </c>
      <c r="D425" s="184">
        <v>9.7220930232558143</v>
      </c>
      <c r="E425" s="184">
        <v>15.41377623865195</v>
      </c>
      <c r="F425" s="185">
        <v>5354.2800000000007</v>
      </c>
      <c r="G425" s="185">
        <v>90935.752950000024</v>
      </c>
      <c r="H425" s="185">
        <v>422.95699046511641</v>
      </c>
      <c r="I425" s="185">
        <v>1013.0837448613593</v>
      </c>
      <c r="J425" s="185">
        <v>1600</v>
      </c>
      <c r="K425" s="185">
        <v>280950</v>
      </c>
      <c r="L425" s="185">
        <v>1306.7441860465117</v>
      </c>
      <c r="M425" s="185">
        <v>272.73040443954858</v>
      </c>
      <c r="N425" s="186">
        <v>9</v>
      </c>
      <c r="O425" s="186">
        <v>141</v>
      </c>
      <c r="P425" s="186">
        <v>0.65581395348837213</v>
      </c>
      <c r="Q425" s="186">
        <v>1.8007075875033793</v>
      </c>
      <c r="R425" s="187">
        <v>0.88836104513064129</v>
      </c>
      <c r="S425" s="190">
        <v>39.75</v>
      </c>
      <c r="T425" s="190">
        <v>473.25</v>
      </c>
      <c r="U425" s="190">
        <v>2.2011627906976745</v>
      </c>
      <c r="V425" s="190">
        <v>5.5278023760703832</v>
      </c>
      <c r="W425" s="187">
        <v>0.62529691211401428</v>
      </c>
      <c r="X425" s="187">
        <v>1.5136579572446556</v>
      </c>
      <c r="Y425" s="188">
        <v>27</v>
      </c>
      <c r="Z425" s="188">
        <v>74</v>
      </c>
      <c r="AA425" s="188">
        <v>59</v>
      </c>
      <c r="AB425" s="188">
        <v>84</v>
      </c>
      <c r="AC425" s="188">
        <v>76</v>
      </c>
      <c r="AD425" s="189">
        <v>21.05</v>
      </c>
    </row>
    <row r="426" spans="1:30" s="183" customFormat="1" ht="11.35" x14ac:dyDescent="0.35">
      <c r="A426" s="175">
        <v>413</v>
      </c>
      <c r="B426" s="175">
        <v>21.75</v>
      </c>
      <c r="C426" s="175">
        <v>667.5</v>
      </c>
      <c r="D426" s="184">
        <v>3.1046511627906979</v>
      </c>
      <c r="E426" s="184">
        <v>4.8230464782142626</v>
      </c>
      <c r="F426" s="185">
        <v>1940.9265000000003</v>
      </c>
      <c r="G426" s="185">
        <v>28537.940575000004</v>
      </c>
      <c r="H426" s="185">
        <v>132.73460732558141</v>
      </c>
      <c r="I426" s="185">
        <v>327.81768763416113</v>
      </c>
      <c r="J426" s="185">
        <v>1600</v>
      </c>
      <c r="K426" s="185">
        <v>269800</v>
      </c>
      <c r="L426" s="185">
        <v>1254.8837209302326</v>
      </c>
      <c r="M426" s="185">
        <v>287.77564675384639</v>
      </c>
      <c r="N426" s="186">
        <v>12.75</v>
      </c>
      <c r="O426" s="186">
        <v>180</v>
      </c>
      <c r="P426" s="186">
        <v>0.83720930232558144</v>
      </c>
      <c r="Q426" s="186">
        <v>2.2182888134159056</v>
      </c>
      <c r="R426" s="187">
        <v>0.85498489425981872</v>
      </c>
      <c r="S426" s="190">
        <v>27.75</v>
      </c>
      <c r="T426" s="190">
        <v>470.25</v>
      </c>
      <c r="U426" s="190">
        <v>2.1872093023255812</v>
      </c>
      <c r="V426" s="190">
        <v>4.7012512380909168</v>
      </c>
      <c r="W426" s="187">
        <v>0.62114803625377646</v>
      </c>
      <c r="X426" s="187">
        <v>1.4761329305135953</v>
      </c>
      <c r="Y426" s="188">
        <v>32</v>
      </c>
      <c r="Z426" s="188">
        <v>67</v>
      </c>
      <c r="AA426" s="188">
        <v>61</v>
      </c>
      <c r="AB426" s="188">
        <v>79</v>
      </c>
      <c r="AC426" s="188">
        <v>81</v>
      </c>
      <c r="AD426" s="189">
        <v>20.6875</v>
      </c>
    </row>
    <row r="427" spans="1:30" s="183" customFormat="1" ht="11.35" x14ac:dyDescent="0.35">
      <c r="A427" s="175">
        <v>414</v>
      </c>
      <c r="B427" s="175">
        <v>38.25</v>
      </c>
      <c r="C427" s="175">
        <v>816.75</v>
      </c>
      <c r="D427" s="184">
        <v>3.7988372093023255</v>
      </c>
      <c r="E427" s="184">
        <v>7.0570893662927814</v>
      </c>
      <c r="F427" s="185">
        <v>3413.3535000000006</v>
      </c>
      <c r="G427" s="185">
        <v>36056.242075000031</v>
      </c>
      <c r="H427" s="185">
        <v>167.70345151162806</v>
      </c>
      <c r="I427" s="185">
        <v>451.30955261293275</v>
      </c>
      <c r="J427" s="185">
        <v>1600</v>
      </c>
      <c r="K427" s="185">
        <v>273800</v>
      </c>
      <c r="L427" s="185">
        <v>1273.4883720930231</v>
      </c>
      <c r="M427" s="185">
        <v>296.46581591196446</v>
      </c>
      <c r="N427" s="186">
        <v>12.75</v>
      </c>
      <c r="O427" s="186">
        <v>240</v>
      </c>
      <c r="P427" s="186">
        <v>1.1162790697674418</v>
      </c>
      <c r="Q427" s="186">
        <v>2.7397583487611836</v>
      </c>
      <c r="R427" s="187">
        <v>0.80769230769230771</v>
      </c>
      <c r="S427" s="190">
        <v>30</v>
      </c>
      <c r="T427" s="190">
        <v>530.25</v>
      </c>
      <c r="U427" s="190">
        <v>2.4662790697674417</v>
      </c>
      <c r="V427" s="190">
        <v>4.8956126759740712</v>
      </c>
      <c r="W427" s="187">
        <v>0.57512019230769229</v>
      </c>
      <c r="X427" s="187">
        <v>1.3828125</v>
      </c>
      <c r="Y427" s="188">
        <v>35</v>
      </c>
      <c r="Z427" s="188">
        <v>58</v>
      </c>
      <c r="AA427" s="188">
        <v>67</v>
      </c>
      <c r="AB427" s="188">
        <v>90</v>
      </c>
      <c r="AC427" s="188">
        <v>70</v>
      </c>
      <c r="AD427" s="189">
        <v>20.8</v>
      </c>
    </row>
    <row r="428" spans="1:30" s="183" customFormat="1" ht="11.35" x14ac:dyDescent="0.35">
      <c r="A428" s="175">
        <v>415</v>
      </c>
      <c r="B428" s="175">
        <v>27.75</v>
      </c>
      <c r="C428" s="175">
        <v>1091.25</v>
      </c>
      <c r="D428" s="184">
        <v>5.0755813953488369</v>
      </c>
      <c r="E428" s="184">
        <v>6.5190982198193828</v>
      </c>
      <c r="F428" s="185">
        <v>2342.4975000000004</v>
      </c>
      <c r="G428" s="185">
        <v>37005.139475000018</v>
      </c>
      <c r="H428" s="185">
        <v>172.11692779069776</v>
      </c>
      <c r="I428" s="185">
        <v>376.82922362154778</v>
      </c>
      <c r="J428" s="185">
        <v>1600</v>
      </c>
      <c r="K428" s="185">
        <v>272950</v>
      </c>
      <c r="L428" s="185">
        <v>1269.5348837209303</v>
      </c>
      <c r="M428" s="185">
        <v>275.37530455158634</v>
      </c>
      <c r="N428" s="186">
        <v>16.5</v>
      </c>
      <c r="O428" s="186">
        <v>186</v>
      </c>
      <c r="P428" s="186">
        <v>0.8651162790697674</v>
      </c>
      <c r="Q428" s="186">
        <v>2.5960190336098452</v>
      </c>
      <c r="R428" s="187">
        <v>0.8474784747847478</v>
      </c>
      <c r="S428" s="190">
        <v>30.75</v>
      </c>
      <c r="T428" s="190">
        <v>393</v>
      </c>
      <c r="U428" s="190">
        <v>1.827906976744186</v>
      </c>
      <c r="V428" s="190">
        <v>4.6286806814814225</v>
      </c>
      <c r="W428" s="187">
        <v>0.6777367773677736</v>
      </c>
      <c r="X428" s="187">
        <v>1.5252152521525213</v>
      </c>
      <c r="Y428" s="188">
        <v>32</v>
      </c>
      <c r="Z428" s="188">
        <v>73</v>
      </c>
      <c r="AA428" s="188">
        <v>55</v>
      </c>
      <c r="AB428" s="188">
        <v>80</v>
      </c>
      <c r="AC428" s="188">
        <v>80</v>
      </c>
      <c r="AD428" s="189">
        <v>20.324999999999999</v>
      </c>
    </row>
    <row r="429" spans="1:30" s="183" customFormat="1" ht="11.35" x14ac:dyDescent="0.35">
      <c r="A429" s="175">
        <v>416</v>
      </c>
      <c r="B429" s="175">
        <v>19.5</v>
      </c>
      <c r="C429" s="175">
        <v>564.75</v>
      </c>
      <c r="D429" s="184">
        <v>2.6267441860465115</v>
      </c>
      <c r="E429" s="184">
        <v>4.4381700999536484</v>
      </c>
      <c r="F429" s="185">
        <v>1606.2840000000003</v>
      </c>
      <c r="G429" s="185">
        <v>26261.627925000019</v>
      </c>
      <c r="H429" s="185">
        <v>122.14710662790706</v>
      </c>
      <c r="I429" s="185">
        <v>306.28995191767217</v>
      </c>
      <c r="J429" s="185">
        <v>1600</v>
      </c>
      <c r="K429" s="185">
        <v>272250</v>
      </c>
      <c r="L429" s="185">
        <v>1266.2790697674418</v>
      </c>
      <c r="M429" s="185">
        <v>278.24569973261293</v>
      </c>
      <c r="N429" s="186">
        <v>12</v>
      </c>
      <c r="O429" s="186">
        <v>201.75</v>
      </c>
      <c r="P429" s="186">
        <v>0.93837209302325586</v>
      </c>
      <c r="Q429" s="186">
        <v>2.1314795991190141</v>
      </c>
      <c r="R429" s="187">
        <v>0.83978558665872538</v>
      </c>
      <c r="S429" s="190">
        <v>34.5</v>
      </c>
      <c r="T429" s="190">
        <v>518.25</v>
      </c>
      <c r="U429" s="190">
        <v>2.4104651162790698</v>
      </c>
      <c r="V429" s="190">
        <v>5.3339807133083692</v>
      </c>
      <c r="W429" s="187">
        <v>0.5884455032757594</v>
      </c>
      <c r="X429" s="187">
        <v>1.4282310899344848</v>
      </c>
      <c r="Y429" s="188">
        <v>34</v>
      </c>
      <c r="Z429" s="188">
        <v>74</v>
      </c>
      <c r="AA429" s="188">
        <v>52</v>
      </c>
      <c r="AB429" s="188">
        <v>77</v>
      </c>
      <c r="AC429" s="188">
        <v>83</v>
      </c>
      <c r="AD429" s="189">
        <v>20.987500000000001</v>
      </c>
    </row>
    <row r="430" spans="1:30" s="183" customFormat="1" ht="11.35" x14ac:dyDescent="0.35">
      <c r="A430" s="175">
        <v>417</v>
      </c>
      <c r="B430" s="175">
        <v>18</v>
      </c>
      <c r="C430" s="175">
        <v>573</v>
      </c>
      <c r="D430" s="184">
        <v>2.6651162790697676</v>
      </c>
      <c r="E430" s="184">
        <v>4.2726244271831089</v>
      </c>
      <c r="F430" s="185">
        <v>1606.2840000000003</v>
      </c>
      <c r="G430" s="185">
        <v>22849.018075</v>
      </c>
      <c r="H430" s="185">
        <v>106.2745026744186</v>
      </c>
      <c r="I430" s="185">
        <v>273.18932796869609</v>
      </c>
      <c r="J430" s="185">
        <v>1600</v>
      </c>
      <c r="K430" s="185">
        <v>269050</v>
      </c>
      <c r="L430" s="185">
        <v>1251.3953488372092</v>
      </c>
      <c r="M430" s="185">
        <v>270.55309734493619</v>
      </c>
      <c r="N430" s="186">
        <v>12.75</v>
      </c>
      <c r="O430" s="186">
        <v>201</v>
      </c>
      <c r="P430" s="186">
        <v>0.93488372093023253</v>
      </c>
      <c r="Q430" s="186">
        <v>2.3007905712539629</v>
      </c>
      <c r="R430" s="187">
        <v>0.83618581907090461</v>
      </c>
      <c r="S430" s="190">
        <v>22.5</v>
      </c>
      <c r="T430" s="190">
        <v>462</v>
      </c>
      <c r="U430" s="190">
        <v>2.1488372093023256</v>
      </c>
      <c r="V430" s="190">
        <v>4.5003178544556564</v>
      </c>
      <c r="W430" s="187">
        <v>0.62347188264058684</v>
      </c>
      <c r="X430" s="187">
        <v>1.4596577017114916</v>
      </c>
      <c r="Y430" s="188">
        <v>34</v>
      </c>
      <c r="Z430" s="188">
        <v>75</v>
      </c>
      <c r="AA430" s="188">
        <v>51</v>
      </c>
      <c r="AB430" s="188">
        <v>76</v>
      </c>
      <c r="AC430" s="188">
        <v>84</v>
      </c>
      <c r="AD430" s="189">
        <v>20.45</v>
      </c>
    </row>
    <row r="431" spans="1:30" s="183" customFormat="1" ht="11.35" x14ac:dyDescent="0.35">
      <c r="A431" s="175">
        <v>418</v>
      </c>
      <c r="B431" s="175">
        <v>27</v>
      </c>
      <c r="C431" s="175">
        <v>541.5</v>
      </c>
      <c r="D431" s="184">
        <v>2.5186046511627906</v>
      </c>
      <c r="E431" s="184">
        <v>4.3820473714234112</v>
      </c>
      <c r="F431" s="185">
        <v>1740.1410000000003</v>
      </c>
      <c r="G431" s="185">
        <v>18137.251675000003</v>
      </c>
      <c r="H431" s="185">
        <v>84.35931011627909</v>
      </c>
      <c r="I431" s="185">
        <v>217.96847539795635</v>
      </c>
      <c r="J431" s="185">
        <v>1600</v>
      </c>
      <c r="K431" s="185">
        <v>271300</v>
      </c>
      <c r="L431" s="185">
        <v>1261.8604651162791</v>
      </c>
      <c r="M431" s="185">
        <v>269.32119425080475</v>
      </c>
      <c r="N431" s="186">
        <v>12</v>
      </c>
      <c r="O431" s="186">
        <v>196.5</v>
      </c>
      <c r="P431" s="186">
        <v>0.913953488372093</v>
      </c>
      <c r="Q431" s="186">
        <v>2.2055930809984092</v>
      </c>
      <c r="R431" s="187">
        <v>0.84188292094146056</v>
      </c>
      <c r="S431" s="190">
        <v>30</v>
      </c>
      <c r="T431" s="190">
        <v>438.75</v>
      </c>
      <c r="U431" s="190">
        <v>2.0406976744186047</v>
      </c>
      <c r="V431" s="190">
        <v>4.496861000383519</v>
      </c>
      <c r="W431" s="187">
        <v>0.64695232347616172</v>
      </c>
      <c r="X431" s="187">
        <v>1.4888352444176223</v>
      </c>
      <c r="Y431" s="188">
        <v>29</v>
      </c>
      <c r="Z431" s="188">
        <v>80</v>
      </c>
      <c r="AA431" s="188">
        <v>51</v>
      </c>
      <c r="AB431" s="188">
        <v>94</v>
      </c>
      <c r="AC431" s="188">
        <v>66</v>
      </c>
      <c r="AD431" s="189">
        <v>20.712499999999999</v>
      </c>
    </row>
    <row r="432" spans="1:30" s="183" customFormat="1" ht="11.35" x14ac:dyDescent="0.35">
      <c r="A432" s="175">
        <v>419</v>
      </c>
      <c r="B432" s="175">
        <v>27.75</v>
      </c>
      <c r="C432" s="175">
        <v>582.75</v>
      </c>
      <c r="D432" s="184">
        <v>2.7104651162790696</v>
      </c>
      <c r="E432" s="184">
        <v>4.6648987294996793</v>
      </c>
      <c r="F432" s="185">
        <v>2074.7835000000005</v>
      </c>
      <c r="G432" s="185">
        <v>22046.619725000019</v>
      </c>
      <c r="H432" s="185">
        <v>102.54241732558148</v>
      </c>
      <c r="I432" s="185">
        <v>251.59524131138974</v>
      </c>
      <c r="J432" s="185">
        <v>1600</v>
      </c>
      <c r="K432" s="185">
        <v>274500</v>
      </c>
      <c r="L432" s="185">
        <v>1276.7441860465117</v>
      </c>
      <c r="M432" s="185">
        <v>276.48258746132848</v>
      </c>
      <c r="N432" s="186">
        <v>11.25</v>
      </c>
      <c r="O432" s="186">
        <v>208.5</v>
      </c>
      <c r="P432" s="186">
        <v>0.96976744186046515</v>
      </c>
      <c r="Q432" s="186">
        <v>2.1104750853423742</v>
      </c>
      <c r="R432" s="187">
        <v>0.83048780487804874</v>
      </c>
      <c r="S432" s="190">
        <v>22.5</v>
      </c>
      <c r="T432" s="190">
        <v>481.5</v>
      </c>
      <c r="U432" s="190">
        <v>2.2395348837209301</v>
      </c>
      <c r="V432" s="190">
        <v>4.4034496637902487</v>
      </c>
      <c r="W432" s="187">
        <v>0.60853658536585364</v>
      </c>
      <c r="X432" s="187">
        <v>1.4390243902439024</v>
      </c>
      <c r="Y432" s="188">
        <v>27</v>
      </c>
      <c r="Z432" s="188">
        <v>73</v>
      </c>
      <c r="AA432" s="188">
        <v>60</v>
      </c>
      <c r="AB432" s="188">
        <v>81</v>
      </c>
      <c r="AC432" s="188">
        <v>79</v>
      </c>
      <c r="AD432" s="189">
        <v>20.5</v>
      </c>
    </row>
    <row r="433" spans="1:30" s="183" customFormat="1" ht="11.35" x14ac:dyDescent="0.35">
      <c r="A433" s="175">
        <v>420</v>
      </c>
      <c r="B433" s="175">
        <v>27</v>
      </c>
      <c r="C433" s="175">
        <v>611.25</v>
      </c>
      <c r="D433" s="184">
        <v>2.8430232558139537</v>
      </c>
      <c r="E433" s="184">
        <v>4.8240729751476712</v>
      </c>
      <c r="F433" s="185">
        <v>2409.4260000000004</v>
      </c>
      <c r="G433" s="185">
        <v>18566.709550000003</v>
      </c>
      <c r="H433" s="185">
        <v>86.356788604651172</v>
      </c>
      <c r="I433" s="185">
        <v>230.50988173608428</v>
      </c>
      <c r="J433" s="185">
        <v>1600</v>
      </c>
      <c r="K433" s="185">
        <v>268650</v>
      </c>
      <c r="L433" s="185">
        <v>1249.5348837209303</v>
      </c>
      <c r="M433" s="185">
        <v>287.14639765106182</v>
      </c>
      <c r="N433" s="186">
        <v>12.75</v>
      </c>
      <c r="O433" s="186">
        <v>196.5</v>
      </c>
      <c r="P433" s="186">
        <v>0.913953488372093</v>
      </c>
      <c r="Q433" s="186">
        <v>2.2932327705408873</v>
      </c>
      <c r="R433" s="187">
        <v>0.84034125533211468</v>
      </c>
      <c r="S433" s="190">
        <v>33</v>
      </c>
      <c r="T433" s="190">
        <v>465.75</v>
      </c>
      <c r="U433" s="190">
        <v>2.1662790697674419</v>
      </c>
      <c r="V433" s="190">
        <v>4.809814257617874</v>
      </c>
      <c r="W433" s="187">
        <v>0.62157221206581359</v>
      </c>
      <c r="X433" s="187">
        <v>1.4619134673979284</v>
      </c>
      <c r="Y433" s="188">
        <v>40</v>
      </c>
      <c r="Z433" s="188">
        <v>63</v>
      </c>
      <c r="AA433" s="188">
        <v>57</v>
      </c>
      <c r="AB433" s="188">
        <v>87</v>
      </c>
      <c r="AC433" s="188">
        <v>73</v>
      </c>
      <c r="AD433" s="189">
        <v>20.512499999999999</v>
      </c>
    </row>
    <row r="434" spans="1:30" s="183" customFormat="1" ht="11.35" x14ac:dyDescent="0.35">
      <c r="A434" s="175">
        <v>421</v>
      </c>
      <c r="B434" s="175">
        <v>29.25</v>
      </c>
      <c r="C434" s="175">
        <v>871.5</v>
      </c>
      <c r="D434" s="184">
        <v>4.0534883720930228</v>
      </c>
      <c r="E434" s="184">
        <v>6.3568933383047872</v>
      </c>
      <c r="F434" s="185">
        <v>2610.2115000000003</v>
      </c>
      <c r="G434" s="185">
        <v>30241.642725000005</v>
      </c>
      <c r="H434" s="185">
        <v>140.65880337209305</v>
      </c>
      <c r="I434" s="185">
        <v>354.64996249819239</v>
      </c>
      <c r="J434" s="185">
        <v>1600</v>
      </c>
      <c r="K434" s="185">
        <v>269550</v>
      </c>
      <c r="L434" s="185">
        <v>1253.7209302325582</v>
      </c>
      <c r="M434" s="185">
        <v>276.29916787307729</v>
      </c>
      <c r="N434" s="186">
        <v>8.25</v>
      </c>
      <c r="O434" s="186">
        <v>135.75</v>
      </c>
      <c r="P434" s="186">
        <v>0.63139534883720927</v>
      </c>
      <c r="Q434" s="186">
        <v>1.6915824883615747</v>
      </c>
      <c r="R434" s="187">
        <v>0.88882063882063889</v>
      </c>
      <c r="S434" s="190">
        <v>25.5</v>
      </c>
      <c r="T434" s="190">
        <v>460.5</v>
      </c>
      <c r="U434" s="190">
        <v>2.1418604651162791</v>
      </c>
      <c r="V434" s="190">
        <v>4.9128732555703944</v>
      </c>
      <c r="W434" s="187">
        <v>0.62285012285012287</v>
      </c>
      <c r="X434" s="187">
        <v>1.5116707616707616</v>
      </c>
      <c r="Y434" s="188">
        <v>34</v>
      </c>
      <c r="Z434" s="188">
        <v>74</v>
      </c>
      <c r="AA434" s="188">
        <v>52</v>
      </c>
      <c r="AB434" s="188">
        <v>87</v>
      </c>
      <c r="AC434" s="188">
        <v>73</v>
      </c>
      <c r="AD434" s="189">
        <v>20.350000000000001</v>
      </c>
    </row>
    <row r="435" spans="1:30" s="183" customFormat="1" ht="11.35" x14ac:dyDescent="0.35">
      <c r="A435" s="175">
        <v>422</v>
      </c>
      <c r="B435" s="175">
        <v>29.25</v>
      </c>
      <c r="C435" s="175">
        <v>874.5</v>
      </c>
      <c r="D435" s="184">
        <v>4.0674418604651166</v>
      </c>
      <c r="E435" s="184">
        <v>5.4418751462694646</v>
      </c>
      <c r="F435" s="185">
        <v>2610.2115000000003</v>
      </c>
      <c r="G435" s="185">
        <v>36061.075800000006</v>
      </c>
      <c r="H435" s="185">
        <v>167.72593395348841</v>
      </c>
      <c r="I435" s="185">
        <v>375.17409523089219</v>
      </c>
      <c r="J435" s="185">
        <v>1600</v>
      </c>
      <c r="K435" s="185">
        <v>272050</v>
      </c>
      <c r="L435" s="185">
        <v>1265.3488372093022</v>
      </c>
      <c r="M435" s="185">
        <v>268.81836306957877</v>
      </c>
      <c r="N435" s="186">
        <v>8.25</v>
      </c>
      <c r="O435" s="186">
        <v>120</v>
      </c>
      <c r="P435" s="186">
        <v>0.55813953488372092</v>
      </c>
      <c r="Q435" s="186">
        <v>1.7026618190817169</v>
      </c>
      <c r="R435" s="187">
        <v>0.89690721649484539</v>
      </c>
      <c r="S435" s="190">
        <v>36.75</v>
      </c>
      <c r="T435" s="190">
        <v>386.25</v>
      </c>
      <c r="U435" s="190">
        <v>1.7965116279069768</v>
      </c>
      <c r="V435" s="190">
        <v>4.4534376534622524</v>
      </c>
      <c r="W435" s="187">
        <v>0.66817010309278346</v>
      </c>
      <c r="X435" s="187">
        <v>1.5650773195876289</v>
      </c>
      <c r="Y435" s="188">
        <v>32</v>
      </c>
      <c r="Z435" s="188">
        <v>73</v>
      </c>
      <c r="AA435" s="188">
        <v>55</v>
      </c>
      <c r="AB435" s="188">
        <v>90</v>
      </c>
      <c r="AC435" s="188">
        <v>70</v>
      </c>
      <c r="AD435" s="189">
        <v>19.399999999999999</v>
      </c>
    </row>
    <row r="436" spans="1:30" s="183" customFormat="1" ht="11.35" x14ac:dyDescent="0.35">
      <c r="A436" s="175">
        <v>423</v>
      </c>
      <c r="B436" s="175">
        <v>32.25</v>
      </c>
      <c r="C436" s="175">
        <v>537</v>
      </c>
      <c r="D436" s="184">
        <v>2.4976744186046513</v>
      </c>
      <c r="E436" s="184">
        <v>5.0866321217579262</v>
      </c>
      <c r="F436" s="185">
        <v>2877.9255000000003</v>
      </c>
      <c r="G436" s="185">
        <v>22655.669074999998</v>
      </c>
      <c r="H436" s="185">
        <v>105.37520499999999</v>
      </c>
      <c r="I436" s="185">
        <v>360.84885087195931</v>
      </c>
      <c r="J436" s="185">
        <v>1600</v>
      </c>
      <c r="K436" s="185">
        <v>273300</v>
      </c>
      <c r="L436" s="185">
        <v>1271.1627906976744</v>
      </c>
      <c r="M436" s="185">
        <v>273.91424831765886</v>
      </c>
      <c r="N436" s="186">
        <v>8.25</v>
      </c>
      <c r="O436" s="186">
        <v>198.75</v>
      </c>
      <c r="P436" s="186">
        <v>0.92441860465116277</v>
      </c>
      <c r="Q436" s="186">
        <v>1.8784119141653721</v>
      </c>
      <c r="R436" s="187">
        <v>0.83692307692307688</v>
      </c>
      <c r="S436" s="190">
        <v>36</v>
      </c>
      <c r="T436" s="190">
        <v>453</v>
      </c>
      <c r="U436" s="190">
        <v>2.1069767441860465</v>
      </c>
      <c r="V436" s="190">
        <v>5.026757624859469</v>
      </c>
      <c r="W436" s="187">
        <v>0.62830769230769223</v>
      </c>
      <c r="X436" s="187">
        <v>1.4652307692307691</v>
      </c>
      <c r="Y436" s="188">
        <v>29</v>
      </c>
      <c r="Z436" s="188">
        <v>77</v>
      </c>
      <c r="AA436" s="188">
        <v>54</v>
      </c>
      <c r="AB436" s="188">
        <v>80</v>
      </c>
      <c r="AC436" s="188">
        <v>80</v>
      </c>
      <c r="AD436" s="189">
        <v>20.3125</v>
      </c>
    </row>
    <row r="437" spans="1:30" s="183" customFormat="1" ht="11.35" x14ac:dyDescent="0.35">
      <c r="A437" s="175">
        <v>424</v>
      </c>
      <c r="B437" s="175">
        <v>28.5</v>
      </c>
      <c r="C437" s="175">
        <v>763.5</v>
      </c>
      <c r="D437" s="184">
        <v>3.5511627906976746</v>
      </c>
      <c r="E437" s="184">
        <v>5.2769389886749485</v>
      </c>
      <c r="F437" s="185">
        <v>1873.9980000000003</v>
      </c>
      <c r="G437" s="185">
        <v>32977.902900000016</v>
      </c>
      <c r="H437" s="185">
        <v>153.38559488372101</v>
      </c>
      <c r="I437" s="185">
        <v>325.77773559003856</v>
      </c>
      <c r="J437" s="185">
        <v>1600</v>
      </c>
      <c r="K437" s="185">
        <v>274450</v>
      </c>
      <c r="L437" s="185">
        <v>1276.5116279069769</v>
      </c>
      <c r="M437" s="185">
        <v>274.15020544317258</v>
      </c>
      <c r="N437" s="186">
        <v>11.25</v>
      </c>
      <c r="O437" s="186">
        <v>139.5</v>
      </c>
      <c r="P437" s="186">
        <v>0.64883720930232558</v>
      </c>
      <c r="Q437" s="186">
        <v>1.7753335994294717</v>
      </c>
      <c r="R437" s="187">
        <v>0.88167938931297718</v>
      </c>
      <c r="S437" s="190">
        <v>30</v>
      </c>
      <c r="T437" s="190">
        <v>396.75</v>
      </c>
      <c r="U437" s="190">
        <v>1.8453488372093023</v>
      </c>
      <c r="V437" s="190">
        <v>4.4810975524909331</v>
      </c>
      <c r="W437" s="187">
        <v>0.66348600508905842</v>
      </c>
      <c r="X437" s="187">
        <v>1.5451653944020356</v>
      </c>
      <c r="Y437" s="188">
        <v>31</v>
      </c>
      <c r="Z437" s="188">
        <v>71</v>
      </c>
      <c r="AA437" s="188">
        <v>58</v>
      </c>
      <c r="AB437" s="188">
        <v>69</v>
      </c>
      <c r="AC437" s="188">
        <v>91</v>
      </c>
      <c r="AD437" s="189">
        <v>19.649999999999999</v>
      </c>
    </row>
    <row r="438" spans="1:30" s="183" customFormat="1" ht="11.35" x14ac:dyDescent="0.35">
      <c r="A438" s="175">
        <v>425</v>
      </c>
      <c r="B438" s="175">
        <v>18</v>
      </c>
      <c r="C438" s="175">
        <v>512.25</v>
      </c>
      <c r="D438" s="184">
        <v>2.3825581395348836</v>
      </c>
      <c r="E438" s="184">
        <v>3.880650594013709</v>
      </c>
      <c r="F438" s="185">
        <v>1606.2840000000003</v>
      </c>
      <c r="G438" s="185">
        <v>24350.447424999998</v>
      </c>
      <c r="H438" s="185">
        <v>113.25789499999999</v>
      </c>
      <c r="I438" s="185">
        <v>293.39587140014504</v>
      </c>
      <c r="J438" s="185">
        <v>1600</v>
      </c>
      <c r="K438" s="185">
        <v>273450</v>
      </c>
      <c r="L438" s="185">
        <v>1271.8604651162791</v>
      </c>
      <c r="M438" s="185">
        <v>280.871938540673</v>
      </c>
      <c r="N438" s="186">
        <v>12</v>
      </c>
      <c r="O438" s="186">
        <v>229.5</v>
      </c>
      <c r="P438" s="186">
        <v>1.0674418604651164</v>
      </c>
      <c r="Q438" s="186">
        <v>2.5348248229978818</v>
      </c>
      <c r="R438" s="187">
        <v>0.82514285714285718</v>
      </c>
      <c r="S438" s="190">
        <v>27.75</v>
      </c>
      <c r="T438" s="190">
        <v>562.5</v>
      </c>
      <c r="U438" s="190">
        <v>2.6162790697674421</v>
      </c>
      <c r="V438" s="190">
        <v>5.3136299890069401</v>
      </c>
      <c r="W438" s="187">
        <v>0.5714285714285714</v>
      </c>
      <c r="X438" s="187">
        <v>1.3965714285714286</v>
      </c>
      <c r="Y438" s="188">
        <v>35</v>
      </c>
      <c r="Z438" s="188">
        <v>68</v>
      </c>
      <c r="AA438" s="188">
        <v>57</v>
      </c>
      <c r="AB438" s="188">
        <v>73</v>
      </c>
      <c r="AC438" s="188">
        <v>87</v>
      </c>
      <c r="AD438" s="189">
        <v>21.875</v>
      </c>
    </row>
    <row r="439" spans="1:30" s="183" customFormat="1" ht="11.35" x14ac:dyDescent="0.35">
      <c r="A439" s="175">
        <v>426</v>
      </c>
      <c r="B439" s="175">
        <v>24</v>
      </c>
      <c r="C439" s="175">
        <v>756.75</v>
      </c>
      <c r="D439" s="184">
        <v>3.519767441860465</v>
      </c>
      <c r="E439" s="184">
        <v>4.9260197427955612</v>
      </c>
      <c r="F439" s="185">
        <v>2141.7120000000004</v>
      </c>
      <c r="G439" s="185">
        <v>28109.969999999994</v>
      </c>
      <c r="H439" s="185">
        <v>130.74404651162789</v>
      </c>
      <c r="I439" s="185">
        <v>318.10619519071787</v>
      </c>
      <c r="J439" s="185">
        <v>1600</v>
      </c>
      <c r="K439" s="185">
        <v>265500</v>
      </c>
      <c r="L439" s="185">
        <v>1234.8837209302326</v>
      </c>
      <c r="M439" s="185">
        <v>281.1306618510668</v>
      </c>
      <c r="N439" s="186">
        <v>11.25</v>
      </c>
      <c r="O439" s="186">
        <v>142.5</v>
      </c>
      <c r="P439" s="186">
        <v>0.66279069767441856</v>
      </c>
      <c r="Q439" s="186">
        <v>1.9224781096688861</v>
      </c>
      <c r="R439" s="187">
        <v>0.88154613466334164</v>
      </c>
      <c r="S439" s="190">
        <v>38.25</v>
      </c>
      <c r="T439" s="190">
        <v>420</v>
      </c>
      <c r="U439" s="190">
        <v>1.9534883720930232</v>
      </c>
      <c r="V439" s="190">
        <v>4.6667119464585873</v>
      </c>
      <c r="W439" s="187">
        <v>0.6508728179551122</v>
      </c>
      <c r="X439" s="187">
        <v>1.5324189526184537</v>
      </c>
      <c r="Y439" s="188">
        <v>40</v>
      </c>
      <c r="Z439" s="188">
        <v>70</v>
      </c>
      <c r="AA439" s="188">
        <v>50</v>
      </c>
      <c r="AB439" s="188">
        <v>91</v>
      </c>
      <c r="AC439" s="188">
        <v>69</v>
      </c>
      <c r="AD439" s="189">
        <v>20.05</v>
      </c>
    </row>
    <row r="440" spans="1:30" s="183" customFormat="1" ht="11.35" x14ac:dyDescent="0.35">
      <c r="A440" s="175">
        <v>427</v>
      </c>
      <c r="B440" s="175">
        <v>23.25</v>
      </c>
      <c r="C440" s="175">
        <v>1041.75</v>
      </c>
      <c r="D440" s="184">
        <v>4.8453488372093023</v>
      </c>
      <c r="E440" s="184">
        <v>5.7438184362156903</v>
      </c>
      <c r="F440" s="185">
        <v>1873.9980000000003</v>
      </c>
      <c r="G440" s="185">
        <v>33126.632900000019</v>
      </c>
      <c r="H440" s="185">
        <v>154.07736232558148</v>
      </c>
      <c r="I440" s="185">
        <v>331.98437013988251</v>
      </c>
      <c r="J440" s="185">
        <v>1600</v>
      </c>
      <c r="K440" s="185">
        <v>271950</v>
      </c>
      <c r="L440" s="185">
        <v>1264.8837209302326</v>
      </c>
      <c r="M440" s="185">
        <v>281.95224037990687</v>
      </c>
      <c r="N440" s="186">
        <v>11.25</v>
      </c>
      <c r="O440" s="186">
        <v>141.75</v>
      </c>
      <c r="P440" s="186">
        <v>0.65930232558139534</v>
      </c>
      <c r="Q440" s="186">
        <v>1.9993940616545836</v>
      </c>
      <c r="R440" s="187">
        <v>0.8793873643905552</v>
      </c>
      <c r="S440" s="190">
        <v>37.5</v>
      </c>
      <c r="T440" s="190">
        <v>383.25</v>
      </c>
      <c r="U440" s="190">
        <v>1.7825581395348837</v>
      </c>
      <c r="V440" s="190">
        <v>4.57429433453808</v>
      </c>
      <c r="W440" s="187">
        <v>0.67389917038927893</v>
      </c>
      <c r="X440" s="187">
        <v>1.5532865347798341</v>
      </c>
      <c r="Y440" s="188">
        <v>36</v>
      </c>
      <c r="Z440" s="188">
        <v>66</v>
      </c>
      <c r="AA440" s="188">
        <v>58</v>
      </c>
      <c r="AB440" s="188">
        <v>84</v>
      </c>
      <c r="AC440" s="188">
        <v>76</v>
      </c>
      <c r="AD440" s="189">
        <v>19.587499999999999</v>
      </c>
    </row>
    <row r="441" spans="1:30" s="183" customFormat="1" ht="11.35" x14ac:dyDescent="0.35">
      <c r="A441" s="175">
        <v>428</v>
      </c>
      <c r="B441" s="175">
        <v>24</v>
      </c>
      <c r="C441" s="175">
        <v>661.5</v>
      </c>
      <c r="D441" s="184">
        <v>3.0767441860465117</v>
      </c>
      <c r="E441" s="184">
        <v>4.7439010135938533</v>
      </c>
      <c r="F441" s="185">
        <v>2141.7120000000004</v>
      </c>
      <c r="G441" s="185">
        <v>23167.672100000011</v>
      </c>
      <c r="H441" s="185">
        <v>107.7566144186047</v>
      </c>
      <c r="I441" s="185">
        <v>297.80436624009189</v>
      </c>
      <c r="J441" s="185">
        <v>1600</v>
      </c>
      <c r="K441" s="185">
        <v>274400</v>
      </c>
      <c r="L441" s="185">
        <v>1276.2790697674418</v>
      </c>
      <c r="M441" s="185">
        <v>271.79760934881079</v>
      </c>
      <c r="N441" s="186">
        <v>12</v>
      </c>
      <c r="O441" s="186">
        <v>183.75</v>
      </c>
      <c r="P441" s="186">
        <v>0.85465116279069764</v>
      </c>
      <c r="Q441" s="186">
        <v>2.2086230209730235</v>
      </c>
      <c r="R441" s="187">
        <v>0.84904497843499693</v>
      </c>
      <c r="S441" s="190">
        <v>22.5</v>
      </c>
      <c r="T441" s="190">
        <v>449.25</v>
      </c>
      <c r="U441" s="190">
        <v>2.0895348837209302</v>
      </c>
      <c r="V441" s="190">
        <v>4.5988437969382314</v>
      </c>
      <c r="W441" s="187">
        <v>0.63093037584719658</v>
      </c>
      <c r="X441" s="187">
        <v>1.4799753542821934</v>
      </c>
      <c r="Y441" s="188">
        <v>30</v>
      </c>
      <c r="Z441" s="188">
        <v>76</v>
      </c>
      <c r="AA441" s="188">
        <v>54</v>
      </c>
      <c r="AB441" s="188">
        <v>78</v>
      </c>
      <c r="AC441" s="188">
        <v>82</v>
      </c>
      <c r="AD441" s="189">
        <v>20.287500000000001</v>
      </c>
    </row>
    <row r="442" spans="1:30" s="183" customFormat="1" ht="11.35" x14ac:dyDescent="0.35">
      <c r="A442" s="175">
        <v>429</v>
      </c>
      <c r="B442" s="175">
        <v>30</v>
      </c>
      <c r="C442" s="175">
        <v>591.75</v>
      </c>
      <c r="D442" s="184">
        <v>2.7523255813953487</v>
      </c>
      <c r="E442" s="184">
        <v>5.0990189807843045</v>
      </c>
      <c r="F442" s="185">
        <v>2677.1400000000003</v>
      </c>
      <c r="G442" s="185">
        <v>25233.531800000004</v>
      </c>
      <c r="H442" s="185">
        <v>117.36526418604653</v>
      </c>
      <c r="I442" s="185">
        <v>307.87662211041629</v>
      </c>
      <c r="J442" s="185">
        <v>1600</v>
      </c>
      <c r="K442" s="185">
        <v>274300</v>
      </c>
      <c r="L442" s="185">
        <v>1275.8139534883721</v>
      </c>
      <c r="M442" s="185">
        <v>284.81205934823913</v>
      </c>
      <c r="N442" s="186">
        <v>14.25</v>
      </c>
      <c r="O442" s="186">
        <v>250.5</v>
      </c>
      <c r="P442" s="186">
        <v>1.1651162790697673</v>
      </c>
      <c r="Q442" s="186">
        <v>2.6328162421484467</v>
      </c>
      <c r="R442" s="187">
        <v>0.80626450116009274</v>
      </c>
      <c r="S442" s="190">
        <v>32.25</v>
      </c>
      <c r="T442" s="190">
        <v>588</v>
      </c>
      <c r="U442" s="190">
        <v>2.7348837209302324</v>
      </c>
      <c r="V442" s="190">
        <v>6.0308352407746364</v>
      </c>
      <c r="W442" s="187">
        <v>0.54524361948955913</v>
      </c>
      <c r="X442" s="187">
        <v>1.351508120649652</v>
      </c>
      <c r="Y442" s="188">
        <v>33</v>
      </c>
      <c r="Z442" s="188">
        <v>63</v>
      </c>
      <c r="AA442" s="188">
        <v>64</v>
      </c>
      <c r="AB442" s="188">
        <v>81</v>
      </c>
      <c r="AC442" s="188">
        <v>79</v>
      </c>
      <c r="AD442" s="189">
        <v>21.55</v>
      </c>
    </row>
    <row r="443" spans="1:30" s="183" customFormat="1" ht="11.35" x14ac:dyDescent="0.35">
      <c r="A443" s="175">
        <v>430</v>
      </c>
      <c r="B443" s="175">
        <v>31.5</v>
      </c>
      <c r="C443" s="175">
        <v>942</v>
      </c>
      <c r="D443" s="184">
        <v>4.3813953488372093</v>
      </c>
      <c r="E443" s="184">
        <v>7.0200316123430682</v>
      </c>
      <c r="F443" s="185">
        <v>2810.9970000000003</v>
      </c>
      <c r="G443" s="185">
        <v>31877.672724999989</v>
      </c>
      <c r="H443" s="185">
        <v>148.26824523255809</v>
      </c>
      <c r="I443" s="185">
        <v>371.5802128974384</v>
      </c>
      <c r="J443" s="185">
        <v>1600</v>
      </c>
      <c r="K443" s="185">
        <v>281000</v>
      </c>
      <c r="L443" s="185">
        <v>1306.9767441860465</v>
      </c>
      <c r="M443" s="185">
        <v>256.59101319954823</v>
      </c>
      <c r="N443" s="186">
        <v>15</v>
      </c>
      <c r="O443" s="186">
        <v>205.5</v>
      </c>
      <c r="P443" s="186">
        <v>0.95581395348837206</v>
      </c>
      <c r="Q443" s="186">
        <v>2.5863184534768808</v>
      </c>
      <c r="R443" s="187">
        <v>0.83044554455445541</v>
      </c>
      <c r="S443" s="190">
        <v>45.75</v>
      </c>
      <c r="T443" s="190">
        <v>436.5</v>
      </c>
      <c r="U443" s="190">
        <v>2.0302325581395348</v>
      </c>
      <c r="V443" s="190">
        <v>5.1897087633573165</v>
      </c>
      <c r="W443" s="187">
        <v>0.63985148514851486</v>
      </c>
      <c r="X443" s="187">
        <v>1.4702970297029703</v>
      </c>
      <c r="Y443" s="188">
        <v>21</v>
      </c>
      <c r="Z443" s="188">
        <v>75</v>
      </c>
      <c r="AA443" s="188">
        <v>64</v>
      </c>
      <c r="AB443" s="188">
        <v>79</v>
      </c>
      <c r="AC443" s="188">
        <v>81</v>
      </c>
      <c r="AD443" s="189">
        <v>20.2</v>
      </c>
    </row>
    <row r="444" spans="1:30" s="183" customFormat="1" ht="11.35" x14ac:dyDescent="0.35">
      <c r="A444" s="175">
        <v>431</v>
      </c>
      <c r="B444" s="175">
        <v>25.5</v>
      </c>
      <c r="C444" s="175">
        <v>778.5</v>
      </c>
      <c r="D444" s="184">
        <v>3.6209302325581394</v>
      </c>
      <c r="E444" s="184">
        <v>5.2776223999111895</v>
      </c>
      <c r="F444" s="185">
        <v>1940.9265000000003</v>
      </c>
      <c r="G444" s="185">
        <v>35045.993549999999</v>
      </c>
      <c r="H444" s="185">
        <v>163.0046211627907</v>
      </c>
      <c r="I444" s="185">
        <v>373.49534088439367</v>
      </c>
      <c r="J444" s="185">
        <v>1600</v>
      </c>
      <c r="K444" s="185">
        <v>277900</v>
      </c>
      <c r="L444" s="185">
        <v>1292.5581395348838</v>
      </c>
      <c r="M444" s="185">
        <v>274.22868060717241</v>
      </c>
      <c r="N444" s="186">
        <v>12</v>
      </c>
      <c r="O444" s="186">
        <v>196.5</v>
      </c>
      <c r="P444" s="186">
        <v>0.913953488372093</v>
      </c>
      <c r="Q444" s="186">
        <v>2.3476057992092212</v>
      </c>
      <c r="R444" s="187">
        <v>0.83916513198281162</v>
      </c>
      <c r="S444" s="190">
        <v>37.5</v>
      </c>
      <c r="T444" s="190">
        <v>456</v>
      </c>
      <c r="U444" s="190">
        <v>2.1209302325581394</v>
      </c>
      <c r="V444" s="190">
        <v>5.1953006326231073</v>
      </c>
      <c r="W444" s="187">
        <v>0.62676488643339479</v>
      </c>
      <c r="X444" s="187">
        <v>1.4659300184162065</v>
      </c>
      <c r="Y444" s="188">
        <v>25</v>
      </c>
      <c r="Z444" s="188">
        <v>74</v>
      </c>
      <c r="AA444" s="188">
        <v>61</v>
      </c>
      <c r="AB444" s="188">
        <v>74</v>
      </c>
      <c r="AC444" s="188">
        <v>86</v>
      </c>
      <c r="AD444" s="189">
        <v>20.362500000000001</v>
      </c>
    </row>
    <row r="445" spans="1:30" s="183" customFormat="1" ht="11.35" x14ac:dyDescent="0.35">
      <c r="A445" s="175">
        <v>432</v>
      </c>
      <c r="B445" s="175">
        <v>13.5</v>
      </c>
      <c r="C445" s="175">
        <v>312</v>
      </c>
      <c r="D445" s="184">
        <v>1.4511627906976745</v>
      </c>
      <c r="E445" s="184">
        <v>2.6861641077123841</v>
      </c>
      <c r="F445" s="185">
        <v>936.99900000000014</v>
      </c>
      <c r="G445" s="185">
        <v>8830.4719250000016</v>
      </c>
      <c r="H445" s="185">
        <v>41.071962441860471</v>
      </c>
      <c r="I445" s="185">
        <v>113.98119747269794</v>
      </c>
      <c r="J445" s="185">
        <v>1600</v>
      </c>
      <c r="K445" s="185">
        <v>264550</v>
      </c>
      <c r="L445" s="185">
        <v>1230.4651162790697</v>
      </c>
      <c r="M445" s="185">
        <v>271.78841317180724</v>
      </c>
      <c r="N445" s="186">
        <v>13.5</v>
      </c>
      <c r="O445" s="186">
        <v>269.25</v>
      </c>
      <c r="P445" s="186">
        <v>1.2523255813953489</v>
      </c>
      <c r="Q445" s="186">
        <v>2.6029044140783419</v>
      </c>
      <c r="R445" s="187">
        <v>0.78782505910165479</v>
      </c>
      <c r="S445" s="190">
        <v>21</v>
      </c>
      <c r="T445" s="190">
        <v>477</v>
      </c>
      <c r="U445" s="190">
        <v>2.2186046511627908</v>
      </c>
      <c r="V445" s="190">
        <v>4.5472470779394349</v>
      </c>
      <c r="W445" s="187">
        <v>0.62411347517730498</v>
      </c>
      <c r="X445" s="187">
        <v>1.4119385342789599</v>
      </c>
      <c r="Y445" s="188">
        <v>35</v>
      </c>
      <c r="Z445" s="188">
        <v>77</v>
      </c>
      <c r="AA445" s="188">
        <v>48</v>
      </c>
      <c r="AB445" s="188">
        <v>81</v>
      </c>
      <c r="AC445" s="188">
        <v>79</v>
      </c>
      <c r="AD445" s="189">
        <v>21.15</v>
      </c>
    </row>
    <row r="446" spans="1:30" s="183" customFormat="1" ht="11.35" x14ac:dyDescent="0.35">
      <c r="A446" s="175">
        <v>433</v>
      </c>
      <c r="B446" s="175">
        <v>24</v>
      </c>
      <c r="C446" s="175">
        <v>416.25</v>
      </c>
      <c r="D446" s="184">
        <v>1.9360465116279071</v>
      </c>
      <c r="E446" s="184">
        <v>3.8810034228173538</v>
      </c>
      <c r="F446" s="185">
        <v>1606.2840000000003</v>
      </c>
      <c r="G446" s="185">
        <v>17186.866975000008</v>
      </c>
      <c r="H446" s="185">
        <v>79.938916162790733</v>
      </c>
      <c r="I446" s="185">
        <v>226.57923611670032</v>
      </c>
      <c r="J446" s="185">
        <v>1600</v>
      </c>
      <c r="K446" s="185">
        <v>271500</v>
      </c>
      <c r="L446" s="185">
        <v>1262.7906976744187</v>
      </c>
      <c r="M446" s="185">
        <v>278.74322070793465</v>
      </c>
      <c r="N446" s="186">
        <v>14.25</v>
      </c>
      <c r="O446" s="186">
        <v>336.75</v>
      </c>
      <c r="P446" s="186">
        <v>1.5662790697674418</v>
      </c>
      <c r="Q446" s="186">
        <v>3.1417954442237206</v>
      </c>
      <c r="R446" s="187">
        <v>0.74661399548532725</v>
      </c>
      <c r="S446" s="190">
        <v>30</v>
      </c>
      <c r="T446" s="190">
        <v>608.25</v>
      </c>
      <c r="U446" s="190">
        <v>2.8290697674418603</v>
      </c>
      <c r="V446" s="190">
        <v>5.498419829910306</v>
      </c>
      <c r="W446" s="187">
        <v>0.54232505643340856</v>
      </c>
      <c r="X446" s="187">
        <v>1.2889390519187358</v>
      </c>
      <c r="Y446" s="188">
        <v>37</v>
      </c>
      <c r="Z446" s="188">
        <v>70</v>
      </c>
      <c r="AA446" s="188">
        <v>53</v>
      </c>
      <c r="AB446" s="188">
        <v>84</v>
      </c>
      <c r="AC446" s="188">
        <v>76</v>
      </c>
      <c r="AD446" s="189">
        <v>22.15</v>
      </c>
    </row>
    <row r="447" spans="1:30" s="183" customFormat="1" ht="11.35" x14ac:dyDescent="0.35">
      <c r="A447" s="175">
        <v>434</v>
      </c>
      <c r="B447" s="175">
        <v>21</v>
      </c>
      <c r="C447" s="175">
        <v>537.75</v>
      </c>
      <c r="D447" s="184">
        <v>2.5011627906976743</v>
      </c>
      <c r="E447" s="184">
        <v>3.5534550840165431</v>
      </c>
      <c r="F447" s="185">
        <v>1873.9980000000003</v>
      </c>
      <c r="G447" s="185">
        <v>21147.175050000013</v>
      </c>
      <c r="H447" s="185">
        <v>98.358953720930288</v>
      </c>
      <c r="I447" s="185">
        <v>249.62187402514411</v>
      </c>
      <c r="J447" s="185">
        <v>1600</v>
      </c>
      <c r="K447" s="185">
        <v>271450</v>
      </c>
      <c r="L447" s="185">
        <v>1262.5581395348838</v>
      </c>
      <c r="M447" s="185">
        <v>276.41811942089851</v>
      </c>
      <c r="N447" s="186">
        <v>12.75</v>
      </c>
      <c r="O447" s="186">
        <v>207</v>
      </c>
      <c r="P447" s="186">
        <v>0.96279069767441861</v>
      </c>
      <c r="Q447" s="186">
        <v>2.3290398783733286</v>
      </c>
      <c r="R447" s="187">
        <v>0.82994454713493537</v>
      </c>
      <c r="S447" s="190">
        <v>34.5</v>
      </c>
      <c r="T447" s="190">
        <v>449.25</v>
      </c>
      <c r="U447" s="190">
        <v>2.0895348837209302</v>
      </c>
      <c r="V447" s="190">
        <v>4.6216495585958297</v>
      </c>
      <c r="W447" s="187">
        <v>0.63093037584719658</v>
      </c>
      <c r="X447" s="187">
        <v>1.4608749229821321</v>
      </c>
      <c r="Y447" s="188">
        <v>36</v>
      </c>
      <c r="Z447" s="188">
        <v>71</v>
      </c>
      <c r="AA447" s="188">
        <v>53</v>
      </c>
      <c r="AB447" s="188">
        <v>80</v>
      </c>
      <c r="AC447" s="188">
        <v>80</v>
      </c>
      <c r="AD447" s="189">
        <v>20.287500000000001</v>
      </c>
    </row>
    <row r="448" spans="1:30" s="183" customFormat="1" ht="11.35" x14ac:dyDescent="0.35">
      <c r="A448" s="175">
        <v>435</v>
      </c>
      <c r="B448" s="175">
        <v>63</v>
      </c>
      <c r="C448" s="175">
        <v>1572</v>
      </c>
      <c r="D448" s="184">
        <v>7.311627906976744</v>
      </c>
      <c r="E448" s="184">
        <v>11.681945677590306</v>
      </c>
      <c r="F448" s="185">
        <v>5621.9940000000006</v>
      </c>
      <c r="G448" s="185">
        <v>67650.212325000015</v>
      </c>
      <c r="H448" s="185">
        <v>314.65215034883727</v>
      </c>
      <c r="I448" s="185">
        <v>806.08619754541508</v>
      </c>
      <c r="J448" s="185">
        <v>1600</v>
      </c>
      <c r="K448" s="185">
        <v>277000</v>
      </c>
      <c r="L448" s="185">
        <v>1288.3720930232557</v>
      </c>
      <c r="M448" s="185">
        <v>268.00518052391232</v>
      </c>
      <c r="N448" s="186">
        <v>9.75</v>
      </c>
      <c r="O448" s="186">
        <v>104.25</v>
      </c>
      <c r="P448" s="186">
        <v>0.48488372093023258</v>
      </c>
      <c r="Q448" s="186">
        <v>1.5114645557334205</v>
      </c>
      <c r="R448" s="187">
        <v>0.91382517048977063</v>
      </c>
      <c r="S448" s="190">
        <v>59.25</v>
      </c>
      <c r="T448" s="190">
        <v>372</v>
      </c>
      <c r="U448" s="190">
        <v>1.7302325581395348</v>
      </c>
      <c r="V448" s="190">
        <v>5.4189454298629185</v>
      </c>
      <c r="W448" s="187">
        <v>0.69249845009299449</v>
      </c>
      <c r="X448" s="187">
        <v>1.6063236205827651</v>
      </c>
      <c r="Y448" s="188">
        <v>32</v>
      </c>
      <c r="Z448" s="188">
        <v>73</v>
      </c>
      <c r="AA448" s="188">
        <v>55</v>
      </c>
      <c r="AB448" s="188">
        <v>93</v>
      </c>
      <c r="AC448" s="188">
        <v>67</v>
      </c>
      <c r="AD448" s="189">
        <v>20.162500000000001</v>
      </c>
    </row>
    <row r="449" spans="1:30" s="183" customFormat="1" ht="11.35" x14ac:dyDescent="0.35">
      <c r="A449" s="175">
        <v>436</v>
      </c>
      <c r="B449" s="175">
        <v>21.75</v>
      </c>
      <c r="C449" s="175">
        <v>663.75</v>
      </c>
      <c r="D449" s="184">
        <v>3.0872093023255816</v>
      </c>
      <c r="E449" s="184">
        <v>4.7329019992487167</v>
      </c>
      <c r="F449" s="185">
        <v>1940.9265000000003</v>
      </c>
      <c r="G449" s="185">
        <v>32626.528275000015</v>
      </c>
      <c r="H449" s="185">
        <v>151.75129430232565</v>
      </c>
      <c r="I449" s="185">
        <v>362.51921325305045</v>
      </c>
      <c r="J449" s="185">
        <v>1600</v>
      </c>
      <c r="K449" s="185">
        <v>280300</v>
      </c>
      <c r="L449" s="185">
        <v>1303.7209302325582</v>
      </c>
      <c r="M449" s="185">
        <v>260.14035801522516</v>
      </c>
      <c r="N449" s="186">
        <v>12</v>
      </c>
      <c r="O449" s="186">
        <v>162.75</v>
      </c>
      <c r="P449" s="186">
        <v>0.75697674418604655</v>
      </c>
      <c r="Q449" s="186">
        <v>2.0647967640973124</v>
      </c>
      <c r="R449" s="187">
        <v>0.87369033760186265</v>
      </c>
      <c r="S449" s="190">
        <v>52.5</v>
      </c>
      <c r="T449" s="190">
        <v>564.75</v>
      </c>
      <c r="U449" s="190">
        <v>2.6267441860465115</v>
      </c>
      <c r="V449" s="190">
        <v>6.3203919052636746</v>
      </c>
      <c r="W449" s="187">
        <v>0.56169965075669392</v>
      </c>
      <c r="X449" s="187">
        <v>1.4353899883585566</v>
      </c>
      <c r="Y449" s="188">
        <v>26</v>
      </c>
      <c r="Z449" s="188">
        <v>71</v>
      </c>
      <c r="AA449" s="188">
        <v>63</v>
      </c>
      <c r="AB449" s="188">
        <v>77</v>
      </c>
      <c r="AC449" s="188">
        <v>83</v>
      </c>
      <c r="AD449" s="189">
        <v>21.475000000000001</v>
      </c>
    </row>
    <row r="450" spans="1:30" s="183" customFormat="1" ht="11.35" x14ac:dyDescent="0.35">
      <c r="A450" s="175">
        <v>437</v>
      </c>
      <c r="B450" s="175">
        <v>35.25</v>
      </c>
      <c r="C450" s="175">
        <v>1019.25</v>
      </c>
      <c r="D450" s="184">
        <v>4.7406976744186045</v>
      </c>
      <c r="E450" s="184">
        <v>6.6180355371355448</v>
      </c>
      <c r="F450" s="185">
        <v>2744.0685000000003</v>
      </c>
      <c r="G450" s="185">
        <v>45172.275600000015</v>
      </c>
      <c r="H450" s="185">
        <v>210.10360744186053</v>
      </c>
      <c r="I450" s="185">
        <v>460.25820798372263</v>
      </c>
      <c r="J450" s="185">
        <v>1600</v>
      </c>
      <c r="K450" s="185">
        <v>274700</v>
      </c>
      <c r="L450" s="185">
        <v>1277.6744186046512</v>
      </c>
      <c r="M450" s="185">
        <v>285.61981469803811</v>
      </c>
      <c r="N450" s="186">
        <v>12</v>
      </c>
      <c r="O450" s="186">
        <v>169.5</v>
      </c>
      <c r="P450" s="186">
        <v>0.78837209302325584</v>
      </c>
      <c r="Q450" s="186">
        <v>2.3226796583858142</v>
      </c>
      <c r="R450" s="187">
        <v>0.86244674376141206</v>
      </c>
      <c r="S450" s="190">
        <v>31.5</v>
      </c>
      <c r="T450" s="190">
        <v>454.5</v>
      </c>
      <c r="U450" s="190">
        <v>2.113953488372093</v>
      </c>
      <c r="V450" s="190">
        <v>5.1606020710905733</v>
      </c>
      <c r="W450" s="187">
        <v>0.63116250760803416</v>
      </c>
      <c r="X450" s="187">
        <v>1.4936092513694463</v>
      </c>
      <c r="Y450" s="188">
        <v>37</v>
      </c>
      <c r="Z450" s="188">
        <v>62</v>
      </c>
      <c r="AA450" s="188">
        <v>61</v>
      </c>
      <c r="AB450" s="188">
        <v>81</v>
      </c>
      <c r="AC450" s="188">
        <v>79</v>
      </c>
      <c r="AD450" s="189">
        <v>20.537500000000001</v>
      </c>
    </row>
    <row r="451" spans="1:30" s="183" customFormat="1" ht="11.35" x14ac:dyDescent="0.35">
      <c r="A451" s="175">
        <v>438</v>
      </c>
      <c r="B451" s="175">
        <v>26.25</v>
      </c>
      <c r="C451" s="175">
        <v>804.75</v>
      </c>
      <c r="D451" s="184">
        <v>3.7430232558139536</v>
      </c>
      <c r="E451" s="184">
        <v>5.2789542183697291</v>
      </c>
      <c r="F451" s="185">
        <v>2342.4975000000004</v>
      </c>
      <c r="G451" s="185">
        <v>27212.38445000002</v>
      </c>
      <c r="H451" s="185">
        <v>126.56923000000009</v>
      </c>
      <c r="I451" s="185">
        <v>338.72909960072218</v>
      </c>
      <c r="J451" s="185">
        <v>1600</v>
      </c>
      <c r="K451" s="185">
        <v>268400</v>
      </c>
      <c r="L451" s="185">
        <v>1248.3720930232557</v>
      </c>
      <c r="M451" s="185">
        <v>275.62105090784098</v>
      </c>
      <c r="N451" s="186">
        <v>12</v>
      </c>
      <c r="O451" s="186">
        <v>146.25</v>
      </c>
      <c r="P451" s="186">
        <v>0.68023255813953487</v>
      </c>
      <c r="Q451" s="186">
        <v>1.8386472683578239</v>
      </c>
      <c r="R451" s="187">
        <v>0.87051792828685259</v>
      </c>
      <c r="S451" s="190">
        <v>22.5</v>
      </c>
      <c r="T451" s="190">
        <v>334.5</v>
      </c>
      <c r="U451" s="190">
        <v>1.5558139534883721</v>
      </c>
      <c r="V451" s="190">
        <v>3.5751806911778243</v>
      </c>
      <c r="W451" s="187">
        <v>0.70385126162018596</v>
      </c>
      <c r="X451" s="187">
        <v>1.5743691899070384</v>
      </c>
      <c r="Y451" s="188">
        <v>35</v>
      </c>
      <c r="Z451" s="188">
        <v>74</v>
      </c>
      <c r="AA451" s="188">
        <v>51</v>
      </c>
      <c r="AB451" s="188">
        <v>87</v>
      </c>
      <c r="AC451" s="188">
        <v>73</v>
      </c>
      <c r="AD451" s="189">
        <v>18.824999999999999</v>
      </c>
    </row>
    <row r="452" spans="1:30" s="183" customFormat="1" ht="11.35" x14ac:dyDescent="0.35">
      <c r="A452" s="175">
        <v>439</v>
      </c>
      <c r="B452" s="175">
        <v>21.75</v>
      </c>
      <c r="C452" s="175">
        <v>900</v>
      </c>
      <c r="D452" s="184">
        <v>4.1860465116279073</v>
      </c>
      <c r="E452" s="184">
        <v>5.3991640662836859</v>
      </c>
      <c r="F452" s="185">
        <v>1606.2840000000003</v>
      </c>
      <c r="G452" s="185">
        <v>35658.389325000004</v>
      </c>
      <c r="H452" s="185">
        <v>165.85297360465117</v>
      </c>
      <c r="I452" s="185">
        <v>332.00595433508488</v>
      </c>
      <c r="J452" s="185">
        <v>1600</v>
      </c>
      <c r="K452" s="185">
        <v>276200</v>
      </c>
      <c r="L452" s="185">
        <v>1284.6511627906978</v>
      </c>
      <c r="M452" s="185">
        <v>266.41746488253341</v>
      </c>
      <c r="N452" s="186">
        <v>9.75</v>
      </c>
      <c r="O452" s="186">
        <v>119.25</v>
      </c>
      <c r="P452" s="186">
        <v>0.5546511627906977</v>
      </c>
      <c r="Q452" s="186">
        <v>1.6781586883699184</v>
      </c>
      <c r="R452" s="187">
        <v>0.90597279716144286</v>
      </c>
      <c r="S452" s="190">
        <v>30</v>
      </c>
      <c r="T452" s="190">
        <v>514.5</v>
      </c>
      <c r="U452" s="190">
        <v>2.3930232558139535</v>
      </c>
      <c r="V452" s="190">
        <v>5.6825748305732073</v>
      </c>
      <c r="W452" s="187">
        <v>0.59432288586635129</v>
      </c>
      <c r="X452" s="187">
        <v>1.5002956830277943</v>
      </c>
      <c r="Y452" s="188">
        <v>27</v>
      </c>
      <c r="Z452" s="188">
        <v>79</v>
      </c>
      <c r="AA452" s="188">
        <v>54</v>
      </c>
      <c r="AB452" s="188">
        <v>87</v>
      </c>
      <c r="AC452" s="188">
        <v>73</v>
      </c>
      <c r="AD452" s="189">
        <v>21.137499999999999</v>
      </c>
    </row>
    <row r="453" spans="1:30" s="183" customFormat="1" ht="11.35" x14ac:dyDescent="0.35">
      <c r="A453" s="175">
        <v>440</v>
      </c>
      <c r="B453" s="175">
        <v>29.25</v>
      </c>
      <c r="C453" s="175">
        <v>969</v>
      </c>
      <c r="D453" s="184">
        <v>4.5069767441860469</v>
      </c>
      <c r="E453" s="184">
        <v>6.5407563135819577</v>
      </c>
      <c r="F453" s="185">
        <v>2610.2115000000003</v>
      </c>
      <c r="G453" s="185">
        <v>43495.344850000023</v>
      </c>
      <c r="H453" s="185">
        <v>202.30392953488382</v>
      </c>
      <c r="I453" s="185">
        <v>470.13142496176357</v>
      </c>
      <c r="J453" s="185">
        <v>1600</v>
      </c>
      <c r="K453" s="185">
        <v>275400</v>
      </c>
      <c r="L453" s="185">
        <v>1280.9302325581396</v>
      </c>
      <c r="M453" s="185">
        <v>282.69244502505654</v>
      </c>
      <c r="N453" s="186">
        <v>12</v>
      </c>
      <c r="O453" s="186">
        <v>176.25</v>
      </c>
      <c r="P453" s="186">
        <v>0.81976744186046513</v>
      </c>
      <c r="Q453" s="186">
        <v>2.0763223332722918</v>
      </c>
      <c r="R453" s="187">
        <v>0.85145385587863465</v>
      </c>
      <c r="S453" s="190">
        <v>23.25</v>
      </c>
      <c r="T453" s="190">
        <v>388.5</v>
      </c>
      <c r="U453" s="190">
        <v>1.8069767441860465</v>
      </c>
      <c r="V453" s="190">
        <v>4.2034223566996491</v>
      </c>
      <c r="W453" s="187">
        <v>0.67256637168141598</v>
      </c>
      <c r="X453" s="187">
        <v>1.5240202275600505</v>
      </c>
      <c r="Y453" s="188">
        <v>34</v>
      </c>
      <c r="Z453" s="188">
        <v>70</v>
      </c>
      <c r="AA453" s="188">
        <v>56</v>
      </c>
      <c r="AB453" s="188">
        <v>70</v>
      </c>
      <c r="AC453" s="188">
        <v>90</v>
      </c>
      <c r="AD453" s="189">
        <v>19.774999999999999</v>
      </c>
    </row>
    <row r="454" spans="1:30" s="183" customFormat="1" ht="11.35" x14ac:dyDescent="0.35">
      <c r="A454" s="175">
        <v>441</v>
      </c>
      <c r="B454" s="175">
        <v>22.5</v>
      </c>
      <c r="C454" s="175">
        <v>480</v>
      </c>
      <c r="D454" s="184">
        <v>2.2325581395348837</v>
      </c>
      <c r="E454" s="184">
        <v>3.7879679736327696</v>
      </c>
      <c r="F454" s="185">
        <v>1271.6415000000002</v>
      </c>
      <c r="G454" s="185">
        <v>23335.365174999999</v>
      </c>
      <c r="H454" s="185">
        <v>108.53658220930232</v>
      </c>
      <c r="I454" s="185">
        <v>250.50444104423946</v>
      </c>
      <c r="J454" s="185">
        <v>1600</v>
      </c>
      <c r="K454" s="185">
        <v>277400</v>
      </c>
      <c r="L454" s="185">
        <v>1290.2325581395348</v>
      </c>
      <c r="M454" s="185">
        <v>286.45014222678105</v>
      </c>
      <c r="N454" s="186">
        <v>11.25</v>
      </c>
      <c r="O454" s="186">
        <v>180.75</v>
      </c>
      <c r="P454" s="186">
        <v>0.84069767441860466</v>
      </c>
      <c r="Q454" s="186">
        <v>2.060256307606398</v>
      </c>
      <c r="R454" s="187">
        <v>0.86117511520737333</v>
      </c>
      <c r="S454" s="190">
        <v>40.5</v>
      </c>
      <c r="T454" s="190">
        <v>627</v>
      </c>
      <c r="U454" s="190">
        <v>2.9162790697674419</v>
      </c>
      <c r="V454" s="190">
        <v>6.2234925822849778</v>
      </c>
      <c r="W454" s="187">
        <v>0.51843317972350234</v>
      </c>
      <c r="X454" s="187">
        <v>1.3796082949308757</v>
      </c>
      <c r="Y454" s="188">
        <v>31</v>
      </c>
      <c r="Z454" s="188">
        <v>58</v>
      </c>
      <c r="AA454" s="188">
        <v>71</v>
      </c>
      <c r="AB454" s="188">
        <v>72</v>
      </c>
      <c r="AC454" s="188">
        <v>88</v>
      </c>
      <c r="AD454" s="189">
        <v>21.7</v>
      </c>
    </row>
    <row r="455" spans="1:30" s="183" customFormat="1" ht="11.35" x14ac:dyDescent="0.35">
      <c r="A455" s="175">
        <v>442</v>
      </c>
      <c r="B455" s="175">
        <v>43.5</v>
      </c>
      <c r="C455" s="175">
        <v>1018.5</v>
      </c>
      <c r="D455" s="184">
        <v>4.7372093023255815</v>
      </c>
      <c r="E455" s="184">
        <v>8.2287044112523287</v>
      </c>
      <c r="F455" s="185">
        <v>3881.8530000000005</v>
      </c>
      <c r="G455" s="185">
        <v>38532.224750000016</v>
      </c>
      <c r="H455" s="185">
        <v>179.21965000000009</v>
      </c>
      <c r="I455" s="185">
        <v>475.13354734960626</v>
      </c>
      <c r="J455" s="185">
        <v>1600</v>
      </c>
      <c r="K455" s="185">
        <v>275600</v>
      </c>
      <c r="L455" s="185">
        <v>1281.8604651162791</v>
      </c>
      <c r="M455" s="185">
        <v>291.62176096284765</v>
      </c>
      <c r="N455" s="186">
        <v>12</v>
      </c>
      <c r="O455" s="186">
        <v>157.5</v>
      </c>
      <c r="P455" s="186">
        <v>0.73255813953488369</v>
      </c>
      <c r="Q455" s="186">
        <v>2.0397591174249028</v>
      </c>
      <c r="R455" s="187">
        <v>0.87379807692307698</v>
      </c>
      <c r="S455" s="190">
        <v>32.25</v>
      </c>
      <c r="T455" s="190">
        <v>521.25</v>
      </c>
      <c r="U455" s="190">
        <v>2.4244186046511627</v>
      </c>
      <c r="V455" s="190">
        <v>5.7490691251071002</v>
      </c>
      <c r="W455" s="187">
        <v>0.58233173076923084</v>
      </c>
      <c r="X455" s="187">
        <v>1.4561298076923079</v>
      </c>
      <c r="Y455" s="188">
        <v>33</v>
      </c>
      <c r="Z455" s="188">
        <v>64</v>
      </c>
      <c r="AA455" s="188">
        <v>63</v>
      </c>
      <c r="AB455" s="188">
        <v>86</v>
      </c>
      <c r="AC455" s="188">
        <v>74</v>
      </c>
      <c r="AD455" s="189">
        <v>20.8</v>
      </c>
    </row>
    <row r="456" spans="1:30" s="183" customFormat="1" ht="11.35" x14ac:dyDescent="0.35">
      <c r="A456" s="175">
        <v>443</v>
      </c>
      <c r="B456" s="175">
        <v>27</v>
      </c>
      <c r="C456" s="175">
        <v>915</v>
      </c>
      <c r="D456" s="184">
        <v>4.2558139534883717</v>
      </c>
      <c r="E456" s="184">
        <v>5.9518826961539117</v>
      </c>
      <c r="F456" s="185">
        <v>2409.4260000000004</v>
      </c>
      <c r="G456" s="185">
        <v>31090.891025000015</v>
      </c>
      <c r="H456" s="185">
        <v>144.60879546511634</v>
      </c>
      <c r="I456" s="185">
        <v>346.01058141642511</v>
      </c>
      <c r="J456" s="185">
        <v>1600</v>
      </c>
      <c r="K456" s="185">
        <v>273400</v>
      </c>
      <c r="L456" s="185">
        <v>1271.6279069767443</v>
      </c>
      <c r="M456" s="185">
        <v>278.5722127604156</v>
      </c>
      <c r="N456" s="186">
        <v>12</v>
      </c>
      <c r="O456" s="186">
        <v>106.5</v>
      </c>
      <c r="P456" s="186">
        <v>0.49534883720930234</v>
      </c>
      <c r="Q456" s="186">
        <v>1.850101473394397</v>
      </c>
      <c r="R456" s="187">
        <v>0.90966921119592881</v>
      </c>
      <c r="S456" s="190">
        <v>24.75</v>
      </c>
      <c r="T456" s="190">
        <v>402.75</v>
      </c>
      <c r="U456" s="190">
        <v>1.8732558139534883</v>
      </c>
      <c r="V456" s="190">
        <v>4.6819941039469075</v>
      </c>
      <c r="W456" s="187">
        <v>0.65839694656488545</v>
      </c>
      <c r="X456" s="187">
        <v>1.5680661577608141</v>
      </c>
      <c r="Y456" s="188">
        <v>29</v>
      </c>
      <c r="Z456" s="188">
        <v>75</v>
      </c>
      <c r="AA456" s="188">
        <v>56</v>
      </c>
      <c r="AB456" s="188">
        <v>85</v>
      </c>
      <c r="AC456" s="188">
        <v>75</v>
      </c>
      <c r="AD456" s="189">
        <v>19.649999999999999</v>
      </c>
    </row>
    <row r="457" spans="1:30" s="183" customFormat="1" ht="11.35" x14ac:dyDescent="0.35">
      <c r="A457" s="175">
        <v>444</v>
      </c>
      <c r="B457" s="175">
        <v>29.25</v>
      </c>
      <c r="C457" s="175">
        <v>689.25</v>
      </c>
      <c r="D457" s="184">
        <v>3.2058139534883723</v>
      </c>
      <c r="E457" s="184">
        <v>5.8177962686200066</v>
      </c>
      <c r="F457" s="185">
        <v>2610.2115000000003</v>
      </c>
      <c r="G457" s="185">
        <v>31762.406975000009</v>
      </c>
      <c r="H457" s="185">
        <v>147.73212546511633</v>
      </c>
      <c r="I457" s="185">
        <v>416.58104486406927</v>
      </c>
      <c r="J457" s="185">
        <v>1600</v>
      </c>
      <c r="K457" s="185">
        <v>278550</v>
      </c>
      <c r="L457" s="185">
        <v>1295.5813953488373</v>
      </c>
      <c r="M457" s="185">
        <v>268.63537395181356</v>
      </c>
      <c r="N457" s="186">
        <v>11.25</v>
      </c>
      <c r="O457" s="186">
        <v>195</v>
      </c>
      <c r="P457" s="186">
        <v>0.90697674418604646</v>
      </c>
      <c r="Q457" s="186">
        <v>2.1148557040586362</v>
      </c>
      <c r="R457" s="187">
        <v>0.84107579462102688</v>
      </c>
      <c r="S457" s="190">
        <v>36</v>
      </c>
      <c r="T457" s="190">
        <v>480</v>
      </c>
      <c r="U457" s="190">
        <v>2.2325581395348837</v>
      </c>
      <c r="V457" s="190">
        <v>5.2386936968715192</v>
      </c>
      <c r="W457" s="187">
        <v>0.60880195599022002</v>
      </c>
      <c r="X457" s="187">
        <v>1.4498777506112468</v>
      </c>
      <c r="Y457" s="188">
        <v>26</v>
      </c>
      <c r="Z457" s="188">
        <v>72</v>
      </c>
      <c r="AA457" s="188">
        <v>62</v>
      </c>
      <c r="AB457" s="188">
        <v>75</v>
      </c>
      <c r="AC457" s="188">
        <v>85</v>
      </c>
      <c r="AD457" s="189">
        <v>20.45</v>
      </c>
    </row>
    <row r="458" spans="1:30" s="183" customFormat="1" ht="11.35" x14ac:dyDescent="0.35">
      <c r="A458" s="175">
        <v>445</v>
      </c>
      <c r="B458" s="175">
        <v>23.25</v>
      </c>
      <c r="C458" s="175">
        <v>480.75</v>
      </c>
      <c r="D458" s="184">
        <v>2.2360465116279071</v>
      </c>
      <c r="E458" s="184">
        <v>4.2140220645415916</v>
      </c>
      <c r="F458" s="185">
        <v>2074.7835000000005</v>
      </c>
      <c r="G458" s="185">
        <v>16394.136075000002</v>
      </c>
      <c r="H458" s="185">
        <v>76.251795697674424</v>
      </c>
      <c r="I458" s="185">
        <v>233.28444806946305</v>
      </c>
      <c r="J458" s="185">
        <v>1600</v>
      </c>
      <c r="K458" s="185">
        <v>270100</v>
      </c>
      <c r="L458" s="185">
        <v>1256.2790697674418</v>
      </c>
      <c r="M458" s="185">
        <v>284.19441200033253</v>
      </c>
      <c r="N458" s="186">
        <v>10.5</v>
      </c>
      <c r="O458" s="186">
        <v>243</v>
      </c>
      <c r="P458" s="186">
        <v>1.1302325581395349</v>
      </c>
      <c r="Q458" s="186">
        <v>2.3279372847520512</v>
      </c>
      <c r="R458" s="187">
        <v>0.80873671782762691</v>
      </c>
      <c r="S458" s="190">
        <v>21</v>
      </c>
      <c r="T458" s="190">
        <v>512.25</v>
      </c>
      <c r="U458" s="190">
        <v>2.3825581395348836</v>
      </c>
      <c r="V458" s="190">
        <v>4.4534047108701298</v>
      </c>
      <c r="W458" s="187">
        <v>0.59681227863046049</v>
      </c>
      <c r="X458" s="187">
        <v>1.4055489964580874</v>
      </c>
      <c r="Y458" s="188">
        <v>35</v>
      </c>
      <c r="Z458" s="188">
        <v>74</v>
      </c>
      <c r="AA458" s="188">
        <v>51</v>
      </c>
      <c r="AB458" s="188">
        <v>93</v>
      </c>
      <c r="AC458" s="188">
        <v>67</v>
      </c>
      <c r="AD458" s="189">
        <v>21.175000000000001</v>
      </c>
    </row>
    <row r="459" spans="1:30" s="183" customFormat="1" ht="11.35" x14ac:dyDescent="0.35">
      <c r="A459" s="175">
        <v>446</v>
      </c>
      <c r="B459" s="175">
        <v>25.5</v>
      </c>
      <c r="C459" s="175">
        <v>655.5</v>
      </c>
      <c r="D459" s="184">
        <v>3.0488372093023255</v>
      </c>
      <c r="E459" s="184">
        <v>4.8942614734576262</v>
      </c>
      <c r="F459" s="185">
        <v>2275.5690000000004</v>
      </c>
      <c r="G459" s="185">
        <v>30139.762675000009</v>
      </c>
      <c r="H459" s="185">
        <v>140.18494267441864</v>
      </c>
      <c r="I459" s="185">
        <v>364.70153389395642</v>
      </c>
      <c r="J459" s="185">
        <v>1600</v>
      </c>
      <c r="K459" s="185">
        <v>270800</v>
      </c>
      <c r="L459" s="185">
        <v>1259.5348837209303</v>
      </c>
      <c r="M459" s="185">
        <v>281.50092950139606</v>
      </c>
      <c r="N459" s="186">
        <v>19.5</v>
      </c>
      <c r="O459" s="186">
        <v>201.75</v>
      </c>
      <c r="P459" s="186">
        <v>0.93837209302325586</v>
      </c>
      <c r="Q459" s="186">
        <v>2.4536554174595859</v>
      </c>
      <c r="R459" s="187">
        <v>0.83677184466019416</v>
      </c>
      <c r="S459" s="190">
        <v>23.25</v>
      </c>
      <c r="T459" s="190">
        <v>429</v>
      </c>
      <c r="U459" s="190">
        <v>1.9953488372093022</v>
      </c>
      <c r="V459" s="190">
        <v>4.5029820590885032</v>
      </c>
      <c r="W459" s="187">
        <v>0.65291262135922334</v>
      </c>
      <c r="X459" s="187">
        <v>1.4896844660194175</v>
      </c>
      <c r="Y459" s="188">
        <v>40</v>
      </c>
      <c r="Z459" s="188">
        <v>66</v>
      </c>
      <c r="AA459" s="188">
        <v>54</v>
      </c>
      <c r="AB459" s="188">
        <v>82</v>
      </c>
      <c r="AC459" s="188">
        <v>78</v>
      </c>
      <c r="AD459" s="189">
        <v>20.6</v>
      </c>
    </row>
    <row r="460" spans="1:30" s="183" customFormat="1" ht="11.35" x14ac:dyDescent="0.35">
      <c r="A460" s="175">
        <v>447</v>
      </c>
      <c r="B460" s="175">
        <v>30.75</v>
      </c>
      <c r="C460" s="175">
        <v>720</v>
      </c>
      <c r="D460" s="184">
        <v>3.3488372093023258</v>
      </c>
      <c r="E460" s="184">
        <v>5.4719813977480394</v>
      </c>
      <c r="F460" s="185">
        <v>2744.0685000000003</v>
      </c>
      <c r="G460" s="185">
        <v>27882.413099999998</v>
      </c>
      <c r="H460" s="185">
        <v>129.6856423255814</v>
      </c>
      <c r="I460" s="185">
        <v>349.82038581813072</v>
      </c>
      <c r="J460" s="185">
        <v>1600</v>
      </c>
      <c r="K460" s="185">
        <v>265650</v>
      </c>
      <c r="L460" s="185">
        <v>1235.5813953488373</v>
      </c>
      <c r="M460" s="185">
        <v>288.00232285522702</v>
      </c>
      <c r="N460" s="186">
        <v>12</v>
      </c>
      <c r="O460" s="186">
        <v>203.25</v>
      </c>
      <c r="P460" s="186">
        <v>0.9453488372093023</v>
      </c>
      <c r="Q460" s="186">
        <v>2.2531601367952154</v>
      </c>
      <c r="R460" s="187">
        <v>0.83973979893554118</v>
      </c>
      <c r="S460" s="190">
        <v>27</v>
      </c>
      <c r="T460" s="190">
        <v>488.25</v>
      </c>
      <c r="U460" s="190">
        <v>2.2709302325581397</v>
      </c>
      <c r="V460" s="190">
        <v>4.661199363302921</v>
      </c>
      <c r="W460" s="187">
        <v>0.61502069781194557</v>
      </c>
      <c r="X460" s="187">
        <v>1.4547604967474868</v>
      </c>
      <c r="Y460" s="188">
        <v>46</v>
      </c>
      <c r="Z460" s="188">
        <v>64</v>
      </c>
      <c r="AA460" s="188">
        <v>50</v>
      </c>
      <c r="AB460" s="188">
        <v>70</v>
      </c>
      <c r="AC460" s="188">
        <v>90</v>
      </c>
      <c r="AD460" s="189">
        <v>21.137499999999999</v>
      </c>
    </row>
    <row r="461" spans="1:30" s="183" customFormat="1" ht="11.35" x14ac:dyDescent="0.35">
      <c r="A461" s="175">
        <v>448</v>
      </c>
      <c r="B461" s="175">
        <v>38.25</v>
      </c>
      <c r="C461" s="175">
        <v>950.25</v>
      </c>
      <c r="D461" s="184">
        <v>4.4197674418604649</v>
      </c>
      <c r="E461" s="184">
        <v>6.4526686098586099</v>
      </c>
      <c r="F461" s="185">
        <v>3413.3535000000006</v>
      </c>
      <c r="G461" s="185">
        <v>38724.830100000028</v>
      </c>
      <c r="H461" s="185">
        <v>180.11548883720943</v>
      </c>
      <c r="I461" s="185">
        <v>431.18795183375943</v>
      </c>
      <c r="J461" s="185">
        <v>1600</v>
      </c>
      <c r="K461" s="185">
        <v>275800</v>
      </c>
      <c r="L461" s="185">
        <v>1282.7906976744187</v>
      </c>
      <c r="M461" s="185">
        <v>283.47250588955762</v>
      </c>
      <c r="N461" s="186">
        <v>12</v>
      </c>
      <c r="O461" s="186">
        <v>171</v>
      </c>
      <c r="P461" s="186">
        <v>0.79534883720930227</v>
      </c>
      <c r="Q461" s="186">
        <v>2.2652601394187148</v>
      </c>
      <c r="R461" s="187">
        <v>0.86055045871559621</v>
      </c>
      <c r="S461" s="190">
        <v>23.25</v>
      </c>
      <c r="T461" s="190">
        <v>460.5</v>
      </c>
      <c r="U461" s="190">
        <v>2.1418604651162791</v>
      </c>
      <c r="V461" s="190">
        <v>4.7029386596588525</v>
      </c>
      <c r="W461" s="187">
        <v>0.62446483180428136</v>
      </c>
      <c r="X461" s="187">
        <v>1.4850152905198777</v>
      </c>
      <c r="Y461" s="188">
        <v>31</v>
      </c>
      <c r="Z461" s="188">
        <v>69</v>
      </c>
      <c r="AA461" s="188">
        <v>60</v>
      </c>
      <c r="AB461" s="188">
        <v>81</v>
      </c>
      <c r="AC461" s="188">
        <v>79</v>
      </c>
      <c r="AD461" s="189">
        <v>20.4375</v>
      </c>
    </row>
    <row r="462" spans="1:30" s="183" customFormat="1" ht="11.35" x14ac:dyDescent="0.35">
      <c r="A462" s="175">
        <v>449</v>
      </c>
      <c r="B462" s="175">
        <v>36</v>
      </c>
      <c r="C462" s="175">
        <v>1061.25</v>
      </c>
      <c r="D462" s="184">
        <v>4.9360465116279073</v>
      </c>
      <c r="E462" s="184">
        <v>7.4789996143516024</v>
      </c>
      <c r="F462" s="185">
        <v>2944.8540000000003</v>
      </c>
      <c r="G462" s="185">
        <v>48313.825025000006</v>
      </c>
      <c r="H462" s="185">
        <v>224.71546523255816</v>
      </c>
      <c r="I462" s="185">
        <v>503.8473323945322</v>
      </c>
      <c r="J462" s="185">
        <v>1600</v>
      </c>
      <c r="K462" s="185">
        <v>276450</v>
      </c>
      <c r="L462" s="185">
        <v>1285.8139534883721</v>
      </c>
      <c r="M462" s="185">
        <v>259.93558294513275</v>
      </c>
      <c r="N462" s="186">
        <v>18</v>
      </c>
      <c r="O462" s="186">
        <v>191.25</v>
      </c>
      <c r="P462" s="186">
        <v>0.88953488372093026</v>
      </c>
      <c r="Q462" s="186">
        <v>2.4472843556144808</v>
      </c>
      <c r="R462" s="187">
        <v>0.84346224677716386</v>
      </c>
      <c r="S462" s="190">
        <v>22.5</v>
      </c>
      <c r="T462" s="190">
        <v>417.75</v>
      </c>
      <c r="U462" s="190">
        <v>1.9430232558139535</v>
      </c>
      <c r="V462" s="190">
        <v>4.2052979129711865</v>
      </c>
      <c r="W462" s="187">
        <v>0.65807243707796192</v>
      </c>
      <c r="X462" s="187">
        <v>1.5015346838551258</v>
      </c>
      <c r="Y462" s="188">
        <v>25</v>
      </c>
      <c r="Z462" s="188">
        <v>79</v>
      </c>
      <c r="AA462" s="188">
        <v>56</v>
      </c>
      <c r="AB462" s="188">
        <v>76</v>
      </c>
      <c r="AC462" s="188">
        <v>84</v>
      </c>
      <c r="AD462" s="189">
        <v>20.362500000000001</v>
      </c>
    </row>
    <row r="463" spans="1:30" s="183" customFormat="1" ht="11.35" x14ac:dyDescent="0.35">
      <c r="A463" s="175">
        <v>450</v>
      </c>
      <c r="B463" s="175">
        <v>29.25</v>
      </c>
      <c r="C463" s="175">
        <v>1065.75</v>
      </c>
      <c r="D463" s="184">
        <v>4.9569767441860462</v>
      </c>
      <c r="E463" s="184">
        <v>7.023879341512747</v>
      </c>
      <c r="F463" s="185">
        <v>2610.2115000000003</v>
      </c>
      <c r="G463" s="185">
        <v>49016.574275000035</v>
      </c>
      <c r="H463" s="185">
        <v>227.984066395349</v>
      </c>
      <c r="I463" s="185">
        <v>518.2780797672757</v>
      </c>
      <c r="J463" s="185">
        <v>1600</v>
      </c>
      <c r="K463" s="185">
        <v>270250</v>
      </c>
      <c r="L463" s="185">
        <v>1256.9767441860465</v>
      </c>
      <c r="M463" s="185">
        <v>290.9421923161438</v>
      </c>
      <c r="N463" s="186">
        <v>14.25</v>
      </c>
      <c r="O463" s="186">
        <v>141</v>
      </c>
      <c r="P463" s="186">
        <v>0.65581395348837213</v>
      </c>
      <c r="Q463" s="186">
        <v>2.0363578818981884</v>
      </c>
      <c r="R463" s="187">
        <v>0.88242651657285798</v>
      </c>
      <c r="S463" s="190">
        <v>42.75</v>
      </c>
      <c r="T463" s="190">
        <v>419.25</v>
      </c>
      <c r="U463" s="190">
        <v>1.95</v>
      </c>
      <c r="V463" s="190">
        <v>4.8534119417823494</v>
      </c>
      <c r="W463" s="187">
        <v>0.65040650406504064</v>
      </c>
      <c r="X463" s="187">
        <v>1.5328330206378986</v>
      </c>
      <c r="Y463" s="188">
        <v>38</v>
      </c>
      <c r="Z463" s="188">
        <v>67</v>
      </c>
      <c r="AA463" s="188">
        <v>55</v>
      </c>
      <c r="AB463" s="188">
        <v>81</v>
      </c>
      <c r="AC463" s="188">
        <v>79</v>
      </c>
      <c r="AD463" s="189">
        <v>19.987500000000001</v>
      </c>
    </row>
    <row r="464" spans="1:30" s="183" customFormat="1" ht="11.35" x14ac:dyDescent="0.35">
      <c r="A464" s="175">
        <v>451</v>
      </c>
      <c r="B464" s="175">
        <v>28.5</v>
      </c>
      <c r="C464" s="175">
        <v>717</v>
      </c>
      <c r="D464" s="184">
        <v>3.3348837209302324</v>
      </c>
      <c r="E464" s="184">
        <v>4.8581578813820663</v>
      </c>
      <c r="F464" s="185">
        <v>2543.2830000000004</v>
      </c>
      <c r="G464" s="185">
        <v>27465.969100000002</v>
      </c>
      <c r="H464" s="185">
        <v>127.7486934883721</v>
      </c>
      <c r="I464" s="185">
        <v>308.90063168423865</v>
      </c>
      <c r="J464" s="185">
        <v>1600</v>
      </c>
      <c r="K464" s="185">
        <v>275050</v>
      </c>
      <c r="L464" s="185">
        <v>1279.3023255813953</v>
      </c>
      <c r="M464" s="185">
        <v>284.16458430964747</v>
      </c>
      <c r="N464" s="186">
        <v>9.75</v>
      </c>
      <c r="O464" s="186">
        <v>162</v>
      </c>
      <c r="P464" s="186">
        <v>0.75348837209302322</v>
      </c>
      <c r="Q464" s="186">
        <v>1.9902623737720977</v>
      </c>
      <c r="R464" s="187">
        <v>0.86491557223264548</v>
      </c>
      <c r="S464" s="190">
        <v>31.5</v>
      </c>
      <c r="T464" s="190">
        <v>423.75</v>
      </c>
      <c r="U464" s="190">
        <v>1.9709302325581395</v>
      </c>
      <c r="V464" s="190">
        <v>4.3382836166046603</v>
      </c>
      <c r="W464" s="187">
        <v>0.64665415884928079</v>
      </c>
      <c r="X464" s="187">
        <v>1.5115697310819263</v>
      </c>
      <c r="Y464" s="188">
        <v>36</v>
      </c>
      <c r="Z464" s="188">
        <v>65</v>
      </c>
      <c r="AA464" s="188">
        <v>59</v>
      </c>
      <c r="AB464" s="188">
        <v>78</v>
      </c>
      <c r="AC464" s="188">
        <v>82</v>
      </c>
      <c r="AD464" s="189">
        <v>19.987500000000001</v>
      </c>
    </row>
    <row r="465" spans="1:30" s="183" customFormat="1" ht="11.35" x14ac:dyDescent="0.35">
      <c r="A465" s="175">
        <v>452</v>
      </c>
      <c r="B465" s="175">
        <v>27.75</v>
      </c>
      <c r="C465" s="175">
        <v>658.5</v>
      </c>
      <c r="D465" s="184">
        <v>3.0627906976744188</v>
      </c>
      <c r="E465" s="184">
        <v>5.392384871791009</v>
      </c>
      <c r="F465" s="185">
        <v>2208.6405000000004</v>
      </c>
      <c r="G465" s="185">
        <v>29971.697775000011</v>
      </c>
      <c r="H465" s="185">
        <v>139.40324546511633</v>
      </c>
      <c r="I465" s="185">
        <v>362.65642412570747</v>
      </c>
      <c r="J465" s="185">
        <v>1600</v>
      </c>
      <c r="K465" s="185">
        <v>278650</v>
      </c>
      <c r="L465" s="185">
        <v>1296.046511627907</v>
      </c>
      <c r="M465" s="185">
        <v>273.34155429278411</v>
      </c>
      <c r="N465" s="186">
        <v>18</v>
      </c>
      <c r="O465" s="186">
        <v>241.5</v>
      </c>
      <c r="P465" s="186">
        <v>1.1232558139534883</v>
      </c>
      <c r="Q465" s="186">
        <v>2.6100620547374973</v>
      </c>
      <c r="R465" s="187">
        <v>0.80496668685645056</v>
      </c>
      <c r="S465" s="190">
        <v>25.5</v>
      </c>
      <c r="T465" s="190">
        <v>492.75</v>
      </c>
      <c r="U465" s="190">
        <v>2.2918604651162791</v>
      </c>
      <c r="V465" s="190">
        <v>4.5779838111150584</v>
      </c>
      <c r="W465" s="187">
        <v>0.60205935796486976</v>
      </c>
      <c r="X465" s="187">
        <v>1.4070260448213203</v>
      </c>
      <c r="Y465" s="188">
        <v>32</v>
      </c>
      <c r="Z465" s="188">
        <v>66</v>
      </c>
      <c r="AA465" s="188">
        <v>62</v>
      </c>
      <c r="AB465" s="188">
        <v>84</v>
      </c>
      <c r="AC465" s="188">
        <v>76</v>
      </c>
      <c r="AD465" s="189">
        <v>20.637499999999999</v>
      </c>
    </row>
    <row r="466" spans="1:30" s="183" customFormat="1" ht="11.35" x14ac:dyDescent="0.35">
      <c r="A466" s="175">
        <v>453</v>
      </c>
      <c r="B466" s="175">
        <v>20.25</v>
      </c>
      <c r="C466" s="175">
        <v>535.5</v>
      </c>
      <c r="D466" s="184">
        <v>2.4906976744186045</v>
      </c>
      <c r="E466" s="184">
        <v>4.4638901119468235</v>
      </c>
      <c r="F466" s="185">
        <v>1405.4985000000001</v>
      </c>
      <c r="G466" s="185">
        <v>18951.548425000004</v>
      </c>
      <c r="H466" s="185">
        <v>88.14673686046514</v>
      </c>
      <c r="I466" s="185">
        <v>243.14652305162932</v>
      </c>
      <c r="J466" s="185">
        <v>1600</v>
      </c>
      <c r="K466" s="185">
        <v>269650</v>
      </c>
      <c r="L466" s="185">
        <v>1254.1860465116279</v>
      </c>
      <c r="M466" s="185">
        <v>280.94660215481235</v>
      </c>
      <c r="N466" s="186">
        <v>9.75</v>
      </c>
      <c r="O466" s="186">
        <v>213</v>
      </c>
      <c r="P466" s="186">
        <v>0.99069767441860468</v>
      </c>
      <c r="Q466" s="186">
        <v>2.2199250590921351</v>
      </c>
      <c r="R466" s="187">
        <v>0.82490752157829839</v>
      </c>
      <c r="S466" s="190">
        <v>20.25</v>
      </c>
      <c r="T466" s="190">
        <v>453</v>
      </c>
      <c r="U466" s="190">
        <v>2.1069767441860465</v>
      </c>
      <c r="V466" s="190">
        <v>3.9967361303591615</v>
      </c>
      <c r="W466" s="187">
        <v>0.62762022194821199</v>
      </c>
      <c r="X466" s="187">
        <v>1.4525277435265105</v>
      </c>
      <c r="Y466" s="188">
        <v>35</v>
      </c>
      <c r="Z466" s="188">
        <v>70</v>
      </c>
      <c r="AA466" s="188">
        <v>55</v>
      </c>
      <c r="AB466" s="188">
        <v>77</v>
      </c>
      <c r="AC466" s="188">
        <v>83</v>
      </c>
      <c r="AD466" s="189">
        <v>20.274999999999999</v>
      </c>
    </row>
    <row r="467" spans="1:30" s="183" customFormat="1" ht="11.35" x14ac:dyDescent="0.35">
      <c r="A467" s="175">
        <v>454</v>
      </c>
      <c r="B467" s="175">
        <v>28.5</v>
      </c>
      <c r="C467" s="175">
        <v>628.5</v>
      </c>
      <c r="D467" s="184">
        <v>2.9232558139534883</v>
      </c>
      <c r="E467" s="184">
        <v>4.6999247960429145</v>
      </c>
      <c r="F467" s="185">
        <v>1338.5700000000002</v>
      </c>
      <c r="G467" s="185">
        <v>21772.956524999998</v>
      </c>
      <c r="H467" s="185">
        <v>101.26956523255812</v>
      </c>
      <c r="I467" s="185">
        <v>225.96974517398465</v>
      </c>
      <c r="J467" s="185">
        <v>1600</v>
      </c>
      <c r="K467" s="185">
        <v>271000</v>
      </c>
      <c r="L467" s="185">
        <v>1260.4651162790697</v>
      </c>
      <c r="M467" s="185">
        <v>273.1261860332433</v>
      </c>
      <c r="N467" s="186">
        <v>12</v>
      </c>
      <c r="O467" s="186">
        <v>189</v>
      </c>
      <c r="P467" s="186">
        <v>0.87906976744186049</v>
      </c>
      <c r="Q467" s="186">
        <v>2.349792011031989</v>
      </c>
      <c r="R467" s="187">
        <v>0.84634146341463423</v>
      </c>
      <c r="S467" s="190">
        <v>37.5</v>
      </c>
      <c r="T467" s="190">
        <v>494.25</v>
      </c>
      <c r="U467" s="190">
        <v>2.2988372093023255</v>
      </c>
      <c r="V467" s="190">
        <v>5.0730584008855955</v>
      </c>
      <c r="W467" s="187">
        <v>0.59817073170731705</v>
      </c>
      <c r="X467" s="187">
        <v>1.4445121951219513</v>
      </c>
      <c r="Y467" s="188">
        <v>32</v>
      </c>
      <c r="Z467" s="188">
        <v>75</v>
      </c>
      <c r="AA467" s="188">
        <v>53</v>
      </c>
      <c r="AB467" s="188">
        <v>81</v>
      </c>
      <c r="AC467" s="188">
        <v>79</v>
      </c>
      <c r="AD467" s="189">
        <v>20.5</v>
      </c>
    </row>
    <row r="468" spans="1:30" s="183" customFormat="1" ht="11.35" x14ac:dyDescent="0.35">
      <c r="A468" s="175">
        <v>455</v>
      </c>
      <c r="B468" s="175">
        <v>24</v>
      </c>
      <c r="C468" s="175">
        <v>579.75</v>
      </c>
      <c r="D468" s="184">
        <v>2.6965116279069767</v>
      </c>
      <c r="E468" s="184">
        <v>4.4048931393155719</v>
      </c>
      <c r="F468" s="185">
        <v>2141.7120000000004</v>
      </c>
      <c r="G468" s="185">
        <v>27433.992150000005</v>
      </c>
      <c r="H468" s="185">
        <v>127.59996348837213</v>
      </c>
      <c r="I468" s="185">
        <v>319.87480812427088</v>
      </c>
      <c r="J468" s="185">
        <v>1600</v>
      </c>
      <c r="K468" s="185">
        <v>271100</v>
      </c>
      <c r="L468" s="185">
        <v>1260.9302325581396</v>
      </c>
      <c r="M468" s="185">
        <v>277.81535885265873</v>
      </c>
      <c r="N468" s="186">
        <v>11.25</v>
      </c>
      <c r="O468" s="186">
        <v>214.5</v>
      </c>
      <c r="P468" s="186">
        <v>0.99767441860465111</v>
      </c>
      <c r="Q468" s="186">
        <v>2.2718295533929558</v>
      </c>
      <c r="R468" s="187">
        <v>0.825716026812919</v>
      </c>
      <c r="S468" s="190">
        <v>43.5</v>
      </c>
      <c r="T468" s="190">
        <v>474</v>
      </c>
      <c r="U468" s="190">
        <v>2.2046511627906975</v>
      </c>
      <c r="V468" s="190">
        <v>5.1820233612037807</v>
      </c>
      <c r="W468" s="187">
        <v>0.61486898232784881</v>
      </c>
      <c r="X468" s="187">
        <v>1.4405850091407677</v>
      </c>
      <c r="Y468" s="188">
        <v>31</v>
      </c>
      <c r="Z468" s="188">
        <v>73</v>
      </c>
      <c r="AA468" s="188">
        <v>56</v>
      </c>
      <c r="AB468" s="188">
        <v>66</v>
      </c>
      <c r="AC468" s="188">
        <v>94</v>
      </c>
      <c r="AD468" s="189">
        <v>20.512499999999999</v>
      </c>
    </row>
    <row r="469" spans="1:30" s="183" customFormat="1" ht="11.35" x14ac:dyDescent="0.35">
      <c r="A469" s="175">
        <v>456</v>
      </c>
      <c r="B469" s="175">
        <v>40.5</v>
      </c>
      <c r="C469" s="175">
        <v>1097.25</v>
      </c>
      <c r="D469" s="184">
        <v>5.1034883720930235</v>
      </c>
      <c r="E469" s="184">
        <v>9.083982484262993</v>
      </c>
      <c r="F469" s="185">
        <v>3212.5680000000007</v>
      </c>
      <c r="G469" s="185">
        <v>55785.276575000011</v>
      </c>
      <c r="H469" s="185">
        <v>259.46640267441865</v>
      </c>
      <c r="I469" s="185">
        <v>618.08216063064424</v>
      </c>
      <c r="J469" s="185">
        <v>1600</v>
      </c>
      <c r="K469" s="185">
        <v>274100</v>
      </c>
      <c r="L469" s="185">
        <v>1274.8837209302326</v>
      </c>
      <c r="M469" s="185">
        <v>275.64174986105377</v>
      </c>
      <c r="N469" s="186">
        <v>12</v>
      </c>
      <c r="O469" s="186">
        <v>174</v>
      </c>
      <c r="P469" s="186">
        <v>0.80930232558139537</v>
      </c>
      <c r="Q469" s="186">
        <v>2.2298489066503797</v>
      </c>
      <c r="R469" s="187">
        <v>0.86376981796829133</v>
      </c>
      <c r="S469" s="190">
        <v>39</v>
      </c>
      <c r="T469" s="190">
        <v>493.5</v>
      </c>
      <c r="U469" s="190">
        <v>2.2953488372093025</v>
      </c>
      <c r="V469" s="190">
        <v>4.8389339739153492</v>
      </c>
      <c r="W469" s="187">
        <v>0.61362301820317089</v>
      </c>
      <c r="X469" s="187">
        <v>1.4773928361714623</v>
      </c>
      <c r="Y469" s="188">
        <v>31</v>
      </c>
      <c r="Z469" s="188">
        <v>76</v>
      </c>
      <c r="AA469" s="188">
        <v>53</v>
      </c>
      <c r="AB469" s="188">
        <v>71</v>
      </c>
      <c r="AC469" s="188">
        <v>89</v>
      </c>
      <c r="AD469" s="189">
        <v>21.287500000000001</v>
      </c>
    </row>
    <row r="470" spans="1:30" s="183" customFormat="1" ht="11.35" x14ac:dyDescent="0.35">
      <c r="A470" s="175">
        <v>457</v>
      </c>
      <c r="B470" s="175">
        <v>28.5</v>
      </c>
      <c r="C470" s="175">
        <v>495.75</v>
      </c>
      <c r="D470" s="184">
        <v>2.3058139534883719</v>
      </c>
      <c r="E470" s="184">
        <v>4.4355220918069156</v>
      </c>
      <c r="F470" s="185">
        <v>2275.5690000000004</v>
      </c>
      <c r="G470" s="185">
        <v>17177.571350000002</v>
      </c>
      <c r="H470" s="185">
        <v>79.895680697674422</v>
      </c>
      <c r="I470" s="185">
        <v>250.80600361842318</v>
      </c>
      <c r="J470" s="185">
        <v>1600</v>
      </c>
      <c r="K470" s="185">
        <v>267900</v>
      </c>
      <c r="L470" s="185">
        <v>1246.046511627907</v>
      </c>
      <c r="M470" s="185">
        <v>287.42442757162672</v>
      </c>
      <c r="N470" s="186">
        <v>12</v>
      </c>
      <c r="O470" s="186">
        <v>217.5</v>
      </c>
      <c r="P470" s="186">
        <v>1.0116279069767442</v>
      </c>
      <c r="Q470" s="186">
        <v>2.4334323766909658</v>
      </c>
      <c r="R470" s="187">
        <v>0.82758620689655171</v>
      </c>
      <c r="S470" s="190">
        <v>50.25</v>
      </c>
      <c r="T470" s="190">
        <v>549.75</v>
      </c>
      <c r="U470" s="190">
        <v>2.5569767441860467</v>
      </c>
      <c r="V470" s="190">
        <v>5.7457784319599607</v>
      </c>
      <c r="W470" s="187">
        <v>0.5642092746730083</v>
      </c>
      <c r="X470" s="187">
        <v>1.3917954815695599</v>
      </c>
      <c r="Y470" s="188">
        <v>39</v>
      </c>
      <c r="Z470" s="188">
        <v>68</v>
      </c>
      <c r="AA470" s="188">
        <v>53</v>
      </c>
      <c r="AB470" s="188">
        <v>86</v>
      </c>
      <c r="AC470" s="188">
        <v>74</v>
      </c>
      <c r="AD470" s="189">
        <v>21.024999999999999</v>
      </c>
    </row>
    <row r="471" spans="1:30" s="183" customFormat="1" ht="11.35" x14ac:dyDescent="0.35">
      <c r="A471" s="175">
        <v>458</v>
      </c>
      <c r="B471" s="175">
        <v>15</v>
      </c>
      <c r="C471" s="175">
        <v>381.75</v>
      </c>
      <c r="D471" s="184">
        <v>1.7755813953488373</v>
      </c>
      <c r="E471" s="184">
        <v>3.3035553647926625</v>
      </c>
      <c r="F471" s="185">
        <v>1338.5700000000002</v>
      </c>
      <c r="G471" s="185">
        <v>15170.459999999995</v>
      </c>
      <c r="H471" s="185">
        <v>70.560279069767418</v>
      </c>
      <c r="I471" s="185">
        <v>197.34469142024969</v>
      </c>
      <c r="J471" s="185">
        <v>1600</v>
      </c>
      <c r="K471" s="185">
        <v>266450</v>
      </c>
      <c r="L471" s="185">
        <v>1239.3023255813953</v>
      </c>
      <c r="M471" s="185">
        <v>254.03652828844656</v>
      </c>
      <c r="N471" s="186">
        <v>13.5</v>
      </c>
      <c r="O471" s="186">
        <v>297</v>
      </c>
      <c r="P471" s="186">
        <v>1.3813953488372093</v>
      </c>
      <c r="Q471" s="186">
        <v>2.7161042584865771</v>
      </c>
      <c r="R471" s="187">
        <v>0.77384351798972018</v>
      </c>
      <c r="S471" s="190">
        <v>24</v>
      </c>
      <c r="T471" s="190">
        <v>535.5</v>
      </c>
      <c r="U471" s="190">
        <v>2.4906976744186045</v>
      </c>
      <c r="V471" s="190">
        <v>4.6411439107934909</v>
      </c>
      <c r="W471" s="187">
        <v>0.59223300970873782</v>
      </c>
      <c r="X471" s="187">
        <v>1.3660765276984579</v>
      </c>
      <c r="Y471" s="188">
        <v>27</v>
      </c>
      <c r="Z471" s="188">
        <v>94</v>
      </c>
      <c r="AA471" s="188">
        <v>39</v>
      </c>
      <c r="AB471" s="188">
        <v>82</v>
      </c>
      <c r="AC471" s="188">
        <v>78</v>
      </c>
      <c r="AD471" s="189">
        <v>21.887499999999999</v>
      </c>
    </row>
    <row r="472" spans="1:30" s="183" customFormat="1" ht="11.35" x14ac:dyDescent="0.35">
      <c r="A472" s="175">
        <v>459</v>
      </c>
      <c r="B472" s="175">
        <v>28.5</v>
      </c>
      <c r="C472" s="175">
        <v>708</v>
      </c>
      <c r="D472" s="184">
        <v>3.2930232558139534</v>
      </c>
      <c r="E472" s="184">
        <v>5.6862740683008299</v>
      </c>
      <c r="F472" s="185">
        <v>2275.5690000000004</v>
      </c>
      <c r="G472" s="185">
        <v>27026.471949999996</v>
      </c>
      <c r="H472" s="185">
        <v>125.7045206976744</v>
      </c>
      <c r="I472" s="185">
        <v>341.07707152767119</v>
      </c>
      <c r="J472" s="185">
        <v>1600</v>
      </c>
      <c r="K472" s="185">
        <v>270500</v>
      </c>
      <c r="L472" s="185">
        <v>1258.1395348837209</v>
      </c>
      <c r="M472" s="185">
        <v>267.37085985708524</v>
      </c>
      <c r="N472" s="186">
        <v>12</v>
      </c>
      <c r="O472" s="186">
        <v>229.5</v>
      </c>
      <c r="P472" s="186">
        <v>1.0674418604651164</v>
      </c>
      <c r="Q472" s="186">
        <v>2.3541791166333934</v>
      </c>
      <c r="R472" s="187">
        <v>0.81698564593301437</v>
      </c>
      <c r="S472" s="190">
        <v>25.5</v>
      </c>
      <c r="T472" s="190">
        <v>464.25</v>
      </c>
      <c r="U472" s="190">
        <v>2.1593023255813955</v>
      </c>
      <c r="V472" s="190">
        <v>4.6879151630971778</v>
      </c>
      <c r="W472" s="187">
        <v>0.62978468899521522</v>
      </c>
      <c r="X472" s="187">
        <v>1.4467703349282295</v>
      </c>
      <c r="Y472" s="188">
        <v>29</v>
      </c>
      <c r="Z472" s="188">
        <v>78</v>
      </c>
      <c r="AA472" s="188">
        <v>53</v>
      </c>
      <c r="AB472" s="188">
        <v>75</v>
      </c>
      <c r="AC472" s="188">
        <v>85</v>
      </c>
      <c r="AD472" s="189">
        <v>20.9</v>
      </c>
    </row>
    <row r="473" spans="1:30" s="183" customFormat="1" ht="11.35" x14ac:dyDescent="0.35">
      <c r="A473" s="175">
        <v>460</v>
      </c>
      <c r="B473" s="175">
        <v>28.5</v>
      </c>
      <c r="C473" s="175">
        <v>606.75</v>
      </c>
      <c r="D473" s="184">
        <v>2.8220930232558139</v>
      </c>
      <c r="E473" s="184">
        <v>4.8260670497700646</v>
      </c>
      <c r="F473" s="185">
        <v>2275.5690000000004</v>
      </c>
      <c r="G473" s="185">
        <v>21739.864100000003</v>
      </c>
      <c r="H473" s="185">
        <v>101.1156469767442</v>
      </c>
      <c r="I473" s="185">
        <v>292.6671324629699</v>
      </c>
      <c r="J473" s="185">
        <v>1600</v>
      </c>
      <c r="K473" s="185">
        <v>265950</v>
      </c>
      <c r="L473" s="185">
        <v>1236.9767441860465</v>
      </c>
      <c r="M473" s="185">
        <v>266.7171038297534</v>
      </c>
      <c r="N473" s="186">
        <v>12.75</v>
      </c>
      <c r="O473" s="186">
        <v>193.5</v>
      </c>
      <c r="P473" s="186">
        <v>0.9</v>
      </c>
      <c r="Q473" s="186">
        <v>2.2291086186287243</v>
      </c>
      <c r="R473" s="187">
        <v>0.84123076923076912</v>
      </c>
      <c r="S473" s="190">
        <v>25.5</v>
      </c>
      <c r="T473" s="190">
        <v>429.75</v>
      </c>
      <c r="U473" s="190">
        <v>1.9988372093023257</v>
      </c>
      <c r="V473" s="190">
        <v>4.1257608810020887</v>
      </c>
      <c r="W473" s="187">
        <v>0.64738461538461545</v>
      </c>
      <c r="X473" s="187">
        <v>1.4886153846153847</v>
      </c>
      <c r="Y473" s="188">
        <v>34</v>
      </c>
      <c r="Z473" s="188">
        <v>80</v>
      </c>
      <c r="AA473" s="188">
        <v>46</v>
      </c>
      <c r="AB473" s="188">
        <v>76</v>
      </c>
      <c r="AC473" s="188">
        <v>84</v>
      </c>
      <c r="AD473" s="189">
        <v>20.3125</v>
      </c>
    </row>
    <row r="474" spans="1:30" s="183" customFormat="1" ht="11.35" x14ac:dyDescent="0.35">
      <c r="A474" s="175">
        <v>461</v>
      </c>
      <c r="B474" s="175">
        <v>29.25</v>
      </c>
      <c r="C474" s="175">
        <v>684.75</v>
      </c>
      <c r="D474" s="184">
        <v>3.1848837209302325</v>
      </c>
      <c r="E474" s="184">
        <v>4.9775610381275239</v>
      </c>
      <c r="F474" s="185">
        <v>2007.8550000000002</v>
      </c>
      <c r="G474" s="185">
        <v>26243.780325000011</v>
      </c>
      <c r="H474" s="185">
        <v>122.06409453488376</v>
      </c>
      <c r="I474" s="185">
        <v>294.90721572858007</v>
      </c>
      <c r="J474" s="185">
        <v>1600</v>
      </c>
      <c r="K474" s="185">
        <v>276500</v>
      </c>
      <c r="L474" s="185">
        <v>1286.046511627907</v>
      </c>
      <c r="M474" s="185">
        <v>262.38606370135278</v>
      </c>
      <c r="N474" s="186">
        <v>13.5</v>
      </c>
      <c r="O474" s="186">
        <v>171</v>
      </c>
      <c r="P474" s="186">
        <v>0.79534883720930227</v>
      </c>
      <c r="Q474" s="186">
        <v>2.1897385462900485</v>
      </c>
      <c r="R474" s="187">
        <v>0.85934608266502155</v>
      </c>
      <c r="S474" s="190">
        <v>24.75</v>
      </c>
      <c r="T474" s="190">
        <v>390.75</v>
      </c>
      <c r="U474" s="190">
        <v>1.8174418604651164</v>
      </c>
      <c r="V474" s="190">
        <v>4.2085788514303495</v>
      </c>
      <c r="W474" s="187">
        <v>0.67859346082665029</v>
      </c>
      <c r="X474" s="187">
        <v>1.5379395434916718</v>
      </c>
      <c r="Y474" s="188">
        <v>29</v>
      </c>
      <c r="Z474" s="188">
        <v>78</v>
      </c>
      <c r="AA474" s="188">
        <v>53</v>
      </c>
      <c r="AB474" s="188">
        <v>74</v>
      </c>
      <c r="AC474" s="188">
        <v>86</v>
      </c>
      <c r="AD474" s="189">
        <v>20.262499999999999</v>
      </c>
    </row>
    <row r="475" spans="1:30" s="183" customFormat="1" ht="11.35" x14ac:dyDescent="0.35">
      <c r="A475" s="175">
        <v>462</v>
      </c>
      <c r="B475" s="175">
        <v>20.25</v>
      </c>
      <c r="C475" s="175">
        <v>395.25</v>
      </c>
      <c r="D475" s="184">
        <v>1.8383720930232559</v>
      </c>
      <c r="E475" s="184">
        <v>3.6589066406270927</v>
      </c>
      <c r="F475" s="185">
        <v>1807.0695000000003</v>
      </c>
      <c r="G475" s="185">
        <v>12011.062975000001</v>
      </c>
      <c r="H475" s="185">
        <v>55.865409186046513</v>
      </c>
      <c r="I475" s="185">
        <v>186.23956414519077</v>
      </c>
      <c r="J475" s="185">
        <v>1600</v>
      </c>
      <c r="K475" s="185">
        <v>266950</v>
      </c>
      <c r="L475" s="185">
        <v>1241.6279069767443</v>
      </c>
      <c r="M475" s="185">
        <v>278.47154783905506</v>
      </c>
      <c r="N475" s="186">
        <v>10.5</v>
      </c>
      <c r="O475" s="186">
        <v>267</v>
      </c>
      <c r="P475" s="186">
        <v>1.241860465116279</v>
      </c>
      <c r="Q475" s="186">
        <v>2.3022726031722525</v>
      </c>
      <c r="R475" s="187">
        <v>0.7842424242424243</v>
      </c>
      <c r="S475" s="190">
        <v>25.5</v>
      </c>
      <c r="T475" s="190">
        <v>478.5</v>
      </c>
      <c r="U475" s="190">
        <v>2.2255813953488373</v>
      </c>
      <c r="V475" s="190">
        <v>4.4773883107938675</v>
      </c>
      <c r="W475" s="187">
        <v>0.6133333333333334</v>
      </c>
      <c r="X475" s="187">
        <v>1.3975757575757577</v>
      </c>
      <c r="Y475" s="188">
        <v>40</v>
      </c>
      <c r="Z475" s="188">
        <v>69</v>
      </c>
      <c r="AA475" s="188">
        <v>51</v>
      </c>
      <c r="AB475" s="188">
        <v>79</v>
      </c>
      <c r="AC475" s="188">
        <v>81</v>
      </c>
      <c r="AD475" s="189">
        <v>20.625</v>
      </c>
    </row>
    <row r="476" spans="1:30" s="183" customFormat="1" ht="11.35" x14ac:dyDescent="0.35">
      <c r="A476" s="175">
        <v>463</v>
      </c>
      <c r="B476" s="175">
        <v>48.75</v>
      </c>
      <c r="C476" s="175">
        <v>689.25</v>
      </c>
      <c r="D476" s="184">
        <v>3.2058139534883723</v>
      </c>
      <c r="E476" s="184">
        <v>7.9671361288775575</v>
      </c>
      <c r="F476" s="185">
        <v>3881.8530000000005</v>
      </c>
      <c r="G476" s="185">
        <v>29717.369475000007</v>
      </c>
      <c r="H476" s="185">
        <v>138.22032313953491</v>
      </c>
      <c r="I476" s="185">
        <v>453.61919381659175</v>
      </c>
      <c r="J476" s="185">
        <v>1600</v>
      </c>
      <c r="K476" s="185">
        <v>275900</v>
      </c>
      <c r="L476" s="185">
        <v>1283.2558139534883</v>
      </c>
      <c r="M476" s="185">
        <v>270.38153149055927</v>
      </c>
      <c r="N476" s="186">
        <v>11.25</v>
      </c>
      <c r="O476" s="186">
        <v>246.75</v>
      </c>
      <c r="P476" s="186">
        <v>1.1476744186046512</v>
      </c>
      <c r="Q476" s="186">
        <v>2.4099422543294158</v>
      </c>
      <c r="R476" s="187">
        <v>0.81253561253561246</v>
      </c>
      <c r="S476" s="190">
        <v>45</v>
      </c>
      <c r="T476" s="190">
        <v>557.25</v>
      </c>
      <c r="U476" s="190">
        <v>2.5918604651162789</v>
      </c>
      <c r="V476" s="190">
        <v>5.579448795261384</v>
      </c>
      <c r="W476" s="187">
        <v>0.57663817663817662</v>
      </c>
      <c r="X476" s="187">
        <v>1.389173789173789</v>
      </c>
      <c r="Y476" s="188">
        <v>28</v>
      </c>
      <c r="Z476" s="188">
        <v>74</v>
      </c>
      <c r="AA476" s="188">
        <v>58</v>
      </c>
      <c r="AB476" s="188">
        <v>69</v>
      </c>
      <c r="AC476" s="188">
        <v>91</v>
      </c>
      <c r="AD476" s="189">
        <v>21.9375</v>
      </c>
    </row>
    <row r="477" spans="1:30" s="183" customFormat="1" ht="11.35" x14ac:dyDescent="0.35">
      <c r="A477" s="175">
        <v>464</v>
      </c>
      <c r="B477" s="175">
        <v>51</v>
      </c>
      <c r="C477" s="175">
        <v>1229.25</v>
      </c>
      <c r="D477" s="184">
        <v>5.717441860465116</v>
      </c>
      <c r="E477" s="184">
        <v>8.8099805586637867</v>
      </c>
      <c r="F477" s="185">
        <v>4551.1380000000008</v>
      </c>
      <c r="G477" s="185">
        <v>42823.085250000011</v>
      </c>
      <c r="H477" s="185">
        <v>199.17714069767447</v>
      </c>
      <c r="I477" s="185">
        <v>515.81276762370317</v>
      </c>
      <c r="J477" s="185">
        <v>1600</v>
      </c>
      <c r="K477" s="185">
        <v>272500</v>
      </c>
      <c r="L477" s="185">
        <v>1267.4418604651162</v>
      </c>
      <c r="M477" s="185">
        <v>272.12467098238301</v>
      </c>
      <c r="N477" s="186">
        <v>16.5</v>
      </c>
      <c r="O477" s="186">
        <v>249.75</v>
      </c>
      <c r="P477" s="186">
        <v>1.1616279069767441</v>
      </c>
      <c r="Q477" s="186">
        <v>2.9679526048503746</v>
      </c>
      <c r="R477" s="187">
        <v>0.79303915475450593</v>
      </c>
      <c r="S477" s="190">
        <v>25.5</v>
      </c>
      <c r="T477" s="190">
        <v>414.75</v>
      </c>
      <c r="U477" s="190">
        <v>1.9290697674418604</v>
      </c>
      <c r="V477" s="190">
        <v>4.5536037971960983</v>
      </c>
      <c r="W477" s="187">
        <v>0.65630826600372905</v>
      </c>
      <c r="X477" s="187">
        <v>1.4493474207582349</v>
      </c>
      <c r="Y477" s="188">
        <v>28</v>
      </c>
      <c r="Z477" s="188">
        <v>76</v>
      </c>
      <c r="AA477" s="188">
        <v>56</v>
      </c>
      <c r="AB477" s="188">
        <v>82</v>
      </c>
      <c r="AC477" s="188">
        <v>78</v>
      </c>
      <c r="AD477" s="189">
        <v>20.112500000000001</v>
      </c>
    </row>
    <row r="478" spans="1:30" s="183" customFormat="1" ht="11.35" x14ac:dyDescent="0.35">
      <c r="A478" s="175">
        <v>465</v>
      </c>
      <c r="B478" s="175">
        <v>27.75</v>
      </c>
      <c r="C478" s="175">
        <v>873</v>
      </c>
      <c r="D478" s="184">
        <v>4.0604651162790697</v>
      </c>
      <c r="E478" s="184">
        <v>5.5309088813398457</v>
      </c>
      <c r="F478" s="185">
        <v>2074.7835000000005</v>
      </c>
      <c r="G478" s="185">
        <v>34142.458800000044</v>
      </c>
      <c r="H478" s="185">
        <v>158.80213395348858</v>
      </c>
      <c r="I478" s="185">
        <v>343.032530518361</v>
      </c>
      <c r="J478" s="185">
        <v>1600</v>
      </c>
      <c r="K478" s="185">
        <v>275600</v>
      </c>
      <c r="L478" s="185">
        <v>1281.8604651162791</v>
      </c>
      <c r="M478" s="185">
        <v>274.28118301283945</v>
      </c>
      <c r="N478" s="186">
        <v>9.75</v>
      </c>
      <c r="O478" s="186">
        <v>105</v>
      </c>
      <c r="P478" s="186">
        <v>0.48837209302325579</v>
      </c>
      <c r="Q478" s="186">
        <v>1.4972262988178398</v>
      </c>
      <c r="R478" s="187">
        <v>0.91088478676002549</v>
      </c>
      <c r="S478" s="190">
        <v>24.75</v>
      </c>
      <c r="T478" s="190">
        <v>395.25</v>
      </c>
      <c r="U478" s="190">
        <v>1.8383720930232559</v>
      </c>
      <c r="V478" s="190">
        <v>4.0723285092276171</v>
      </c>
      <c r="W478" s="187">
        <v>0.66454487587523869</v>
      </c>
      <c r="X478" s="187">
        <v>1.5754296626352642</v>
      </c>
      <c r="Y478" s="188">
        <v>30</v>
      </c>
      <c r="Z478" s="188">
        <v>76</v>
      </c>
      <c r="AA478" s="188">
        <v>54</v>
      </c>
      <c r="AB478" s="188">
        <v>82</v>
      </c>
      <c r="AC478" s="188">
        <v>78</v>
      </c>
      <c r="AD478" s="189">
        <v>19.637499999999999</v>
      </c>
    </row>
    <row r="479" spans="1:30" s="183" customFormat="1" ht="11.35" x14ac:dyDescent="0.35">
      <c r="A479" s="175">
        <v>466</v>
      </c>
      <c r="B479" s="175">
        <v>23.25</v>
      </c>
      <c r="C479" s="175">
        <v>739.5</v>
      </c>
      <c r="D479" s="184">
        <v>3.4395348837209303</v>
      </c>
      <c r="E479" s="184">
        <v>4.9447715961201011</v>
      </c>
      <c r="F479" s="185">
        <v>2007.8550000000002</v>
      </c>
      <c r="G479" s="185">
        <v>31930.843700000019</v>
      </c>
      <c r="H479" s="185">
        <v>148.51555209302336</v>
      </c>
      <c r="I479" s="185">
        <v>330.05570577933537</v>
      </c>
      <c r="J479" s="185">
        <v>1600</v>
      </c>
      <c r="K479" s="185">
        <v>274400</v>
      </c>
      <c r="L479" s="185">
        <v>1276.2790697674418</v>
      </c>
      <c r="M479" s="185">
        <v>289.28709711958862</v>
      </c>
      <c r="N479" s="186">
        <v>12</v>
      </c>
      <c r="O479" s="186">
        <v>186.75</v>
      </c>
      <c r="P479" s="186">
        <v>0.86860465116279073</v>
      </c>
      <c r="Q479" s="186">
        <v>2.3486679276895881</v>
      </c>
      <c r="R479" s="187">
        <v>0.85231316725978645</v>
      </c>
      <c r="S479" s="190">
        <v>25.5</v>
      </c>
      <c r="T479" s="190">
        <v>464.25</v>
      </c>
      <c r="U479" s="190">
        <v>2.1593023255813955</v>
      </c>
      <c r="V479" s="190">
        <v>4.7475307873036945</v>
      </c>
      <c r="W479" s="187">
        <v>0.63285883748517191</v>
      </c>
      <c r="X479" s="187">
        <v>1.4851720047449584</v>
      </c>
      <c r="Y479" s="188">
        <v>35</v>
      </c>
      <c r="Z479" s="188">
        <v>59</v>
      </c>
      <c r="AA479" s="188">
        <v>66</v>
      </c>
      <c r="AB479" s="188">
        <v>81</v>
      </c>
      <c r="AC479" s="188">
        <v>79</v>
      </c>
      <c r="AD479" s="189">
        <v>21.074999999999999</v>
      </c>
    </row>
    <row r="480" spans="1:30" s="183" customFormat="1" ht="11.35" x14ac:dyDescent="0.35">
      <c r="A480" s="175">
        <v>467</v>
      </c>
      <c r="B480" s="175">
        <v>37.5</v>
      </c>
      <c r="C480" s="175">
        <v>548.25</v>
      </c>
      <c r="D480" s="184">
        <v>2.5499999999999998</v>
      </c>
      <c r="E480" s="184">
        <v>5.3190387192796651</v>
      </c>
      <c r="F480" s="185">
        <v>2275.5690000000004</v>
      </c>
      <c r="G480" s="185">
        <v>18975.717049999999</v>
      </c>
      <c r="H480" s="185">
        <v>88.259149069767432</v>
      </c>
      <c r="I480" s="185">
        <v>272.10858962876767</v>
      </c>
      <c r="J480" s="185">
        <v>1600</v>
      </c>
      <c r="K480" s="185">
        <v>273450</v>
      </c>
      <c r="L480" s="185">
        <v>1271.8604651162791</v>
      </c>
      <c r="M480" s="185">
        <v>262.82306167352601</v>
      </c>
      <c r="N480" s="186">
        <v>15</v>
      </c>
      <c r="O480" s="186">
        <v>237</v>
      </c>
      <c r="P480" s="186">
        <v>1.1023255813953488</v>
      </c>
      <c r="Q480" s="186">
        <v>2.4445952565338436</v>
      </c>
      <c r="R480" s="187">
        <v>0.81055155875299767</v>
      </c>
      <c r="S480" s="190">
        <v>18.75</v>
      </c>
      <c r="T480" s="190">
        <v>474</v>
      </c>
      <c r="U480" s="190">
        <v>2.2046511627906975</v>
      </c>
      <c r="V480" s="190">
        <v>4.3334281765043183</v>
      </c>
      <c r="W480" s="187">
        <v>0.62110311750599523</v>
      </c>
      <c r="X480" s="187">
        <v>1.4316546762589928</v>
      </c>
      <c r="Y480" s="188">
        <v>27</v>
      </c>
      <c r="Z480" s="188">
        <v>81</v>
      </c>
      <c r="AA480" s="188">
        <v>52</v>
      </c>
      <c r="AB480" s="188">
        <v>83</v>
      </c>
      <c r="AC480" s="188">
        <v>77</v>
      </c>
      <c r="AD480" s="189">
        <v>20.85</v>
      </c>
    </row>
    <row r="481" spans="1:30" s="183" customFormat="1" ht="11.35" x14ac:dyDescent="0.35">
      <c r="A481" s="175">
        <v>468</v>
      </c>
      <c r="B481" s="175">
        <v>39.75</v>
      </c>
      <c r="C481" s="175">
        <v>841.5</v>
      </c>
      <c r="D481" s="184">
        <v>3.9139534883720932</v>
      </c>
      <c r="E481" s="184">
        <v>6.4343496790444243</v>
      </c>
      <c r="F481" s="185">
        <v>2877.9255000000003</v>
      </c>
      <c r="G481" s="185">
        <v>33286.145825000007</v>
      </c>
      <c r="H481" s="185">
        <v>154.81928290697678</v>
      </c>
      <c r="I481" s="185">
        <v>368.81936057174266</v>
      </c>
      <c r="J481" s="185">
        <v>1600</v>
      </c>
      <c r="K481" s="185">
        <v>278250</v>
      </c>
      <c r="L481" s="185">
        <v>1294.1860465116279</v>
      </c>
      <c r="M481" s="185">
        <v>272.62339706419255</v>
      </c>
      <c r="N481" s="186">
        <v>12</v>
      </c>
      <c r="O481" s="186">
        <v>138</v>
      </c>
      <c r="P481" s="186">
        <v>0.64186046511627903</v>
      </c>
      <c r="Q481" s="186">
        <v>1.8545829264032183</v>
      </c>
      <c r="R481" s="187">
        <v>0.89163722025912839</v>
      </c>
      <c r="S481" s="190">
        <v>32.25</v>
      </c>
      <c r="T481" s="190">
        <v>497.25</v>
      </c>
      <c r="U481" s="190">
        <v>2.3127906976744188</v>
      </c>
      <c r="V481" s="190">
        <v>5.4065023699753034</v>
      </c>
      <c r="W481" s="187">
        <v>0.60954063604240283</v>
      </c>
      <c r="X481" s="187">
        <v>1.5011778563015312</v>
      </c>
      <c r="Y481" s="188">
        <v>28</v>
      </c>
      <c r="Z481" s="188">
        <v>76</v>
      </c>
      <c r="AA481" s="188">
        <v>56</v>
      </c>
      <c r="AB481" s="188">
        <v>78</v>
      </c>
      <c r="AC481" s="188">
        <v>82</v>
      </c>
      <c r="AD481" s="189">
        <v>21.225000000000001</v>
      </c>
    </row>
    <row r="482" spans="1:30" s="183" customFormat="1" ht="11.35" x14ac:dyDescent="0.35">
      <c r="A482" s="175">
        <v>469</v>
      </c>
      <c r="B482" s="175">
        <v>28.5</v>
      </c>
      <c r="C482" s="175">
        <v>601.5</v>
      </c>
      <c r="D482" s="184">
        <v>2.7976744186046512</v>
      </c>
      <c r="E482" s="184">
        <v>4.3570620713390591</v>
      </c>
      <c r="F482" s="185">
        <v>2543.2830000000004</v>
      </c>
      <c r="G482" s="185">
        <v>22467.897450000015</v>
      </c>
      <c r="H482" s="185">
        <v>104.50184860465123</v>
      </c>
      <c r="I482" s="185">
        <v>296.47011771501371</v>
      </c>
      <c r="J482" s="185">
        <v>1600</v>
      </c>
      <c r="K482" s="185">
        <v>266200</v>
      </c>
      <c r="L482" s="185">
        <v>1238.1395348837209</v>
      </c>
      <c r="M482" s="185">
        <v>278.65880230594951</v>
      </c>
      <c r="N482" s="186">
        <v>11.25</v>
      </c>
      <c r="O482" s="186">
        <v>181.5</v>
      </c>
      <c r="P482" s="186">
        <v>0.84418604651162787</v>
      </c>
      <c r="Q482" s="186">
        <v>2.1506141619630812</v>
      </c>
      <c r="R482" s="187">
        <v>0.84683544303797476</v>
      </c>
      <c r="S482" s="190">
        <v>25.5</v>
      </c>
      <c r="T482" s="190">
        <v>390</v>
      </c>
      <c r="U482" s="190">
        <v>1.8139534883720929</v>
      </c>
      <c r="V482" s="190">
        <v>4.0239836701042675</v>
      </c>
      <c r="W482" s="187">
        <v>0.67088607594936711</v>
      </c>
      <c r="X482" s="187">
        <v>1.5177215189873419</v>
      </c>
      <c r="Y482" s="188">
        <v>40</v>
      </c>
      <c r="Z482" s="188">
        <v>72</v>
      </c>
      <c r="AA482" s="188">
        <v>48</v>
      </c>
      <c r="AB482" s="188">
        <v>88</v>
      </c>
      <c r="AC482" s="188">
        <v>72</v>
      </c>
      <c r="AD482" s="189">
        <v>19.75</v>
      </c>
    </row>
    <row r="483" spans="1:30" s="183" customFormat="1" ht="11.35" x14ac:dyDescent="0.35">
      <c r="A483" s="175">
        <v>470</v>
      </c>
      <c r="B483" s="175">
        <v>27</v>
      </c>
      <c r="C483" s="175">
        <v>455.25</v>
      </c>
      <c r="D483" s="184">
        <v>2.1174418604651164</v>
      </c>
      <c r="E483" s="184">
        <v>4.3729986573423529</v>
      </c>
      <c r="F483" s="185">
        <v>2409.4260000000004</v>
      </c>
      <c r="G483" s="185">
        <v>23296.695375000014</v>
      </c>
      <c r="H483" s="185">
        <v>108.35672267441866</v>
      </c>
      <c r="I483" s="185">
        <v>318.35247201217157</v>
      </c>
      <c r="J483" s="185">
        <v>1600</v>
      </c>
      <c r="K483" s="185">
        <v>269650</v>
      </c>
      <c r="L483" s="185">
        <v>1254.1860465116279</v>
      </c>
      <c r="M483" s="185">
        <v>262.90285116404669</v>
      </c>
      <c r="N483" s="186">
        <v>14.25</v>
      </c>
      <c r="O483" s="186">
        <v>324</v>
      </c>
      <c r="P483" s="186">
        <v>1.5069767441860464</v>
      </c>
      <c r="Q483" s="186">
        <v>2.9173702590567077</v>
      </c>
      <c r="R483" s="187">
        <v>0.75100864553314128</v>
      </c>
      <c r="S483" s="190">
        <v>23.25</v>
      </c>
      <c r="T483" s="190">
        <v>528.75</v>
      </c>
      <c r="U483" s="190">
        <v>2.4593023255813953</v>
      </c>
      <c r="V483" s="190">
        <v>4.6520050924450578</v>
      </c>
      <c r="W483" s="187">
        <v>0.59365994236311237</v>
      </c>
      <c r="X483" s="187">
        <v>1.3446685878962537</v>
      </c>
      <c r="Y483" s="188">
        <v>33</v>
      </c>
      <c r="Z483" s="188">
        <v>80</v>
      </c>
      <c r="AA483" s="188">
        <v>47</v>
      </c>
      <c r="AB483" s="188">
        <v>68</v>
      </c>
      <c r="AC483" s="188">
        <v>92</v>
      </c>
      <c r="AD483" s="189">
        <v>21.6875</v>
      </c>
    </row>
    <row r="484" spans="1:30" s="183" customFormat="1" ht="11.35" x14ac:dyDescent="0.35">
      <c r="A484" s="175">
        <v>471</v>
      </c>
      <c r="B484" s="175">
        <v>21.75</v>
      </c>
      <c r="C484" s="175">
        <v>687</v>
      </c>
      <c r="D484" s="184">
        <v>3.1953488372093024</v>
      </c>
      <c r="E484" s="184">
        <v>4.8868244322821317</v>
      </c>
      <c r="F484" s="185">
        <v>1940.9265000000003</v>
      </c>
      <c r="G484" s="185">
        <v>24427.787024999991</v>
      </c>
      <c r="H484" s="185">
        <v>113.6176140697674</v>
      </c>
      <c r="I484" s="185">
        <v>282.57633334573302</v>
      </c>
      <c r="J484" s="185">
        <v>1600</v>
      </c>
      <c r="K484" s="185">
        <v>275950</v>
      </c>
      <c r="L484" s="185">
        <v>1283.4883720930231</v>
      </c>
      <c r="M484" s="185">
        <v>272.74036574579594</v>
      </c>
      <c r="N484" s="186">
        <v>11.25</v>
      </c>
      <c r="O484" s="186">
        <v>215.25</v>
      </c>
      <c r="P484" s="186">
        <v>1.0011627906976743</v>
      </c>
      <c r="Q484" s="186">
        <v>2.3212369902627645</v>
      </c>
      <c r="R484" s="187">
        <v>0.82824655894673849</v>
      </c>
      <c r="S484" s="190">
        <v>34.5</v>
      </c>
      <c r="T484" s="190">
        <v>474.75</v>
      </c>
      <c r="U484" s="190">
        <v>2.2081395348837209</v>
      </c>
      <c r="V484" s="190">
        <v>5.1456579353777174</v>
      </c>
      <c r="W484" s="187">
        <v>0.62118491921005381</v>
      </c>
      <c r="X484" s="187">
        <v>1.4494314781567923</v>
      </c>
      <c r="Y484" s="188">
        <v>34</v>
      </c>
      <c r="Z484" s="188">
        <v>70</v>
      </c>
      <c r="AA484" s="188">
        <v>56</v>
      </c>
      <c r="AB484" s="188">
        <v>84</v>
      </c>
      <c r="AC484" s="188">
        <v>76</v>
      </c>
      <c r="AD484" s="189">
        <v>20.887499999999999</v>
      </c>
    </row>
    <row r="485" spans="1:30" s="183" customFormat="1" ht="11.35" x14ac:dyDescent="0.35">
      <c r="A485" s="175">
        <v>472</v>
      </c>
      <c r="B485" s="175">
        <v>28.5</v>
      </c>
      <c r="C485" s="175">
        <v>660</v>
      </c>
      <c r="D485" s="184">
        <v>3.0697674418604652</v>
      </c>
      <c r="E485" s="184">
        <v>4.8692380222809613</v>
      </c>
      <c r="F485" s="185">
        <v>2342.4975000000004</v>
      </c>
      <c r="G485" s="185">
        <v>28186.194125000002</v>
      </c>
      <c r="H485" s="185">
        <v>131.0985773255814</v>
      </c>
      <c r="I485" s="185">
        <v>313.42835431607404</v>
      </c>
      <c r="J485" s="185">
        <v>1600</v>
      </c>
      <c r="K485" s="185">
        <v>276850</v>
      </c>
      <c r="L485" s="185">
        <v>1287.6744186046512</v>
      </c>
      <c r="M485" s="185">
        <v>260.74871716158577</v>
      </c>
      <c r="N485" s="186">
        <v>12</v>
      </c>
      <c r="O485" s="186">
        <v>197.25</v>
      </c>
      <c r="P485" s="186">
        <v>0.91744186046511633</v>
      </c>
      <c r="Q485" s="186">
        <v>2.1795535565147621</v>
      </c>
      <c r="R485" s="187">
        <v>0.8413751507840771</v>
      </c>
      <c r="S485" s="190">
        <v>22.5</v>
      </c>
      <c r="T485" s="190">
        <v>511.5</v>
      </c>
      <c r="U485" s="190">
        <v>2.3790697674418606</v>
      </c>
      <c r="V485" s="190">
        <v>5.0625668630422362</v>
      </c>
      <c r="W485" s="187">
        <v>0.58866103739445119</v>
      </c>
      <c r="X485" s="187">
        <v>1.4300361881785282</v>
      </c>
      <c r="Y485" s="188">
        <v>23</v>
      </c>
      <c r="Z485" s="188">
        <v>79</v>
      </c>
      <c r="AA485" s="188">
        <v>58</v>
      </c>
      <c r="AB485" s="188">
        <v>75</v>
      </c>
      <c r="AC485" s="188">
        <v>85</v>
      </c>
      <c r="AD485" s="189">
        <v>20.725000000000001</v>
      </c>
    </row>
    <row r="486" spans="1:30" s="183" customFormat="1" ht="11.35" x14ac:dyDescent="0.35">
      <c r="A486" s="175">
        <v>473</v>
      </c>
      <c r="B486" s="175">
        <v>36</v>
      </c>
      <c r="C486" s="175">
        <v>1066.5</v>
      </c>
      <c r="D486" s="184">
        <v>4.9604651162790701</v>
      </c>
      <c r="E486" s="184">
        <v>8.6297921682256113</v>
      </c>
      <c r="F486" s="185">
        <v>3212.5680000000007</v>
      </c>
      <c r="G486" s="185">
        <v>63190.915100000027</v>
      </c>
      <c r="H486" s="185">
        <v>293.91123302325593</v>
      </c>
      <c r="I486" s="185">
        <v>652.09728272223879</v>
      </c>
      <c r="J486" s="185">
        <v>1600</v>
      </c>
      <c r="K486" s="185">
        <v>278800</v>
      </c>
      <c r="L486" s="185">
        <v>1296.7441860465117</v>
      </c>
      <c r="M486" s="185">
        <v>280.25123016756345</v>
      </c>
      <c r="N486" s="186">
        <v>17.25</v>
      </c>
      <c r="O486" s="186">
        <v>189</v>
      </c>
      <c r="P486" s="186">
        <v>0.87906976744186049</v>
      </c>
      <c r="Q486" s="186">
        <v>2.585212091982072</v>
      </c>
      <c r="R486" s="187">
        <v>0.85167745732783995</v>
      </c>
      <c r="S486" s="190">
        <v>24.75</v>
      </c>
      <c r="T486" s="190">
        <v>534.75</v>
      </c>
      <c r="U486" s="190">
        <v>2.4872093023255815</v>
      </c>
      <c r="V486" s="190">
        <v>4.8466084709764932</v>
      </c>
      <c r="W486" s="187">
        <v>0.58034137728075341</v>
      </c>
      <c r="X486" s="187">
        <v>1.4320188346085934</v>
      </c>
      <c r="Y486" s="188">
        <v>32</v>
      </c>
      <c r="Z486" s="188">
        <v>66</v>
      </c>
      <c r="AA486" s="188">
        <v>62</v>
      </c>
      <c r="AB486" s="188">
        <v>79</v>
      </c>
      <c r="AC486" s="188">
        <v>81</v>
      </c>
      <c r="AD486" s="189">
        <v>21.237500000000001</v>
      </c>
    </row>
    <row r="487" spans="1:30" s="183" customFormat="1" ht="11.35" x14ac:dyDescent="0.35">
      <c r="A487" s="175">
        <v>474</v>
      </c>
      <c r="B487" s="175">
        <v>21.75</v>
      </c>
      <c r="C487" s="175">
        <v>584.25</v>
      </c>
      <c r="D487" s="184">
        <v>2.7174418604651165</v>
      </c>
      <c r="E487" s="184">
        <v>4.4033080666716033</v>
      </c>
      <c r="F487" s="185">
        <v>1940.9265000000003</v>
      </c>
      <c r="G487" s="185">
        <v>20409.102424999997</v>
      </c>
      <c r="H487" s="185">
        <v>94.926057790697655</v>
      </c>
      <c r="I487" s="185">
        <v>276.85555213459008</v>
      </c>
      <c r="J487" s="185">
        <v>1600</v>
      </c>
      <c r="K487" s="185">
        <v>267300</v>
      </c>
      <c r="L487" s="185">
        <v>1243.2558139534883</v>
      </c>
      <c r="M487" s="185">
        <v>258.88619202585448</v>
      </c>
      <c r="N487" s="186">
        <v>11.25</v>
      </c>
      <c r="O487" s="186">
        <v>192</v>
      </c>
      <c r="P487" s="186">
        <v>0.89302325581395348</v>
      </c>
      <c r="Q487" s="186">
        <v>2.2483530159882297</v>
      </c>
      <c r="R487" s="187">
        <v>0.84284837323511363</v>
      </c>
      <c r="S487" s="190">
        <v>31.5</v>
      </c>
      <c r="T487" s="190">
        <v>438.75</v>
      </c>
      <c r="U487" s="190">
        <v>2.0406976744186047</v>
      </c>
      <c r="V487" s="190">
        <v>4.8668396332372375</v>
      </c>
      <c r="W487" s="187">
        <v>0.64088397790055252</v>
      </c>
      <c r="X487" s="187">
        <v>1.4837323511356661</v>
      </c>
      <c r="Y487" s="188">
        <v>33</v>
      </c>
      <c r="Z487" s="188">
        <v>79</v>
      </c>
      <c r="AA487" s="188">
        <v>48</v>
      </c>
      <c r="AB487" s="188">
        <v>81</v>
      </c>
      <c r="AC487" s="188">
        <v>79</v>
      </c>
      <c r="AD487" s="189">
        <v>20.362500000000001</v>
      </c>
    </row>
    <row r="488" spans="1:30" s="183" customFormat="1" ht="11.35" x14ac:dyDescent="0.35">
      <c r="A488" s="175">
        <v>475</v>
      </c>
      <c r="B488" s="175">
        <v>19.5</v>
      </c>
      <c r="C488" s="175">
        <v>529.5</v>
      </c>
      <c r="D488" s="184">
        <v>2.4627906976744187</v>
      </c>
      <c r="E488" s="184">
        <v>4.2752560865427158</v>
      </c>
      <c r="F488" s="185">
        <v>1740.1410000000003</v>
      </c>
      <c r="G488" s="185">
        <v>24491.740925000009</v>
      </c>
      <c r="H488" s="185">
        <v>113.91507406976748</v>
      </c>
      <c r="I488" s="185">
        <v>292.9575481464841</v>
      </c>
      <c r="J488" s="185">
        <v>1600</v>
      </c>
      <c r="K488" s="185">
        <v>272050</v>
      </c>
      <c r="L488" s="185">
        <v>1265.3488372093022</v>
      </c>
      <c r="M488" s="185">
        <v>268.81836306957877</v>
      </c>
      <c r="N488" s="186">
        <v>11.25</v>
      </c>
      <c r="O488" s="186">
        <v>200.25</v>
      </c>
      <c r="P488" s="186">
        <v>0.93139534883720931</v>
      </c>
      <c r="Q488" s="186">
        <v>2.2763776576317873</v>
      </c>
      <c r="R488" s="187">
        <v>0.83559113300492616</v>
      </c>
      <c r="S488" s="190">
        <v>25.5</v>
      </c>
      <c r="T488" s="190">
        <v>438</v>
      </c>
      <c r="U488" s="190">
        <v>2.0372093023255813</v>
      </c>
      <c r="V488" s="190">
        <v>4.171948112587053</v>
      </c>
      <c r="W488" s="187">
        <v>0.64039408866995073</v>
      </c>
      <c r="X488" s="187">
        <v>1.4759852216748768</v>
      </c>
      <c r="Y488" s="188">
        <v>26</v>
      </c>
      <c r="Z488" s="188">
        <v>78</v>
      </c>
      <c r="AA488" s="188">
        <v>56</v>
      </c>
      <c r="AB488" s="188">
        <v>72</v>
      </c>
      <c r="AC488" s="188">
        <v>88</v>
      </c>
      <c r="AD488" s="189">
        <v>20.3</v>
      </c>
    </row>
    <row r="489" spans="1:30" s="183" customFormat="1" ht="11.35" x14ac:dyDescent="0.35">
      <c r="A489" s="175">
        <v>476</v>
      </c>
      <c r="B489" s="175">
        <v>36</v>
      </c>
      <c r="C489" s="175">
        <v>962.25</v>
      </c>
      <c r="D489" s="184">
        <v>4.4755813953488373</v>
      </c>
      <c r="E489" s="184">
        <v>6.7333853334151605</v>
      </c>
      <c r="F489" s="185">
        <v>3212.5680000000007</v>
      </c>
      <c r="G489" s="185">
        <v>43920.71265000003</v>
      </c>
      <c r="H489" s="185">
        <v>204.28238441860481</v>
      </c>
      <c r="I489" s="185">
        <v>479.81431828916357</v>
      </c>
      <c r="J489" s="185">
        <v>1600</v>
      </c>
      <c r="K489" s="185">
        <v>274450</v>
      </c>
      <c r="L489" s="185">
        <v>1276.5116279069769</v>
      </c>
      <c r="M489" s="185">
        <v>274.15020544317258</v>
      </c>
      <c r="N489" s="186">
        <v>9</v>
      </c>
      <c r="O489" s="186">
        <v>161.25</v>
      </c>
      <c r="P489" s="186">
        <v>0.75</v>
      </c>
      <c r="Q489" s="186">
        <v>1.9031761450933375</v>
      </c>
      <c r="R489" s="187">
        <v>0.86604361370716509</v>
      </c>
      <c r="S489" s="190">
        <v>22.5</v>
      </c>
      <c r="T489" s="190">
        <v>423.75</v>
      </c>
      <c r="U489" s="190">
        <v>1.9709302325581395</v>
      </c>
      <c r="V489" s="190">
        <v>4.4801643901088584</v>
      </c>
      <c r="W489" s="187">
        <v>0.6479750778816199</v>
      </c>
      <c r="X489" s="187">
        <v>1.514018691588785</v>
      </c>
      <c r="Y489" s="188">
        <v>29</v>
      </c>
      <c r="Z489" s="188">
        <v>77</v>
      </c>
      <c r="AA489" s="188">
        <v>54</v>
      </c>
      <c r="AB489" s="188">
        <v>80</v>
      </c>
      <c r="AC489" s="188">
        <v>80</v>
      </c>
      <c r="AD489" s="189">
        <v>20.0625</v>
      </c>
    </row>
    <row r="490" spans="1:30" s="183" customFormat="1" ht="11.35" x14ac:dyDescent="0.35">
      <c r="A490" s="175">
        <v>477</v>
      </c>
      <c r="B490" s="175">
        <v>27.75</v>
      </c>
      <c r="C490" s="175">
        <v>808.5</v>
      </c>
      <c r="D490" s="184">
        <v>3.7604651162790699</v>
      </c>
      <c r="E490" s="184">
        <v>4.7503265768149312</v>
      </c>
      <c r="F490" s="185">
        <v>1405.4985000000001</v>
      </c>
      <c r="G490" s="185">
        <v>29745.628175000016</v>
      </c>
      <c r="H490" s="185">
        <v>138.35175895348846</v>
      </c>
      <c r="I490" s="185">
        <v>285.27949848065953</v>
      </c>
      <c r="J490" s="185">
        <v>1600</v>
      </c>
      <c r="K490" s="185">
        <v>273200</v>
      </c>
      <c r="L490" s="185">
        <v>1270.6976744186047</v>
      </c>
      <c r="M490" s="185">
        <v>269.17488451285766</v>
      </c>
      <c r="N490" s="186">
        <v>14.25</v>
      </c>
      <c r="O490" s="186">
        <v>162</v>
      </c>
      <c r="P490" s="186">
        <v>0.75348837209302322</v>
      </c>
      <c r="Q490" s="186">
        <v>2.2726635159301214</v>
      </c>
      <c r="R490" s="187">
        <v>0.86423632935260841</v>
      </c>
      <c r="S490" s="190">
        <v>24.75</v>
      </c>
      <c r="T490" s="190">
        <v>402.75</v>
      </c>
      <c r="U490" s="190">
        <v>1.8732558139534883</v>
      </c>
      <c r="V490" s="190">
        <v>4.217084589411674</v>
      </c>
      <c r="W490" s="187">
        <v>0.66247642991829037</v>
      </c>
      <c r="X490" s="187">
        <v>1.5267127592708989</v>
      </c>
      <c r="Y490" s="188">
        <v>32</v>
      </c>
      <c r="Z490" s="188">
        <v>75</v>
      </c>
      <c r="AA490" s="188">
        <v>53</v>
      </c>
      <c r="AB490" s="188">
        <v>76</v>
      </c>
      <c r="AC490" s="188">
        <v>84</v>
      </c>
      <c r="AD490" s="189">
        <v>19.887499999999999</v>
      </c>
    </row>
    <row r="491" spans="1:30" s="183" customFormat="1" ht="11.35" x14ac:dyDescent="0.35">
      <c r="A491" s="175">
        <v>478</v>
      </c>
      <c r="B491" s="175">
        <v>23.25</v>
      </c>
      <c r="C491" s="175">
        <v>908.25</v>
      </c>
      <c r="D491" s="184">
        <v>4.2244186046511629</v>
      </c>
      <c r="E491" s="184">
        <v>5.7849847140427544</v>
      </c>
      <c r="F491" s="185">
        <v>1673.2125000000003</v>
      </c>
      <c r="G491" s="185">
        <v>29732.614300000019</v>
      </c>
      <c r="H491" s="185">
        <v>138.29122930232566</v>
      </c>
      <c r="I491" s="185">
        <v>287.19792262294942</v>
      </c>
      <c r="J491" s="185">
        <v>1600</v>
      </c>
      <c r="K491" s="185">
        <v>270900</v>
      </c>
      <c r="L491" s="185">
        <v>1260</v>
      </c>
      <c r="M491" s="185">
        <v>286.05437036294046</v>
      </c>
      <c r="N491" s="186">
        <v>9.75</v>
      </c>
      <c r="O491" s="186">
        <v>139.5</v>
      </c>
      <c r="P491" s="186">
        <v>0.64883720930232558</v>
      </c>
      <c r="Q491" s="186">
        <v>1.9080647940838074</v>
      </c>
      <c r="R491" s="187">
        <v>0.88345864661654139</v>
      </c>
      <c r="S491" s="190">
        <v>36.75</v>
      </c>
      <c r="T491" s="190">
        <v>383.25</v>
      </c>
      <c r="U491" s="190">
        <v>1.7825581395348837</v>
      </c>
      <c r="V491" s="190">
        <v>4.3625273975645351</v>
      </c>
      <c r="W491" s="187">
        <v>0.67982456140350878</v>
      </c>
      <c r="X491" s="187">
        <v>1.5632832080200503</v>
      </c>
      <c r="Y491" s="188">
        <v>37</v>
      </c>
      <c r="Z491" s="188">
        <v>68</v>
      </c>
      <c r="AA491" s="188">
        <v>55</v>
      </c>
      <c r="AB491" s="188">
        <v>77</v>
      </c>
      <c r="AC491" s="188">
        <v>83</v>
      </c>
      <c r="AD491" s="189">
        <v>19.95</v>
      </c>
    </row>
    <row r="492" spans="1:30" s="183" customFormat="1" ht="11.35" x14ac:dyDescent="0.35">
      <c r="A492" s="175">
        <v>479</v>
      </c>
      <c r="B492" s="175">
        <v>17.25</v>
      </c>
      <c r="C492" s="175">
        <v>585.75</v>
      </c>
      <c r="D492" s="184">
        <v>2.7244186046511629</v>
      </c>
      <c r="E492" s="184">
        <v>4.0751465212610096</v>
      </c>
      <c r="F492" s="185">
        <v>1539.3555000000003</v>
      </c>
      <c r="G492" s="185">
        <v>19500.362125000007</v>
      </c>
      <c r="H492" s="185">
        <v>90.699358720930263</v>
      </c>
      <c r="I492" s="185">
        <v>221.43473660744991</v>
      </c>
      <c r="J492" s="185">
        <v>1600</v>
      </c>
      <c r="K492" s="185">
        <v>270600</v>
      </c>
      <c r="L492" s="185">
        <v>1258.6046511627908</v>
      </c>
      <c r="M492" s="185">
        <v>272.16320518879746</v>
      </c>
      <c r="N492" s="186">
        <v>12</v>
      </c>
      <c r="O492" s="186">
        <v>181.5</v>
      </c>
      <c r="P492" s="186">
        <v>0.84418604651162787</v>
      </c>
      <c r="Q492" s="186">
        <v>2.1676575846930457</v>
      </c>
      <c r="R492" s="187">
        <v>0.85162477007970572</v>
      </c>
      <c r="S492" s="190">
        <v>21</v>
      </c>
      <c r="T492" s="190">
        <v>443.25</v>
      </c>
      <c r="U492" s="190">
        <v>2.061627906976744</v>
      </c>
      <c r="V492" s="190">
        <v>4.3195225864577322</v>
      </c>
      <c r="W492" s="187">
        <v>0.63764561618638871</v>
      </c>
      <c r="X492" s="187">
        <v>1.4892703862660945</v>
      </c>
      <c r="Y492" s="188">
        <v>38</v>
      </c>
      <c r="Z492" s="188">
        <v>71</v>
      </c>
      <c r="AA492" s="188">
        <v>51</v>
      </c>
      <c r="AB492" s="188">
        <v>83</v>
      </c>
      <c r="AC492" s="188">
        <v>77</v>
      </c>
      <c r="AD492" s="189">
        <v>20.387499999999999</v>
      </c>
    </row>
    <row r="493" spans="1:30" s="183" customFormat="1" ht="11.35" x14ac:dyDescent="0.35">
      <c r="A493" s="175">
        <v>480</v>
      </c>
      <c r="B493" s="175">
        <v>27</v>
      </c>
      <c r="C493" s="175">
        <v>564.75</v>
      </c>
      <c r="D493" s="184">
        <v>2.6267441860465115</v>
      </c>
      <c r="E493" s="184">
        <v>4.6583553317528539</v>
      </c>
      <c r="F493" s="185">
        <v>2409.4260000000004</v>
      </c>
      <c r="G493" s="185">
        <v>27111.619875000004</v>
      </c>
      <c r="H493" s="185">
        <v>126.10055755813956</v>
      </c>
      <c r="I493" s="185">
        <v>358.89634583909879</v>
      </c>
      <c r="J493" s="185">
        <v>1600</v>
      </c>
      <c r="K493" s="185">
        <v>273700</v>
      </c>
      <c r="L493" s="185">
        <v>1273.0232558139535</v>
      </c>
      <c r="M493" s="185">
        <v>274.78568440483969</v>
      </c>
      <c r="N493" s="186">
        <v>12.75</v>
      </c>
      <c r="O493" s="186">
        <v>280.5</v>
      </c>
      <c r="P493" s="186">
        <v>1.3046511627906976</v>
      </c>
      <c r="Q493" s="186">
        <v>2.8781081117598091</v>
      </c>
      <c r="R493" s="187">
        <v>0.77671641791044777</v>
      </c>
      <c r="S493" s="190">
        <v>25.5</v>
      </c>
      <c r="T493" s="190">
        <v>498.75</v>
      </c>
      <c r="U493" s="190">
        <v>2.3197674418604652</v>
      </c>
      <c r="V493" s="190">
        <v>4.9335909882277358</v>
      </c>
      <c r="W493" s="187">
        <v>0.60298507462686568</v>
      </c>
      <c r="X493" s="187">
        <v>1.3797014925373134</v>
      </c>
      <c r="Y493" s="188">
        <v>32</v>
      </c>
      <c r="Z493" s="188">
        <v>76</v>
      </c>
      <c r="AA493" s="188">
        <v>52</v>
      </c>
      <c r="AB493" s="188">
        <v>84</v>
      </c>
      <c r="AC493" s="188">
        <v>76</v>
      </c>
      <c r="AD493" s="189">
        <v>20.9375</v>
      </c>
    </row>
    <row r="494" spans="1:30" s="183" customFormat="1" ht="11.35" x14ac:dyDescent="0.35">
      <c r="A494" s="175">
        <v>481</v>
      </c>
      <c r="B494" s="175">
        <v>34.5</v>
      </c>
      <c r="C494" s="175">
        <v>951.75</v>
      </c>
      <c r="D494" s="184">
        <v>4.4267441860465118</v>
      </c>
      <c r="E494" s="184">
        <v>6.7552450099558783</v>
      </c>
      <c r="F494" s="185">
        <v>3078.7110000000007</v>
      </c>
      <c r="G494" s="185">
        <v>43962.728875000023</v>
      </c>
      <c r="H494" s="185">
        <v>204.47780872093034</v>
      </c>
      <c r="I494" s="185">
        <v>459.62614092899872</v>
      </c>
      <c r="J494" s="185">
        <v>1600</v>
      </c>
      <c r="K494" s="185">
        <v>282850</v>
      </c>
      <c r="L494" s="185">
        <v>1315.5813953488373</v>
      </c>
      <c r="M494" s="185">
        <v>271.12005760097833</v>
      </c>
      <c r="N494" s="186">
        <v>9.75</v>
      </c>
      <c r="O494" s="186">
        <v>146.25</v>
      </c>
      <c r="P494" s="186">
        <v>0.68023255813953487</v>
      </c>
      <c r="Q494" s="186">
        <v>1.9510103880935727</v>
      </c>
      <c r="R494" s="187">
        <v>0.88569753810082064</v>
      </c>
      <c r="S494" s="190">
        <v>27.75</v>
      </c>
      <c r="T494" s="190">
        <v>501.75</v>
      </c>
      <c r="U494" s="190">
        <v>2.3337209302325581</v>
      </c>
      <c r="V494" s="190">
        <v>5.0570312960503596</v>
      </c>
      <c r="W494" s="187">
        <v>0.60785463071512302</v>
      </c>
      <c r="X494" s="187">
        <v>1.4935521688159437</v>
      </c>
      <c r="Y494" s="188">
        <v>26</v>
      </c>
      <c r="Z494" s="188">
        <v>69</v>
      </c>
      <c r="AA494" s="188">
        <v>65</v>
      </c>
      <c r="AB494" s="188">
        <v>81</v>
      </c>
      <c r="AC494" s="188">
        <v>79</v>
      </c>
      <c r="AD494" s="189">
        <v>21.324999999999999</v>
      </c>
    </row>
    <row r="495" spans="1:30" s="183" customFormat="1" ht="11.35" x14ac:dyDescent="0.35">
      <c r="A495" s="175">
        <v>482</v>
      </c>
      <c r="B495" s="175">
        <v>26.25</v>
      </c>
      <c r="C495" s="175">
        <v>612</v>
      </c>
      <c r="D495" s="184">
        <v>2.8465116279069766</v>
      </c>
      <c r="E495" s="184">
        <v>5.0709613476489981</v>
      </c>
      <c r="F495" s="185">
        <v>2342.4975000000004</v>
      </c>
      <c r="G495" s="185">
        <v>24939.418225000005</v>
      </c>
      <c r="H495" s="185">
        <v>115.99729406976746</v>
      </c>
      <c r="I495" s="185">
        <v>325.63208994990521</v>
      </c>
      <c r="J495" s="185">
        <v>1600</v>
      </c>
      <c r="K495" s="185">
        <v>268300</v>
      </c>
      <c r="L495" s="185">
        <v>1247.9069767441861</v>
      </c>
      <c r="M495" s="185">
        <v>270.87223373238606</v>
      </c>
      <c r="N495" s="186">
        <v>11.25</v>
      </c>
      <c r="O495" s="186">
        <v>193.5</v>
      </c>
      <c r="P495" s="186">
        <v>0.9</v>
      </c>
      <c r="Q495" s="186">
        <v>2.2042068953215752</v>
      </c>
      <c r="R495" s="187">
        <v>0.84093711467324284</v>
      </c>
      <c r="S495" s="190">
        <v>18</v>
      </c>
      <c r="T495" s="190">
        <v>412.5</v>
      </c>
      <c r="U495" s="190">
        <v>1.9186046511627908</v>
      </c>
      <c r="V495" s="190">
        <v>3.7327957885536258</v>
      </c>
      <c r="W495" s="187">
        <v>0.66091245376078911</v>
      </c>
      <c r="X495" s="187">
        <v>1.5018495684340318</v>
      </c>
      <c r="Y495" s="188">
        <v>30</v>
      </c>
      <c r="Z495" s="188">
        <v>82</v>
      </c>
      <c r="AA495" s="188">
        <v>48</v>
      </c>
      <c r="AB495" s="188">
        <v>79</v>
      </c>
      <c r="AC495" s="188">
        <v>81</v>
      </c>
      <c r="AD495" s="189">
        <v>20.274999999999999</v>
      </c>
    </row>
    <row r="496" spans="1:30" s="183" customFormat="1" ht="11.35" x14ac:dyDescent="0.35">
      <c r="A496" s="175">
        <v>483</v>
      </c>
      <c r="B496" s="175">
        <v>24.75</v>
      </c>
      <c r="C496" s="175">
        <v>588</v>
      </c>
      <c r="D496" s="184">
        <v>2.7348837209302324</v>
      </c>
      <c r="E496" s="184">
        <v>4.620220881201341</v>
      </c>
      <c r="F496" s="185">
        <v>1673.2125000000003</v>
      </c>
      <c r="G496" s="185">
        <v>24800.727499999997</v>
      </c>
      <c r="H496" s="185">
        <v>115.35222093023255</v>
      </c>
      <c r="I496" s="185">
        <v>296.38101283933236</v>
      </c>
      <c r="J496" s="185">
        <v>1600</v>
      </c>
      <c r="K496" s="185">
        <v>270450</v>
      </c>
      <c r="L496" s="185">
        <v>1257.9069767441861</v>
      </c>
      <c r="M496" s="185">
        <v>282.85558333867829</v>
      </c>
      <c r="N496" s="186">
        <v>12</v>
      </c>
      <c r="O496" s="186">
        <v>223.5</v>
      </c>
      <c r="P496" s="186">
        <v>1.0395348837209302</v>
      </c>
      <c r="Q496" s="186">
        <v>2.4019695515516379</v>
      </c>
      <c r="R496" s="187">
        <v>0.82251340083382962</v>
      </c>
      <c r="S496" s="190">
        <v>30</v>
      </c>
      <c r="T496" s="190">
        <v>495.75</v>
      </c>
      <c r="U496" s="190">
        <v>2.3058139534883719</v>
      </c>
      <c r="V496" s="190">
        <v>4.8293085129124345</v>
      </c>
      <c r="W496" s="187">
        <v>0.60631328171530674</v>
      </c>
      <c r="X496" s="187">
        <v>1.4288266825491363</v>
      </c>
      <c r="Y496" s="188">
        <v>35</v>
      </c>
      <c r="Z496" s="188">
        <v>69</v>
      </c>
      <c r="AA496" s="188">
        <v>56</v>
      </c>
      <c r="AB496" s="188">
        <v>82</v>
      </c>
      <c r="AC496" s="188">
        <v>78</v>
      </c>
      <c r="AD496" s="189">
        <v>20.987500000000001</v>
      </c>
    </row>
    <row r="497" spans="1:30" s="183" customFormat="1" ht="11.35" x14ac:dyDescent="0.35">
      <c r="A497" s="175">
        <v>484</v>
      </c>
      <c r="B497" s="175">
        <v>26.25</v>
      </c>
      <c r="C497" s="175">
        <v>774</v>
      </c>
      <c r="D497" s="184">
        <v>3.6</v>
      </c>
      <c r="E497" s="184">
        <v>5.4750816150618968</v>
      </c>
      <c r="F497" s="185">
        <v>1940.9265000000003</v>
      </c>
      <c r="G497" s="185">
        <v>36486.071775000033</v>
      </c>
      <c r="H497" s="185">
        <v>169.70265941860481</v>
      </c>
      <c r="I497" s="185">
        <v>375.48607311986245</v>
      </c>
      <c r="J497" s="185">
        <v>1600</v>
      </c>
      <c r="K497" s="185">
        <v>275750</v>
      </c>
      <c r="L497" s="185">
        <v>1282.5581395348838</v>
      </c>
      <c r="M497" s="185">
        <v>281.20313128279975</v>
      </c>
      <c r="N497" s="186">
        <v>12</v>
      </c>
      <c r="O497" s="186">
        <v>185.25</v>
      </c>
      <c r="P497" s="186">
        <v>0.86162790697674418</v>
      </c>
      <c r="Q497" s="186">
        <v>2.1637907311451179</v>
      </c>
      <c r="R497" s="187">
        <v>0.84396715097915354</v>
      </c>
      <c r="S497" s="190">
        <v>26.25</v>
      </c>
      <c r="T497" s="190">
        <v>433.5</v>
      </c>
      <c r="U497" s="190">
        <v>2.016279069767442</v>
      </c>
      <c r="V497" s="190">
        <v>4.6674794691196384</v>
      </c>
      <c r="W497" s="187">
        <v>0.63487049905243209</v>
      </c>
      <c r="X497" s="187">
        <v>1.4788376500315856</v>
      </c>
      <c r="Y497" s="188">
        <v>37</v>
      </c>
      <c r="Z497" s="188">
        <v>62</v>
      </c>
      <c r="AA497" s="188">
        <v>61</v>
      </c>
      <c r="AB497" s="188">
        <v>80</v>
      </c>
      <c r="AC497" s="188">
        <v>80</v>
      </c>
      <c r="AD497" s="189">
        <v>19.787500000000001</v>
      </c>
    </row>
    <row r="498" spans="1:30" s="183" customFormat="1" ht="11.35" x14ac:dyDescent="0.35">
      <c r="A498" s="175">
        <v>485</v>
      </c>
      <c r="B498" s="175">
        <v>28.5</v>
      </c>
      <c r="C498" s="175">
        <v>966.75</v>
      </c>
      <c r="D498" s="184">
        <v>4.496511627906977</v>
      </c>
      <c r="E498" s="184">
        <v>5.9553674383532993</v>
      </c>
      <c r="F498" s="185">
        <v>2543.2830000000004</v>
      </c>
      <c r="G498" s="185">
        <v>38918.17910000003</v>
      </c>
      <c r="H498" s="185">
        <v>181.01478651162805</v>
      </c>
      <c r="I498" s="185">
        <v>380.31631105896145</v>
      </c>
      <c r="J498" s="185">
        <v>1600</v>
      </c>
      <c r="K498" s="185">
        <v>273600</v>
      </c>
      <c r="L498" s="185">
        <v>1272.5581395348838</v>
      </c>
      <c r="M498" s="185">
        <v>270.06483319263111</v>
      </c>
      <c r="N498" s="186">
        <v>11.25</v>
      </c>
      <c r="O498" s="186">
        <v>129</v>
      </c>
      <c r="P498" s="186">
        <v>0.6</v>
      </c>
      <c r="Q498" s="186">
        <v>1.7748239349298849</v>
      </c>
      <c r="R498" s="187">
        <v>0.88888888888888895</v>
      </c>
      <c r="S498" s="190">
        <v>18</v>
      </c>
      <c r="T498" s="190">
        <v>355.5</v>
      </c>
      <c r="U498" s="190">
        <v>1.6534883720930234</v>
      </c>
      <c r="V498" s="190">
        <v>3.6451445644709612</v>
      </c>
      <c r="W498" s="187">
        <v>0.69379844961240311</v>
      </c>
      <c r="X498" s="187">
        <v>1.5826873385012921</v>
      </c>
      <c r="Y498" s="188">
        <v>30</v>
      </c>
      <c r="Z498" s="188">
        <v>75</v>
      </c>
      <c r="AA498" s="188">
        <v>55</v>
      </c>
      <c r="AB498" s="188">
        <v>69</v>
      </c>
      <c r="AC498" s="188">
        <v>91</v>
      </c>
      <c r="AD498" s="189">
        <v>19.350000000000001</v>
      </c>
    </row>
    <row r="499" spans="1:30" s="183" customFormat="1" ht="11.35" x14ac:dyDescent="0.35">
      <c r="A499" s="175">
        <v>486</v>
      </c>
      <c r="B499" s="175">
        <v>21.75</v>
      </c>
      <c r="C499" s="175">
        <v>585</v>
      </c>
      <c r="D499" s="184">
        <v>2.7209302325581395</v>
      </c>
      <c r="E499" s="184">
        <v>4.6307615358223551</v>
      </c>
      <c r="F499" s="185">
        <v>1873.9980000000003</v>
      </c>
      <c r="G499" s="185">
        <v>24400.643800000016</v>
      </c>
      <c r="H499" s="185">
        <v>113.49136651162799</v>
      </c>
      <c r="I499" s="185">
        <v>301.74209848421748</v>
      </c>
      <c r="J499" s="185">
        <v>1600</v>
      </c>
      <c r="K499" s="185">
        <v>269600</v>
      </c>
      <c r="L499" s="185">
        <v>1253.953488372093</v>
      </c>
      <c r="M499" s="185">
        <v>278.63267226019741</v>
      </c>
      <c r="N499" s="186">
        <v>12.75</v>
      </c>
      <c r="O499" s="186">
        <v>189.75</v>
      </c>
      <c r="P499" s="186">
        <v>0.88255813953488371</v>
      </c>
      <c r="Q499" s="186">
        <v>1.9692105408803497</v>
      </c>
      <c r="R499" s="187">
        <v>0.84197376639600241</v>
      </c>
      <c r="S499" s="190">
        <v>27.75</v>
      </c>
      <c r="T499" s="190">
        <v>453.75</v>
      </c>
      <c r="U499" s="190">
        <v>2.11046511627907</v>
      </c>
      <c r="V499" s="190">
        <v>4.603528184476855</v>
      </c>
      <c r="W499" s="187">
        <v>0.62211118051217984</v>
      </c>
      <c r="X499" s="187">
        <v>1.4640849469081822</v>
      </c>
      <c r="Y499" s="188">
        <v>37</v>
      </c>
      <c r="Z499" s="188">
        <v>71</v>
      </c>
      <c r="AA499" s="188">
        <v>52</v>
      </c>
      <c r="AB499" s="188">
        <v>67</v>
      </c>
      <c r="AC499" s="188">
        <v>93</v>
      </c>
      <c r="AD499" s="189">
        <v>20.012499999999999</v>
      </c>
    </row>
    <row r="500" spans="1:30" s="183" customFormat="1" ht="11.35" x14ac:dyDescent="0.35">
      <c r="A500" s="175">
        <v>487</v>
      </c>
      <c r="B500" s="175">
        <v>63</v>
      </c>
      <c r="C500" s="175">
        <v>993.75</v>
      </c>
      <c r="D500" s="184">
        <v>4.6220930232558137</v>
      </c>
      <c r="E500" s="184">
        <v>10.255493754122176</v>
      </c>
      <c r="F500" s="185">
        <v>5621.9940000000006</v>
      </c>
      <c r="G500" s="185">
        <v>48312.709550000051</v>
      </c>
      <c r="H500" s="185">
        <v>224.71027697674441</v>
      </c>
      <c r="I500" s="185">
        <v>757.1634596998598</v>
      </c>
      <c r="J500" s="185">
        <v>1600</v>
      </c>
      <c r="K500" s="185">
        <v>278700</v>
      </c>
      <c r="L500" s="185">
        <v>1296.2790697674418</v>
      </c>
      <c r="M500" s="185">
        <v>275.66422125048314</v>
      </c>
      <c r="N500" s="186">
        <v>9.75</v>
      </c>
      <c r="O500" s="186">
        <v>176.25</v>
      </c>
      <c r="P500" s="186">
        <v>0.81976744186046513</v>
      </c>
      <c r="Q500" s="186">
        <v>2.0597993373505994</v>
      </c>
      <c r="R500" s="187">
        <v>0.8620082207868468</v>
      </c>
      <c r="S500" s="190">
        <v>29.25</v>
      </c>
      <c r="T500" s="190">
        <v>548.25</v>
      </c>
      <c r="U500" s="190">
        <v>2.5499999999999998</v>
      </c>
      <c r="V500" s="190">
        <v>5.4426276982430313</v>
      </c>
      <c r="W500" s="187">
        <v>0.57075748678802118</v>
      </c>
      <c r="X500" s="187">
        <v>1.4327657075748679</v>
      </c>
      <c r="Y500" s="188">
        <v>32</v>
      </c>
      <c r="Z500" s="188">
        <v>62</v>
      </c>
      <c r="AA500" s="188">
        <v>66</v>
      </c>
      <c r="AB500" s="188">
        <v>86</v>
      </c>
      <c r="AC500" s="188">
        <v>74</v>
      </c>
      <c r="AD500" s="189">
        <v>21.287500000000001</v>
      </c>
    </row>
    <row r="501" spans="1:30" s="183" customFormat="1" ht="11.35" x14ac:dyDescent="0.35">
      <c r="A501" s="175">
        <v>488</v>
      </c>
      <c r="B501" s="175">
        <v>33</v>
      </c>
      <c r="C501" s="175">
        <v>732.75</v>
      </c>
      <c r="D501" s="184">
        <v>3.4081395348837211</v>
      </c>
      <c r="E501" s="184">
        <v>5.8210756528445815</v>
      </c>
      <c r="F501" s="185">
        <v>2944.8540000000003</v>
      </c>
      <c r="G501" s="185">
        <v>30884.156325000014</v>
      </c>
      <c r="H501" s="185">
        <v>143.64723872093029</v>
      </c>
      <c r="I501" s="185">
        <v>360.10079925732833</v>
      </c>
      <c r="J501" s="185">
        <v>1600</v>
      </c>
      <c r="K501" s="185">
        <v>270400</v>
      </c>
      <c r="L501" s="185">
        <v>1257.6744186046512</v>
      </c>
      <c r="M501" s="185">
        <v>280.56049716029736</v>
      </c>
      <c r="N501" s="186">
        <v>14.25</v>
      </c>
      <c r="O501" s="186">
        <v>193.5</v>
      </c>
      <c r="P501" s="186">
        <v>0.9</v>
      </c>
      <c r="Q501" s="186">
        <v>2.270004528794527</v>
      </c>
      <c r="R501" s="187">
        <v>0.84373107207752873</v>
      </c>
      <c r="S501" s="190">
        <v>41.25</v>
      </c>
      <c r="T501" s="190">
        <v>494.25</v>
      </c>
      <c r="U501" s="190">
        <v>2.2988372093023255</v>
      </c>
      <c r="V501" s="190">
        <v>5.1455961614328931</v>
      </c>
      <c r="W501" s="187">
        <v>0.60084797092671105</v>
      </c>
      <c r="X501" s="187">
        <v>1.4445790430042398</v>
      </c>
      <c r="Y501" s="188">
        <v>35</v>
      </c>
      <c r="Z501" s="188">
        <v>68</v>
      </c>
      <c r="AA501" s="188">
        <v>57</v>
      </c>
      <c r="AB501" s="188">
        <v>91</v>
      </c>
      <c r="AC501" s="188">
        <v>69</v>
      </c>
      <c r="AD501" s="189">
        <v>20.637499999999999</v>
      </c>
    </row>
    <row r="502" spans="1:30" s="183" customFormat="1" ht="11.35" x14ac:dyDescent="0.35">
      <c r="A502" s="175">
        <v>489</v>
      </c>
      <c r="B502" s="175">
        <v>25.5</v>
      </c>
      <c r="C502" s="175">
        <v>447</v>
      </c>
      <c r="D502" s="184">
        <v>2.0790697674418603</v>
      </c>
      <c r="E502" s="184">
        <v>4.2752989806111144</v>
      </c>
      <c r="F502" s="185">
        <v>2275.5690000000004</v>
      </c>
      <c r="G502" s="185">
        <v>17435.989725000003</v>
      </c>
      <c r="H502" s="185">
        <v>81.09762662790699</v>
      </c>
      <c r="I502" s="185">
        <v>302.17003857228593</v>
      </c>
      <c r="J502" s="185">
        <v>1600</v>
      </c>
      <c r="K502" s="185">
        <v>262250</v>
      </c>
      <c r="L502" s="185">
        <v>1219.7674418604652</v>
      </c>
      <c r="M502" s="185">
        <v>269.3752582850467</v>
      </c>
      <c r="N502" s="186">
        <v>12</v>
      </c>
      <c r="O502" s="186">
        <v>217.5</v>
      </c>
      <c r="P502" s="186">
        <v>1.0116279069767442</v>
      </c>
      <c r="Q502" s="186">
        <v>2.2967326754315862</v>
      </c>
      <c r="R502" s="187">
        <v>0.82779097387173395</v>
      </c>
      <c r="S502" s="190">
        <v>31.5</v>
      </c>
      <c r="T502" s="190">
        <v>521.25</v>
      </c>
      <c r="U502" s="190">
        <v>2.4244186046511627</v>
      </c>
      <c r="V502" s="190">
        <v>5.042209361431957</v>
      </c>
      <c r="W502" s="187">
        <v>0.58729216152019004</v>
      </c>
      <c r="X502" s="187">
        <v>1.415083135391924</v>
      </c>
      <c r="Y502" s="188">
        <v>38</v>
      </c>
      <c r="Z502" s="188">
        <v>79</v>
      </c>
      <c r="AA502" s="188">
        <v>43</v>
      </c>
      <c r="AB502" s="188">
        <v>85</v>
      </c>
      <c r="AC502" s="188">
        <v>75</v>
      </c>
      <c r="AD502" s="189">
        <v>21.05</v>
      </c>
    </row>
    <row r="503" spans="1:30" s="183" customFormat="1" ht="11.35" x14ac:dyDescent="0.35">
      <c r="A503" s="175">
        <v>490</v>
      </c>
      <c r="B503" s="175">
        <v>24.75</v>
      </c>
      <c r="C503" s="175">
        <v>679.5</v>
      </c>
      <c r="D503" s="184">
        <v>3.1604651162790698</v>
      </c>
      <c r="E503" s="184">
        <v>5.0800663921853504</v>
      </c>
      <c r="F503" s="185">
        <v>1673.2125000000003</v>
      </c>
      <c r="G503" s="185">
        <v>22104.252600000007</v>
      </c>
      <c r="H503" s="185">
        <v>102.81047720930236</v>
      </c>
      <c r="I503" s="185">
        <v>254.50915129727008</v>
      </c>
      <c r="J503" s="185">
        <v>1600</v>
      </c>
      <c r="K503" s="185">
        <v>273800</v>
      </c>
      <c r="L503" s="185">
        <v>1273.4883720930231</v>
      </c>
      <c r="M503" s="185">
        <v>261.27726992612224</v>
      </c>
      <c r="N503" s="186">
        <v>16.5</v>
      </c>
      <c r="O503" s="186">
        <v>262.5</v>
      </c>
      <c r="P503" s="186">
        <v>1.2209302325581395</v>
      </c>
      <c r="Q503" s="186">
        <v>2.7572172192584281</v>
      </c>
      <c r="R503" s="187">
        <v>0.78658536585365857</v>
      </c>
      <c r="S503" s="190">
        <v>49.5</v>
      </c>
      <c r="T503" s="190">
        <v>474.75</v>
      </c>
      <c r="U503" s="190">
        <v>2.2081395348837209</v>
      </c>
      <c r="V503" s="190">
        <v>5.3387024815067674</v>
      </c>
      <c r="W503" s="187">
        <v>0.61402439024390243</v>
      </c>
      <c r="X503" s="187">
        <v>1.400609756097561</v>
      </c>
      <c r="Y503" s="188">
        <v>21</v>
      </c>
      <c r="Z503" s="188">
        <v>88</v>
      </c>
      <c r="AA503" s="188">
        <v>51</v>
      </c>
      <c r="AB503" s="188">
        <v>80</v>
      </c>
      <c r="AC503" s="188">
        <v>80</v>
      </c>
      <c r="AD503" s="189">
        <v>20.5</v>
      </c>
    </row>
    <row r="504" spans="1:30" s="183" customFormat="1" ht="11.35" x14ac:dyDescent="0.35">
      <c r="A504" s="175">
        <v>491</v>
      </c>
      <c r="B504" s="175">
        <v>38.25</v>
      </c>
      <c r="C504" s="175">
        <v>886.5</v>
      </c>
      <c r="D504" s="184">
        <v>4.1232558139534881</v>
      </c>
      <c r="E504" s="184">
        <v>6.4104119893736753</v>
      </c>
      <c r="F504" s="185">
        <v>3413.3535000000006</v>
      </c>
      <c r="G504" s="185">
        <v>39339.456825000008</v>
      </c>
      <c r="H504" s="185">
        <v>182.97421779069771</v>
      </c>
      <c r="I504" s="185">
        <v>461.51536387129107</v>
      </c>
      <c r="J504" s="185">
        <v>1600</v>
      </c>
      <c r="K504" s="185">
        <v>277750</v>
      </c>
      <c r="L504" s="185">
        <v>1291.8604651162791</v>
      </c>
      <c r="M504" s="185">
        <v>267.15230538180003</v>
      </c>
      <c r="N504" s="186">
        <v>9.75</v>
      </c>
      <c r="O504" s="186">
        <v>140.25</v>
      </c>
      <c r="P504" s="186">
        <v>0.6523255813953488</v>
      </c>
      <c r="Q504" s="186">
        <v>1.6835846231244331</v>
      </c>
      <c r="R504" s="187">
        <v>0.88449660284126008</v>
      </c>
      <c r="S504" s="190">
        <v>27.75</v>
      </c>
      <c r="T504" s="190">
        <v>452.25</v>
      </c>
      <c r="U504" s="190">
        <v>2.1034883720930231</v>
      </c>
      <c r="V504" s="190">
        <v>4.93722740107349</v>
      </c>
      <c r="W504" s="187">
        <v>0.62754786905497228</v>
      </c>
      <c r="X504" s="187">
        <v>1.5120444718962323</v>
      </c>
      <c r="Y504" s="188">
        <v>24</v>
      </c>
      <c r="Z504" s="188">
        <v>73</v>
      </c>
      <c r="AA504" s="188">
        <v>63</v>
      </c>
      <c r="AB504" s="188">
        <v>77</v>
      </c>
      <c r="AC504" s="188">
        <v>83</v>
      </c>
      <c r="AD504" s="189">
        <v>20.237500000000001</v>
      </c>
    </row>
    <row r="505" spans="1:30" s="183" customFormat="1" ht="11.35" x14ac:dyDescent="0.35">
      <c r="A505" s="175">
        <v>492</v>
      </c>
      <c r="B505" s="175">
        <v>23.25</v>
      </c>
      <c r="C505" s="175">
        <v>838.5</v>
      </c>
      <c r="D505" s="184">
        <v>3.9</v>
      </c>
      <c r="E505" s="184">
        <v>5.3409347601472845</v>
      </c>
      <c r="F505" s="185">
        <v>2007.8550000000002</v>
      </c>
      <c r="G505" s="185">
        <v>31587.649225000012</v>
      </c>
      <c r="H505" s="185">
        <v>146.9192987209303</v>
      </c>
      <c r="I505" s="185">
        <v>315.93563640636171</v>
      </c>
      <c r="J505" s="185">
        <v>1600</v>
      </c>
      <c r="K505" s="185">
        <v>276200</v>
      </c>
      <c r="L505" s="185">
        <v>1284.6511627906978</v>
      </c>
      <c r="M505" s="185">
        <v>284.23819185075297</v>
      </c>
      <c r="N505" s="186">
        <v>14.25</v>
      </c>
      <c r="O505" s="186">
        <v>157.5</v>
      </c>
      <c r="P505" s="186">
        <v>0.73255813953488369</v>
      </c>
      <c r="Q505" s="186">
        <v>2.0577209208148561</v>
      </c>
      <c r="R505" s="187">
        <v>0.86899563318777295</v>
      </c>
      <c r="S505" s="190">
        <v>27</v>
      </c>
      <c r="T505" s="190">
        <v>417.75</v>
      </c>
      <c r="U505" s="190">
        <v>1.9430232558139535</v>
      </c>
      <c r="V505" s="190">
        <v>4.6329602044984135</v>
      </c>
      <c r="W505" s="187">
        <v>0.65252651278852158</v>
      </c>
      <c r="X505" s="187">
        <v>1.5215221459762946</v>
      </c>
      <c r="Y505" s="188">
        <v>38</v>
      </c>
      <c r="Z505" s="188">
        <v>60</v>
      </c>
      <c r="AA505" s="188">
        <v>62</v>
      </c>
      <c r="AB505" s="188">
        <v>80</v>
      </c>
      <c r="AC505" s="188">
        <v>80</v>
      </c>
      <c r="AD505" s="189">
        <v>20.037500000000001</v>
      </c>
    </row>
    <row r="506" spans="1:30" s="183" customFormat="1" ht="11.35" x14ac:dyDescent="0.35">
      <c r="A506" s="175">
        <v>493</v>
      </c>
      <c r="B506" s="175">
        <v>26.25</v>
      </c>
      <c r="C506" s="175">
        <v>767.25</v>
      </c>
      <c r="D506" s="184">
        <v>3.5686046511627909</v>
      </c>
      <c r="E506" s="184">
        <v>5.9049324311008098</v>
      </c>
      <c r="F506" s="185">
        <v>2342.4975000000004</v>
      </c>
      <c r="G506" s="185">
        <v>33846.114275000014</v>
      </c>
      <c r="H506" s="185">
        <v>157.42378732558146</v>
      </c>
      <c r="I506" s="185">
        <v>362.57757692922524</v>
      </c>
      <c r="J506" s="185">
        <v>1600</v>
      </c>
      <c r="K506" s="185">
        <v>276550</v>
      </c>
      <c r="L506" s="185">
        <v>1286.2790697674418</v>
      </c>
      <c r="M506" s="185">
        <v>264.81366448188982</v>
      </c>
      <c r="N506" s="186">
        <v>11.25</v>
      </c>
      <c r="O506" s="186">
        <v>161.25</v>
      </c>
      <c r="P506" s="186">
        <v>0.75</v>
      </c>
      <c r="Q506" s="186">
        <v>2.0838161434316054</v>
      </c>
      <c r="R506" s="187">
        <v>0.8723277909738717</v>
      </c>
      <c r="S506" s="190">
        <v>23.25</v>
      </c>
      <c r="T506" s="190">
        <v>501</v>
      </c>
      <c r="U506" s="190">
        <v>2.3302325581395347</v>
      </c>
      <c r="V506" s="190">
        <v>4.7931773398325817</v>
      </c>
      <c r="W506" s="187">
        <v>0.60332541567695963</v>
      </c>
      <c r="X506" s="187">
        <v>1.4756532066508314</v>
      </c>
      <c r="Y506" s="188">
        <v>27</v>
      </c>
      <c r="Z506" s="188">
        <v>72</v>
      </c>
      <c r="AA506" s="188">
        <v>61</v>
      </c>
      <c r="AB506" s="188">
        <v>77</v>
      </c>
      <c r="AC506" s="188">
        <v>83</v>
      </c>
      <c r="AD506" s="189">
        <v>21.05</v>
      </c>
    </row>
    <row r="507" spans="1:30" s="183" customFormat="1" ht="11.35" x14ac:dyDescent="0.35">
      <c r="A507" s="175">
        <v>494</v>
      </c>
      <c r="B507" s="175">
        <v>35.25</v>
      </c>
      <c r="C507" s="175">
        <v>960.75</v>
      </c>
      <c r="D507" s="184">
        <v>4.4686046511627904</v>
      </c>
      <c r="E507" s="184">
        <v>6.4526856617621613</v>
      </c>
      <c r="F507" s="185">
        <v>3145.6395000000007</v>
      </c>
      <c r="G507" s="185">
        <v>44393.30222500005</v>
      </c>
      <c r="H507" s="185">
        <v>206.48047546511651</v>
      </c>
      <c r="I507" s="185">
        <v>459.47462746045989</v>
      </c>
      <c r="J507" s="185">
        <v>1600</v>
      </c>
      <c r="K507" s="185">
        <v>275050</v>
      </c>
      <c r="L507" s="185">
        <v>1279.3023255813953</v>
      </c>
      <c r="M507" s="185">
        <v>284.16458430964747</v>
      </c>
      <c r="N507" s="186">
        <v>13.5</v>
      </c>
      <c r="O507" s="186">
        <v>117</v>
      </c>
      <c r="P507" s="186">
        <v>0.54418604651162794</v>
      </c>
      <c r="Q507" s="186">
        <v>1.7377141938277878</v>
      </c>
      <c r="R507" s="187">
        <v>0.90322580645161288</v>
      </c>
      <c r="S507" s="190">
        <v>25.5</v>
      </c>
      <c r="T507" s="190">
        <v>453</v>
      </c>
      <c r="U507" s="190">
        <v>2.1069767441860465</v>
      </c>
      <c r="V507" s="190">
        <v>4.7481745311183872</v>
      </c>
      <c r="W507" s="187">
        <v>0.62531017369727038</v>
      </c>
      <c r="X507" s="187">
        <v>1.5285359801488831</v>
      </c>
      <c r="Y507" s="188">
        <v>30</v>
      </c>
      <c r="Z507" s="188">
        <v>69</v>
      </c>
      <c r="AA507" s="188">
        <v>61</v>
      </c>
      <c r="AB507" s="188">
        <v>79</v>
      </c>
      <c r="AC507" s="188">
        <v>81</v>
      </c>
      <c r="AD507" s="189">
        <v>20.149999999999999</v>
      </c>
    </row>
    <row r="508" spans="1:30" s="183" customFormat="1" ht="11.35" x14ac:dyDescent="0.35">
      <c r="A508" s="175">
        <v>495</v>
      </c>
      <c r="B508" s="175">
        <v>11.25</v>
      </c>
      <c r="C508" s="175">
        <v>285.75</v>
      </c>
      <c r="D508" s="184">
        <v>1.3290697674418606</v>
      </c>
      <c r="E508" s="184">
        <v>2.4968726363992775</v>
      </c>
      <c r="F508" s="185">
        <v>870.07050000000015</v>
      </c>
      <c r="G508" s="185">
        <v>10552.765324999998</v>
      </c>
      <c r="H508" s="185">
        <v>49.082629418604647</v>
      </c>
      <c r="I508" s="185">
        <v>143.93306532840995</v>
      </c>
      <c r="J508" s="185">
        <v>1600</v>
      </c>
      <c r="K508" s="185">
        <v>265500</v>
      </c>
      <c r="L508" s="185">
        <v>1234.8837209302326</v>
      </c>
      <c r="M508" s="185">
        <v>263.09953424639383</v>
      </c>
      <c r="N508" s="186">
        <v>15</v>
      </c>
      <c r="O508" s="186">
        <v>354</v>
      </c>
      <c r="P508" s="186">
        <v>1.6465116279069767</v>
      </c>
      <c r="Q508" s="186">
        <v>3.0511679116142005</v>
      </c>
      <c r="R508" s="187">
        <v>0.72526193247962745</v>
      </c>
      <c r="S508" s="190">
        <v>24</v>
      </c>
      <c r="T508" s="190">
        <v>489.75</v>
      </c>
      <c r="U508" s="190">
        <v>2.2779069767441862</v>
      </c>
      <c r="V508" s="190">
        <v>4.2758737196124716</v>
      </c>
      <c r="W508" s="187">
        <v>0.61990686845168808</v>
      </c>
      <c r="X508" s="187">
        <v>1.3451688009313156</v>
      </c>
      <c r="Y508" s="188">
        <v>39</v>
      </c>
      <c r="Z508" s="188">
        <v>71</v>
      </c>
      <c r="AA508" s="188">
        <v>50</v>
      </c>
      <c r="AB508" s="188">
        <v>73</v>
      </c>
      <c r="AC508" s="188">
        <v>87</v>
      </c>
      <c r="AD508" s="189">
        <v>21.475000000000001</v>
      </c>
    </row>
    <row r="509" spans="1:30" s="183" customFormat="1" ht="11.35" x14ac:dyDescent="0.35">
      <c r="A509" s="175">
        <v>496</v>
      </c>
      <c r="B509" s="175">
        <v>34.5</v>
      </c>
      <c r="C509" s="175">
        <v>693</v>
      </c>
      <c r="D509" s="184">
        <v>3.2232558139534886</v>
      </c>
      <c r="E509" s="184">
        <v>5.8798458722131821</v>
      </c>
      <c r="F509" s="185">
        <v>2610.2115000000003</v>
      </c>
      <c r="G509" s="185">
        <v>26088.729299999995</v>
      </c>
      <c r="H509" s="185">
        <v>121.34292697674417</v>
      </c>
      <c r="I509" s="185">
        <v>335.93736150414492</v>
      </c>
      <c r="J509" s="185">
        <v>1600</v>
      </c>
      <c r="K509" s="185">
        <v>277000</v>
      </c>
      <c r="L509" s="185">
        <v>1288.3720930232557</v>
      </c>
      <c r="M509" s="185">
        <v>268.00518052391232</v>
      </c>
      <c r="N509" s="186">
        <v>16.5</v>
      </c>
      <c r="O509" s="186">
        <v>204.75</v>
      </c>
      <c r="P509" s="186">
        <v>0.95232558139534884</v>
      </c>
      <c r="Q509" s="186">
        <v>2.4918782440602989</v>
      </c>
      <c r="R509" s="187">
        <v>0.84173913043478255</v>
      </c>
      <c r="S509" s="190">
        <v>40.5</v>
      </c>
      <c r="T509" s="190">
        <v>549</v>
      </c>
      <c r="U509" s="190">
        <v>2.5534883720930233</v>
      </c>
      <c r="V509" s="190">
        <v>5.9041249178370965</v>
      </c>
      <c r="W509" s="187">
        <v>0.57565217391304346</v>
      </c>
      <c r="X509" s="187">
        <v>1.4173913043478259</v>
      </c>
      <c r="Y509" s="188">
        <v>26</v>
      </c>
      <c r="Z509" s="188">
        <v>75</v>
      </c>
      <c r="AA509" s="188">
        <v>59</v>
      </c>
      <c r="AB509" s="188">
        <v>91</v>
      </c>
      <c r="AC509" s="188">
        <v>69</v>
      </c>
      <c r="AD509" s="189">
        <v>21.5625</v>
      </c>
    </row>
    <row r="510" spans="1:30" s="183" customFormat="1" ht="11.35" x14ac:dyDescent="0.35">
      <c r="A510" s="175">
        <v>497</v>
      </c>
      <c r="B510" s="175">
        <v>18.75</v>
      </c>
      <c r="C510" s="175">
        <v>718.5</v>
      </c>
      <c r="D510" s="184">
        <v>3.3418604651162789</v>
      </c>
      <c r="E510" s="184">
        <v>4.4834187013335116</v>
      </c>
      <c r="F510" s="185">
        <v>1338.5700000000002</v>
      </c>
      <c r="G510" s="185">
        <v>29245.895375000015</v>
      </c>
      <c r="H510" s="185">
        <v>136.02742034883727</v>
      </c>
      <c r="I510" s="185">
        <v>282.40729828196106</v>
      </c>
      <c r="J510" s="185">
        <v>1600</v>
      </c>
      <c r="K510" s="185">
        <v>270000</v>
      </c>
      <c r="L510" s="185">
        <v>1255.8139534883721</v>
      </c>
      <c r="M510" s="185">
        <v>261.46811029566635</v>
      </c>
      <c r="N510" s="186">
        <v>12</v>
      </c>
      <c r="O510" s="186">
        <v>141.75</v>
      </c>
      <c r="P510" s="186">
        <v>0.65930232558139534</v>
      </c>
      <c r="Q510" s="186">
        <v>1.8787503245519113</v>
      </c>
      <c r="R510" s="187">
        <v>0.88433292533659724</v>
      </c>
      <c r="S510" s="190">
        <v>28.5</v>
      </c>
      <c r="T510" s="190">
        <v>432</v>
      </c>
      <c r="U510" s="190">
        <v>2.0093023255813955</v>
      </c>
      <c r="V510" s="190">
        <v>4.2614504328162388</v>
      </c>
      <c r="W510" s="187">
        <v>0.6474908200734395</v>
      </c>
      <c r="X510" s="187">
        <v>1.5318237454100367</v>
      </c>
      <c r="Y510" s="188">
        <v>29</v>
      </c>
      <c r="Z510" s="188">
        <v>85</v>
      </c>
      <c r="AA510" s="188">
        <v>46</v>
      </c>
      <c r="AB510" s="188">
        <v>72</v>
      </c>
      <c r="AC510" s="188">
        <v>88</v>
      </c>
      <c r="AD510" s="189">
        <v>20.425000000000001</v>
      </c>
    </row>
    <row r="511" spans="1:30" s="183" customFormat="1" ht="11.35" x14ac:dyDescent="0.35">
      <c r="A511" s="175">
        <v>498</v>
      </c>
      <c r="B511" s="175">
        <v>15.75</v>
      </c>
      <c r="C511" s="175">
        <v>453</v>
      </c>
      <c r="D511" s="184">
        <v>2.1069767441860465</v>
      </c>
      <c r="E511" s="184">
        <v>3.4266612281277293</v>
      </c>
      <c r="F511" s="185">
        <v>1405.4985000000001</v>
      </c>
      <c r="G511" s="185">
        <v>17099.488100000002</v>
      </c>
      <c r="H511" s="185">
        <v>79.532502790697691</v>
      </c>
      <c r="I511" s="185">
        <v>194.33713360625831</v>
      </c>
      <c r="J511" s="185">
        <v>1600</v>
      </c>
      <c r="K511" s="185">
        <v>273750</v>
      </c>
      <c r="L511" s="185">
        <v>1273.2558139534883</v>
      </c>
      <c r="M511" s="185">
        <v>277.11565899283056</v>
      </c>
      <c r="N511" s="186">
        <v>13.5</v>
      </c>
      <c r="O511" s="186">
        <v>236.25</v>
      </c>
      <c r="P511" s="186">
        <v>1.0988372093023255</v>
      </c>
      <c r="Q511" s="186">
        <v>2.6489172618810199</v>
      </c>
      <c r="R511" s="187">
        <v>0.81272294887039243</v>
      </c>
      <c r="S511" s="190">
        <v>30</v>
      </c>
      <c r="T511" s="190">
        <v>504.75</v>
      </c>
      <c r="U511" s="190">
        <v>2.347674418604651</v>
      </c>
      <c r="V511" s="190">
        <v>4.800250108947937</v>
      </c>
      <c r="W511" s="187">
        <v>0.5998810939357907</v>
      </c>
      <c r="X511" s="187">
        <v>1.412604042806183</v>
      </c>
      <c r="Y511" s="188">
        <v>34</v>
      </c>
      <c r="Z511" s="188">
        <v>69</v>
      </c>
      <c r="AA511" s="188">
        <v>57</v>
      </c>
      <c r="AB511" s="188">
        <v>83</v>
      </c>
      <c r="AC511" s="188">
        <v>77</v>
      </c>
      <c r="AD511" s="189">
        <v>21.024999999999999</v>
      </c>
    </row>
    <row r="512" spans="1:30" s="183" customFormat="1" ht="11.35" x14ac:dyDescent="0.35">
      <c r="A512" s="175">
        <v>499</v>
      </c>
      <c r="B512" s="175">
        <v>18.75</v>
      </c>
      <c r="C512" s="175">
        <v>542.25</v>
      </c>
      <c r="D512" s="184">
        <v>2.5220930232558141</v>
      </c>
      <c r="E512" s="184">
        <v>3.6554801761750864</v>
      </c>
      <c r="F512" s="185">
        <v>1673.2125000000003</v>
      </c>
      <c r="G512" s="185">
        <v>23926.938750000012</v>
      </c>
      <c r="H512" s="185">
        <v>111.28808720930238</v>
      </c>
      <c r="I512" s="185">
        <v>249.3048400339737</v>
      </c>
      <c r="J512" s="185">
        <v>1600</v>
      </c>
      <c r="K512" s="185">
        <v>273400</v>
      </c>
      <c r="L512" s="185">
        <v>1271.6279069767443</v>
      </c>
      <c r="M512" s="185">
        <v>278.5722127604156</v>
      </c>
      <c r="N512" s="186">
        <v>12</v>
      </c>
      <c r="O512" s="186">
        <v>165</v>
      </c>
      <c r="P512" s="186">
        <v>0.76744186046511631</v>
      </c>
      <c r="Q512" s="186">
        <v>2.017733406136577</v>
      </c>
      <c r="R512" s="187">
        <v>0.86642380085003035</v>
      </c>
      <c r="S512" s="190">
        <v>29.25</v>
      </c>
      <c r="T512" s="190">
        <v>467.25</v>
      </c>
      <c r="U512" s="190">
        <v>2.1732558139534883</v>
      </c>
      <c r="V512" s="190">
        <v>4.6741277965576087</v>
      </c>
      <c r="W512" s="187">
        <v>0.62173649058894964</v>
      </c>
      <c r="X512" s="187">
        <v>1.48816029143898</v>
      </c>
      <c r="Y512" s="188">
        <v>29</v>
      </c>
      <c r="Z512" s="188">
        <v>71</v>
      </c>
      <c r="AA512" s="188">
        <v>60</v>
      </c>
      <c r="AB512" s="188">
        <v>72</v>
      </c>
      <c r="AC512" s="188">
        <v>88</v>
      </c>
      <c r="AD512" s="189">
        <v>20.587499999999999</v>
      </c>
    </row>
    <row r="513" spans="1:30" s="183" customFormat="1" ht="11.35" x14ac:dyDescent="0.35">
      <c r="A513" s="175">
        <v>500</v>
      </c>
      <c r="B513" s="175">
        <v>21</v>
      </c>
      <c r="C513" s="175">
        <v>818.25</v>
      </c>
      <c r="D513" s="184">
        <v>3.8058139534883719</v>
      </c>
      <c r="E513" s="184">
        <v>5.0057001305512347</v>
      </c>
      <c r="F513" s="185">
        <v>1873.9980000000003</v>
      </c>
      <c r="G513" s="185">
        <v>28947.691725000015</v>
      </c>
      <c r="H513" s="185">
        <v>134.64042662790706</v>
      </c>
      <c r="I513" s="185">
        <v>314.25954565827408</v>
      </c>
      <c r="J513" s="185">
        <v>1600</v>
      </c>
      <c r="K513" s="185">
        <v>270450</v>
      </c>
      <c r="L513" s="185">
        <v>1257.9069767441861</v>
      </c>
      <c r="M513" s="185">
        <v>264.94187459462586</v>
      </c>
      <c r="N513" s="186">
        <v>7.5</v>
      </c>
      <c r="O513" s="186">
        <v>112.5</v>
      </c>
      <c r="P513" s="186">
        <v>0.52325581395348841</v>
      </c>
      <c r="Q513" s="186">
        <v>1.4782436549541831</v>
      </c>
      <c r="R513" s="187">
        <v>0.90488268864933419</v>
      </c>
      <c r="S513" s="190">
        <v>27.75</v>
      </c>
      <c r="T513" s="190">
        <v>380.25</v>
      </c>
      <c r="U513" s="190">
        <v>1.7686046511627906</v>
      </c>
      <c r="V513" s="190">
        <v>4.2554531158824425</v>
      </c>
      <c r="W513" s="187">
        <v>0.67850348763474944</v>
      </c>
      <c r="X513" s="187">
        <v>1.5833861762840837</v>
      </c>
      <c r="Y513" s="188">
        <v>32</v>
      </c>
      <c r="Z513" s="188">
        <v>76</v>
      </c>
      <c r="AA513" s="188">
        <v>52</v>
      </c>
      <c r="AB513" s="188">
        <v>84</v>
      </c>
      <c r="AC513" s="188">
        <v>76</v>
      </c>
      <c r="AD513" s="189">
        <v>19.712499999999999</v>
      </c>
    </row>
    <row r="514" spans="1:30" s="183" customFormat="1" ht="11.35" x14ac:dyDescent="0.35">
      <c r="A514" s="175">
        <v>501</v>
      </c>
      <c r="B514" s="175">
        <v>27</v>
      </c>
      <c r="C514" s="175">
        <v>913.5</v>
      </c>
      <c r="D514" s="184">
        <v>4.2488372093023257</v>
      </c>
      <c r="E514" s="184">
        <v>6.4358125532864072</v>
      </c>
      <c r="F514" s="185">
        <v>2208.6405000000004</v>
      </c>
      <c r="G514" s="185">
        <v>41071.789499999984</v>
      </c>
      <c r="H514" s="185">
        <v>191.03157906976736</v>
      </c>
      <c r="I514" s="185">
        <v>440.52898566770125</v>
      </c>
      <c r="J514" s="185">
        <v>1600</v>
      </c>
      <c r="K514" s="185">
        <v>276000</v>
      </c>
      <c r="L514" s="185">
        <v>1283.7209302325582</v>
      </c>
      <c r="M514" s="185">
        <v>256.62277540963453</v>
      </c>
      <c r="N514" s="186">
        <v>12</v>
      </c>
      <c r="O514" s="186">
        <v>186.75</v>
      </c>
      <c r="P514" s="186">
        <v>0.86860465116279073</v>
      </c>
      <c r="Q514" s="186">
        <v>2.3419434191463591</v>
      </c>
      <c r="R514" s="187">
        <v>0.84505289359054137</v>
      </c>
      <c r="S514" s="190">
        <v>24</v>
      </c>
      <c r="T514" s="190">
        <v>417.75</v>
      </c>
      <c r="U514" s="190">
        <v>1.9430232558139535</v>
      </c>
      <c r="V514" s="190">
        <v>3.9340293099576891</v>
      </c>
      <c r="W514" s="187">
        <v>0.65339141257000621</v>
      </c>
      <c r="X514" s="187">
        <v>1.4984443061605477</v>
      </c>
      <c r="Y514" s="188">
        <v>24</v>
      </c>
      <c r="Z514" s="188">
        <v>79</v>
      </c>
      <c r="AA514" s="188">
        <v>57</v>
      </c>
      <c r="AB514" s="188">
        <v>83</v>
      </c>
      <c r="AC514" s="188">
        <v>77</v>
      </c>
      <c r="AD514" s="189">
        <v>20.087499999999999</v>
      </c>
    </row>
    <row r="515" spans="1:30" s="183" customFormat="1" ht="11.35" x14ac:dyDescent="0.35">
      <c r="A515" s="175">
        <v>502</v>
      </c>
      <c r="B515" s="175">
        <v>21.75</v>
      </c>
      <c r="C515" s="175">
        <v>466.5</v>
      </c>
      <c r="D515" s="184">
        <v>2.1697674418604653</v>
      </c>
      <c r="E515" s="184">
        <v>3.4706233706897676</v>
      </c>
      <c r="F515" s="185">
        <v>1940.9265000000003</v>
      </c>
      <c r="G515" s="185">
        <v>18185.217100000002</v>
      </c>
      <c r="H515" s="185">
        <v>84.582405116279077</v>
      </c>
      <c r="I515" s="185">
        <v>234.41961543669674</v>
      </c>
      <c r="J515" s="185">
        <v>1600</v>
      </c>
      <c r="K515" s="185">
        <v>270350</v>
      </c>
      <c r="L515" s="185">
        <v>1257.4418604651162</v>
      </c>
      <c r="M515" s="185">
        <v>260.01521363878948</v>
      </c>
      <c r="N515" s="186">
        <v>12</v>
      </c>
      <c r="O515" s="186">
        <v>200.25</v>
      </c>
      <c r="P515" s="186">
        <v>0.93139534883720931</v>
      </c>
      <c r="Q515" s="186">
        <v>2.2624789784693355</v>
      </c>
      <c r="R515" s="187">
        <v>0.83405842137973907</v>
      </c>
      <c r="S515" s="190">
        <v>30</v>
      </c>
      <c r="T515" s="190">
        <v>453.75</v>
      </c>
      <c r="U515" s="190">
        <v>2.11046511627907</v>
      </c>
      <c r="V515" s="190">
        <v>4.7596134657557654</v>
      </c>
      <c r="W515" s="187">
        <v>0.62399005593536361</v>
      </c>
      <c r="X515" s="187">
        <v>1.4580484773151028</v>
      </c>
      <c r="Y515" s="188">
        <v>28</v>
      </c>
      <c r="Z515" s="188">
        <v>80</v>
      </c>
      <c r="AA515" s="188">
        <v>52</v>
      </c>
      <c r="AB515" s="188">
        <v>69</v>
      </c>
      <c r="AC515" s="188">
        <v>91</v>
      </c>
      <c r="AD515" s="189">
        <v>20.112500000000001</v>
      </c>
    </row>
    <row r="516" spans="1:30" s="183" customFormat="1" ht="11.35" x14ac:dyDescent="0.35">
      <c r="A516" s="175">
        <v>503</v>
      </c>
      <c r="B516" s="175">
        <v>24</v>
      </c>
      <c r="C516" s="175">
        <v>548.25</v>
      </c>
      <c r="D516" s="184">
        <v>2.5499999999999998</v>
      </c>
      <c r="E516" s="184">
        <v>4.2437557206821444</v>
      </c>
      <c r="F516" s="185">
        <v>2141.7120000000004</v>
      </c>
      <c r="G516" s="185">
        <v>20526.227299999995</v>
      </c>
      <c r="H516" s="185">
        <v>95.470824651162772</v>
      </c>
      <c r="I516" s="185">
        <v>281.3865317798589</v>
      </c>
      <c r="J516" s="185">
        <v>1600</v>
      </c>
      <c r="K516" s="185">
        <v>264600</v>
      </c>
      <c r="L516" s="185">
        <v>1230.6976744186047</v>
      </c>
      <c r="M516" s="185">
        <v>274.18013170310968</v>
      </c>
      <c r="N516" s="186">
        <v>12</v>
      </c>
      <c r="O516" s="186">
        <v>210.75</v>
      </c>
      <c r="P516" s="186">
        <v>0.98023255813953492</v>
      </c>
      <c r="Q516" s="186">
        <v>2.2696221106393986</v>
      </c>
      <c r="R516" s="187">
        <v>0.82792406613594616</v>
      </c>
      <c r="S516" s="190">
        <v>27</v>
      </c>
      <c r="T516" s="190">
        <v>432.75</v>
      </c>
      <c r="U516" s="190">
        <v>2.0127906976744185</v>
      </c>
      <c r="V516" s="190">
        <v>4.3895597918547828</v>
      </c>
      <c r="W516" s="187">
        <v>0.64666258420085732</v>
      </c>
      <c r="X516" s="187">
        <v>1.4745866503368035</v>
      </c>
      <c r="Y516" s="188">
        <v>39</v>
      </c>
      <c r="Z516" s="188">
        <v>70</v>
      </c>
      <c r="AA516" s="188">
        <v>51</v>
      </c>
      <c r="AB516" s="188">
        <v>79</v>
      </c>
      <c r="AC516" s="188">
        <v>81</v>
      </c>
      <c r="AD516" s="189">
        <v>20.412500000000001</v>
      </c>
    </row>
    <row r="517" spans="1:30" s="183" customFormat="1" ht="11.35" x14ac:dyDescent="0.35">
      <c r="A517" s="175">
        <v>504</v>
      </c>
      <c r="B517" s="175">
        <v>38.25</v>
      </c>
      <c r="C517" s="175">
        <v>561</v>
      </c>
      <c r="D517" s="184">
        <v>2.6093023255813952</v>
      </c>
      <c r="E517" s="184">
        <v>5.0757953178892778</v>
      </c>
      <c r="F517" s="185">
        <v>3413.3535000000006</v>
      </c>
      <c r="G517" s="185">
        <v>27045.435025000002</v>
      </c>
      <c r="H517" s="185">
        <v>125.79272104651164</v>
      </c>
      <c r="I517" s="185">
        <v>383.82357780766404</v>
      </c>
      <c r="J517" s="185">
        <v>1600</v>
      </c>
      <c r="K517" s="185">
        <v>273400</v>
      </c>
      <c r="L517" s="185">
        <v>1271.6279069767443</v>
      </c>
      <c r="M517" s="185">
        <v>278.5722127604156</v>
      </c>
      <c r="N517" s="186">
        <v>12</v>
      </c>
      <c r="O517" s="186">
        <v>246</v>
      </c>
      <c r="P517" s="186">
        <v>1.1441860465116278</v>
      </c>
      <c r="Q517" s="186">
        <v>2.4999114307284236</v>
      </c>
      <c r="R517" s="187">
        <v>0.80193236714975857</v>
      </c>
      <c r="S517" s="190">
        <v>24.75</v>
      </c>
      <c r="T517" s="190">
        <v>457.5</v>
      </c>
      <c r="U517" s="190">
        <v>2.1279069767441858</v>
      </c>
      <c r="V517" s="190">
        <v>4.4910256088496778</v>
      </c>
      <c r="W517" s="187">
        <v>0.63164251207729472</v>
      </c>
      <c r="X517" s="187">
        <v>1.4335748792270533</v>
      </c>
      <c r="Y517" s="188">
        <v>30</v>
      </c>
      <c r="Z517" s="188">
        <v>72</v>
      </c>
      <c r="AA517" s="188">
        <v>58</v>
      </c>
      <c r="AB517" s="188">
        <v>77</v>
      </c>
      <c r="AC517" s="188">
        <v>83</v>
      </c>
      <c r="AD517" s="189">
        <v>20.7</v>
      </c>
    </row>
    <row r="518" spans="1:30" s="183" customFormat="1" ht="11.35" x14ac:dyDescent="0.35">
      <c r="A518" s="175">
        <v>505</v>
      </c>
      <c r="B518" s="175">
        <v>32.25</v>
      </c>
      <c r="C518" s="175">
        <v>711.75</v>
      </c>
      <c r="D518" s="184">
        <v>3.3104651162790697</v>
      </c>
      <c r="E518" s="184">
        <v>5.662412530936475</v>
      </c>
      <c r="F518" s="185">
        <v>2877.9255000000003</v>
      </c>
      <c r="G518" s="185">
        <v>31686.926500000005</v>
      </c>
      <c r="H518" s="185">
        <v>147.38105348837212</v>
      </c>
      <c r="I518" s="185">
        <v>400.32004018634996</v>
      </c>
      <c r="J518" s="185">
        <v>1600</v>
      </c>
      <c r="K518" s="185">
        <v>275450</v>
      </c>
      <c r="L518" s="185">
        <v>1281.1627906976744</v>
      </c>
      <c r="M518" s="185">
        <v>267.17813461872953</v>
      </c>
      <c r="N518" s="186">
        <v>13.5</v>
      </c>
      <c r="O518" s="186">
        <v>174</v>
      </c>
      <c r="P518" s="186">
        <v>0.80930232558139537</v>
      </c>
      <c r="Q518" s="186">
        <v>2.1664728595490854</v>
      </c>
      <c r="R518" s="187">
        <v>0.86107784431137735</v>
      </c>
      <c r="S518" s="190">
        <v>32.25</v>
      </c>
      <c r="T518" s="190">
        <v>429</v>
      </c>
      <c r="U518" s="190">
        <v>1.9953488372093022</v>
      </c>
      <c r="V518" s="190">
        <v>5.1810087914777885</v>
      </c>
      <c r="W518" s="187">
        <v>0.6574850299401197</v>
      </c>
      <c r="X518" s="187">
        <v>1.5185628742514972</v>
      </c>
      <c r="Y518" s="188">
        <v>27</v>
      </c>
      <c r="Z518" s="188">
        <v>76</v>
      </c>
      <c r="AA518" s="188">
        <v>57</v>
      </c>
      <c r="AB518" s="188">
        <v>75</v>
      </c>
      <c r="AC518" s="188">
        <v>85</v>
      </c>
      <c r="AD518" s="189">
        <v>20.875</v>
      </c>
    </row>
    <row r="519" spans="1:30" s="183" customFormat="1" ht="11.35" x14ac:dyDescent="0.35">
      <c r="A519" s="175">
        <v>506</v>
      </c>
      <c r="B519" s="175">
        <v>28.5</v>
      </c>
      <c r="C519" s="175">
        <v>532.5</v>
      </c>
      <c r="D519" s="184">
        <v>2.4767441860465116</v>
      </c>
      <c r="E519" s="184">
        <v>4.938173222022697</v>
      </c>
      <c r="F519" s="185">
        <v>2543.2830000000004</v>
      </c>
      <c r="G519" s="185">
        <v>25201.926675000017</v>
      </c>
      <c r="H519" s="185">
        <v>117.21826360465124</v>
      </c>
      <c r="I519" s="185">
        <v>394.81556104007052</v>
      </c>
      <c r="J519" s="185">
        <v>1600</v>
      </c>
      <c r="K519" s="185">
        <v>269400</v>
      </c>
      <c r="L519" s="185">
        <v>1253.0232558139535</v>
      </c>
      <c r="M519" s="185">
        <v>269.17609567841879</v>
      </c>
      <c r="N519" s="186">
        <v>13.5</v>
      </c>
      <c r="O519" s="186">
        <v>260.25</v>
      </c>
      <c r="P519" s="186">
        <v>1.2104651162790698</v>
      </c>
      <c r="Q519" s="186">
        <v>2.7085137089606741</v>
      </c>
      <c r="R519" s="187">
        <v>0.7884146341463415</v>
      </c>
      <c r="S519" s="190">
        <v>24</v>
      </c>
      <c r="T519" s="190">
        <v>441</v>
      </c>
      <c r="U519" s="190">
        <v>2.0511627906976746</v>
      </c>
      <c r="V519" s="190">
        <v>4.3144845206563014</v>
      </c>
      <c r="W519" s="187">
        <v>0.64146341463414636</v>
      </c>
      <c r="X519" s="187">
        <v>1.4298780487804879</v>
      </c>
      <c r="Y519" s="188">
        <v>35</v>
      </c>
      <c r="Z519" s="188">
        <v>68</v>
      </c>
      <c r="AA519" s="188">
        <v>57</v>
      </c>
      <c r="AB519" s="188">
        <v>85</v>
      </c>
      <c r="AC519" s="188">
        <v>75</v>
      </c>
      <c r="AD519" s="189">
        <v>20.5</v>
      </c>
    </row>
    <row r="520" spans="1:30" s="183" customFormat="1" ht="11.35" x14ac:dyDescent="0.35">
      <c r="A520" s="175">
        <v>507</v>
      </c>
      <c r="B520" s="175">
        <v>15.75</v>
      </c>
      <c r="C520" s="175">
        <v>451.5</v>
      </c>
      <c r="D520" s="184">
        <v>2.1</v>
      </c>
      <c r="E520" s="184">
        <v>3.4309612832415937</v>
      </c>
      <c r="F520" s="185">
        <v>1204.7130000000002</v>
      </c>
      <c r="G520" s="185">
        <v>14996.817724999997</v>
      </c>
      <c r="H520" s="185">
        <v>69.75264058139534</v>
      </c>
      <c r="I520" s="185">
        <v>175.37004774093145</v>
      </c>
      <c r="J520" s="185">
        <v>1600</v>
      </c>
      <c r="K520" s="185">
        <v>276150</v>
      </c>
      <c r="L520" s="185">
        <v>1284.4186046511627</v>
      </c>
      <c r="M520" s="185">
        <v>264.00317122831035</v>
      </c>
      <c r="N520" s="186">
        <v>13.5</v>
      </c>
      <c r="O520" s="186">
        <v>247.5</v>
      </c>
      <c r="P520" s="186">
        <v>1.1511627906976745</v>
      </c>
      <c r="Q520" s="186">
        <v>2.7492243675095098</v>
      </c>
      <c r="R520" s="187">
        <v>0.79841172877214417</v>
      </c>
      <c r="S520" s="190">
        <v>29.25</v>
      </c>
      <c r="T520" s="190">
        <v>450.75</v>
      </c>
      <c r="U520" s="190">
        <v>2.0965116279069766</v>
      </c>
      <c r="V520" s="190">
        <v>4.4527293340220471</v>
      </c>
      <c r="W520" s="187">
        <v>0.63286499694563225</v>
      </c>
      <c r="X520" s="187">
        <v>1.4312767257177765</v>
      </c>
      <c r="Y520" s="188">
        <v>26</v>
      </c>
      <c r="Z520" s="188">
        <v>76</v>
      </c>
      <c r="AA520" s="188">
        <v>58</v>
      </c>
      <c r="AB520" s="188">
        <v>78</v>
      </c>
      <c r="AC520" s="188">
        <v>82</v>
      </c>
      <c r="AD520" s="189">
        <v>20.462499999999999</v>
      </c>
    </row>
    <row r="521" spans="1:30" s="183" customFormat="1" ht="11.35" x14ac:dyDescent="0.35">
      <c r="A521" s="175">
        <v>508</v>
      </c>
      <c r="B521" s="175">
        <v>29.25</v>
      </c>
      <c r="C521" s="175">
        <v>427.5</v>
      </c>
      <c r="D521" s="184">
        <v>1.9883720930232558</v>
      </c>
      <c r="E521" s="184">
        <v>4.2304917470250984</v>
      </c>
      <c r="F521" s="185">
        <v>2342.4975000000004</v>
      </c>
      <c r="G521" s="185">
        <v>17278.707749999998</v>
      </c>
      <c r="H521" s="185">
        <v>80.366082558139524</v>
      </c>
      <c r="I521" s="185">
        <v>237.134764433752</v>
      </c>
      <c r="J521" s="185">
        <v>1600</v>
      </c>
      <c r="K521" s="185">
        <v>278900</v>
      </c>
      <c r="L521" s="185">
        <v>1297.2093023255813</v>
      </c>
      <c r="M521" s="185">
        <v>284.76359748942343</v>
      </c>
      <c r="N521" s="186">
        <v>9.75</v>
      </c>
      <c r="O521" s="186">
        <v>252</v>
      </c>
      <c r="P521" s="186">
        <v>1.172093023255814</v>
      </c>
      <c r="Q521" s="186">
        <v>2.2598512875349845</v>
      </c>
      <c r="R521" s="187">
        <v>0.80622837370242217</v>
      </c>
      <c r="S521" s="190">
        <v>30.75</v>
      </c>
      <c r="T521" s="190">
        <v>579.75</v>
      </c>
      <c r="U521" s="190">
        <v>2.6965116279069767</v>
      </c>
      <c r="V521" s="190">
        <v>5.6493155171029388</v>
      </c>
      <c r="W521" s="187">
        <v>0.55420991926182239</v>
      </c>
      <c r="X521" s="187">
        <v>1.3604382929642447</v>
      </c>
      <c r="Y521" s="188">
        <v>33</v>
      </c>
      <c r="Z521" s="188">
        <v>65</v>
      </c>
      <c r="AA521" s="188">
        <v>62</v>
      </c>
      <c r="AB521" s="188">
        <v>83</v>
      </c>
      <c r="AC521" s="188">
        <v>77</v>
      </c>
      <c r="AD521" s="189">
        <v>21.675000000000001</v>
      </c>
    </row>
    <row r="522" spans="1:30" s="183" customFormat="1" ht="11.35" x14ac:dyDescent="0.35">
      <c r="A522" s="175">
        <v>509</v>
      </c>
      <c r="B522" s="175">
        <v>27.75</v>
      </c>
      <c r="C522" s="175">
        <v>729.75</v>
      </c>
      <c r="D522" s="184">
        <v>3.3941860465116278</v>
      </c>
      <c r="E522" s="184">
        <v>5.3975289571923213</v>
      </c>
      <c r="F522" s="185">
        <v>2275.5690000000004</v>
      </c>
      <c r="G522" s="185">
        <v>31932.702825000018</v>
      </c>
      <c r="H522" s="185">
        <v>148.52419918604659</v>
      </c>
      <c r="I522" s="185">
        <v>381.20882142769619</v>
      </c>
      <c r="J522" s="185">
        <v>1600</v>
      </c>
      <c r="K522" s="185">
        <v>273400</v>
      </c>
      <c r="L522" s="185">
        <v>1271.6279069767443</v>
      </c>
      <c r="M522" s="185">
        <v>278.5722127604156</v>
      </c>
      <c r="N522" s="186">
        <v>12</v>
      </c>
      <c r="O522" s="186">
        <v>249</v>
      </c>
      <c r="P522" s="186">
        <v>1.1581395348837209</v>
      </c>
      <c r="Q522" s="186">
        <v>2.6794242440316269</v>
      </c>
      <c r="R522" s="187">
        <v>0.80562060889929754</v>
      </c>
      <c r="S522" s="190">
        <v>32.25</v>
      </c>
      <c r="T522" s="190">
        <v>533.25</v>
      </c>
      <c r="U522" s="190">
        <v>2.480232558139535</v>
      </c>
      <c r="V522" s="190">
        <v>5.3363409741500742</v>
      </c>
      <c r="W522" s="187">
        <v>0.58372365339578458</v>
      </c>
      <c r="X522" s="187">
        <v>1.389344262295082</v>
      </c>
      <c r="Y522" s="188">
        <v>36</v>
      </c>
      <c r="Z522" s="188">
        <v>65</v>
      </c>
      <c r="AA522" s="188">
        <v>59</v>
      </c>
      <c r="AB522" s="188">
        <v>81</v>
      </c>
      <c r="AC522" s="188">
        <v>79</v>
      </c>
      <c r="AD522" s="189">
        <v>21.35</v>
      </c>
    </row>
    <row r="523" spans="1:30" s="183" customFormat="1" ht="11.35" x14ac:dyDescent="0.35">
      <c r="A523" s="175">
        <v>510</v>
      </c>
      <c r="B523" s="175">
        <v>27.75</v>
      </c>
      <c r="C523" s="175">
        <v>822</v>
      </c>
      <c r="D523" s="184">
        <v>3.8232558139534882</v>
      </c>
      <c r="E523" s="184">
        <v>6.1074524420129288</v>
      </c>
      <c r="F523" s="185">
        <v>2476.3545000000004</v>
      </c>
      <c r="G523" s="185">
        <v>35724.202350000014</v>
      </c>
      <c r="H523" s="185">
        <v>166.15908069767448</v>
      </c>
      <c r="I523" s="185">
        <v>412.36288627375546</v>
      </c>
      <c r="J523" s="185">
        <v>1600</v>
      </c>
      <c r="K523" s="185">
        <v>269450</v>
      </c>
      <c r="L523" s="185">
        <v>1253.2558139534883</v>
      </c>
      <c r="M523" s="185">
        <v>271.57141304685297</v>
      </c>
      <c r="N523" s="186">
        <v>12</v>
      </c>
      <c r="O523" s="186">
        <v>153.75</v>
      </c>
      <c r="P523" s="186">
        <v>0.71511627906976749</v>
      </c>
      <c r="Q523" s="186">
        <v>2.0011543071893163</v>
      </c>
      <c r="R523" s="187">
        <v>0.87251243781094523</v>
      </c>
      <c r="S523" s="190">
        <v>26.25</v>
      </c>
      <c r="T523" s="190">
        <v>435</v>
      </c>
      <c r="U523" s="190">
        <v>2.0232558139534884</v>
      </c>
      <c r="V523" s="190">
        <v>4.5951817110553863</v>
      </c>
      <c r="W523" s="187">
        <v>0.63930348258706471</v>
      </c>
      <c r="X523" s="187">
        <v>1.5118159203980099</v>
      </c>
      <c r="Y523" s="188">
        <v>37</v>
      </c>
      <c r="Z523" s="188">
        <v>74</v>
      </c>
      <c r="AA523" s="188">
        <v>49</v>
      </c>
      <c r="AB523" s="188">
        <v>95</v>
      </c>
      <c r="AC523" s="188">
        <v>65</v>
      </c>
      <c r="AD523" s="189">
        <v>20.100000000000001</v>
      </c>
    </row>
    <row r="524" spans="1:30" s="183" customFormat="1" ht="11.35" x14ac:dyDescent="0.35">
      <c r="A524" s="175">
        <v>511</v>
      </c>
      <c r="B524" s="175">
        <v>25.5</v>
      </c>
      <c r="C524" s="175">
        <v>803.25</v>
      </c>
      <c r="D524" s="184">
        <v>3.7360465116279071</v>
      </c>
      <c r="E524" s="184">
        <v>4.9754458493380991</v>
      </c>
      <c r="F524" s="185">
        <v>2275.5690000000004</v>
      </c>
      <c r="G524" s="185">
        <v>31273.828925000013</v>
      </c>
      <c r="H524" s="185">
        <v>145.4596694186047</v>
      </c>
      <c r="I524" s="185">
        <v>305.39540587467781</v>
      </c>
      <c r="J524" s="185">
        <v>1600</v>
      </c>
      <c r="K524" s="185">
        <v>283000</v>
      </c>
      <c r="L524" s="185">
        <v>1316.2790697674418</v>
      </c>
      <c r="M524" s="185">
        <v>259.78984367683682</v>
      </c>
      <c r="N524" s="186">
        <v>10.5</v>
      </c>
      <c r="O524" s="186">
        <v>127.5</v>
      </c>
      <c r="P524" s="186">
        <v>0.59302325581395354</v>
      </c>
      <c r="Q524" s="186">
        <v>1.7977654027658541</v>
      </c>
      <c r="R524" s="187">
        <v>0.89678202792956896</v>
      </c>
      <c r="S524" s="190">
        <v>27</v>
      </c>
      <c r="T524" s="190">
        <v>452.25</v>
      </c>
      <c r="U524" s="190">
        <v>2.1034883720930231</v>
      </c>
      <c r="V524" s="190">
        <v>5.1001121866536367</v>
      </c>
      <c r="W524" s="187">
        <v>0.63387978142076506</v>
      </c>
      <c r="X524" s="187">
        <v>1.5306618093503341</v>
      </c>
      <c r="Y524" s="188">
        <v>25</v>
      </c>
      <c r="Z524" s="188">
        <v>74</v>
      </c>
      <c r="AA524" s="188">
        <v>61</v>
      </c>
      <c r="AB524" s="188">
        <v>79</v>
      </c>
      <c r="AC524" s="188">
        <v>81</v>
      </c>
      <c r="AD524" s="189">
        <v>20.587499999999999</v>
      </c>
    </row>
    <row r="525" spans="1:30" s="183" customFormat="1" ht="11.35" x14ac:dyDescent="0.35">
      <c r="A525" s="175">
        <v>512</v>
      </c>
      <c r="B525" s="175">
        <v>30.75</v>
      </c>
      <c r="C525" s="175">
        <v>996</v>
      </c>
      <c r="D525" s="184">
        <v>4.6325581395348836</v>
      </c>
      <c r="E525" s="184">
        <v>6.5116168990731929</v>
      </c>
      <c r="F525" s="185">
        <v>2744.0685000000003</v>
      </c>
      <c r="G525" s="185">
        <v>43287.866500000018</v>
      </c>
      <c r="H525" s="185">
        <v>201.33891395348846</v>
      </c>
      <c r="I525" s="185">
        <v>449.52274734780065</v>
      </c>
      <c r="J525" s="185">
        <v>1600</v>
      </c>
      <c r="K525" s="185">
        <v>274000</v>
      </c>
      <c r="L525" s="185">
        <v>1274.4186046511627</v>
      </c>
      <c r="M525" s="185">
        <v>270.9390241224699</v>
      </c>
      <c r="N525" s="186">
        <v>12.75</v>
      </c>
      <c r="O525" s="186">
        <v>140.25</v>
      </c>
      <c r="P525" s="186">
        <v>0.6523255813953488</v>
      </c>
      <c r="Q525" s="186">
        <v>2.063760333936894</v>
      </c>
      <c r="R525" s="187">
        <v>0.87997432605905013</v>
      </c>
      <c r="S525" s="190">
        <v>31.5</v>
      </c>
      <c r="T525" s="190">
        <v>366.75</v>
      </c>
      <c r="U525" s="190">
        <v>1.7058139534883721</v>
      </c>
      <c r="V525" s="190">
        <v>4.4891250904128848</v>
      </c>
      <c r="W525" s="187">
        <v>0.68613607188703463</v>
      </c>
      <c r="X525" s="187">
        <v>1.5661103979460846</v>
      </c>
      <c r="Y525" s="188">
        <v>25</v>
      </c>
      <c r="Z525" s="188">
        <v>78</v>
      </c>
      <c r="AA525" s="188">
        <v>57</v>
      </c>
      <c r="AB525" s="188">
        <v>74</v>
      </c>
      <c r="AC525" s="188">
        <v>86</v>
      </c>
      <c r="AD525" s="189">
        <v>19.475000000000001</v>
      </c>
    </row>
    <row r="526" spans="1:30" s="183" customFormat="1" ht="11.35" x14ac:dyDescent="0.35">
      <c r="A526" s="175">
        <v>513</v>
      </c>
      <c r="B526" s="175">
        <v>32.25</v>
      </c>
      <c r="C526" s="175">
        <v>845.25</v>
      </c>
      <c r="D526" s="184">
        <v>3.9313953488372091</v>
      </c>
      <c r="E526" s="184">
        <v>5.9089373071626223</v>
      </c>
      <c r="F526" s="185">
        <v>2877.9255000000003</v>
      </c>
      <c r="G526" s="185">
        <v>35196.954500000014</v>
      </c>
      <c r="H526" s="185">
        <v>163.70676511627914</v>
      </c>
      <c r="I526" s="185">
        <v>398.18533189317731</v>
      </c>
      <c r="J526" s="185">
        <v>1600</v>
      </c>
      <c r="K526" s="185">
        <v>275750</v>
      </c>
      <c r="L526" s="185">
        <v>1282.5581395348838</v>
      </c>
      <c r="M526" s="185">
        <v>263.17696884625371</v>
      </c>
      <c r="N526" s="186">
        <v>9.75</v>
      </c>
      <c r="O526" s="186">
        <v>183.75</v>
      </c>
      <c r="P526" s="186">
        <v>0.85465116279069764</v>
      </c>
      <c r="Q526" s="186">
        <v>2.0937661689566323</v>
      </c>
      <c r="R526" s="187">
        <v>0.84857849196538937</v>
      </c>
      <c r="S526" s="190">
        <v>30</v>
      </c>
      <c r="T526" s="190">
        <v>441</v>
      </c>
      <c r="U526" s="190">
        <v>2.0511627906976746</v>
      </c>
      <c r="V526" s="190">
        <v>4.5683731993269356</v>
      </c>
      <c r="W526" s="187">
        <v>0.63658838071693458</v>
      </c>
      <c r="X526" s="187">
        <v>1.4851668726823239</v>
      </c>
      <c r="Y526" s="188">
        <v>25</v>
      </c>
      <c r="Z526" s="188">
        <v>83</v>
      </c>
      <c r="AA526" s="188">
        <v>52</v>
      </c>
      <c r="AB526" s="188">
        <v>71</v>
      </c>
      <c r="AC526" s="188">
        <v>89</v>
      </c>
      <c r="AD526" s="189">
        <v>20.225000000000001</v>
      </c>
    </row>
    <row r="527" spans="1:30" s="183" customFormat="1" ht="11.35" x14ac:dyDescent="0.35">
      <c r="A527" s="175">
        <v>514</v>
      </c>
      <c r="B527" s="175">
        <v>36.75</v>
      </c>
      <c r="C527" s="175">
        <v>1140</v>
      </c>
      <c r="D527" s="184">
        <v>5.3023255813953485</v>
      </c>
      <c r="E527" s="184">
        <v>7.1117905382439766</v>
      </c>
      <c r="F527" s="185">
        <v>2610.2115000000003</v>
      </c>
      <c r="G527" s="185">
        <v>43519.141650000071</v>
      </c>
      <c r="H527" s="185">
        <v>202.41461232558171</v>
      </c>
      <c r="I527" s="185">
        <v>420.01977138925059</v>
      </c>
      <c r="J527" s="185">
        <v>1600</v>
      </c>
      <c r="K527" s="185">
        <v>273350</v>
      </c>
      <c r="L527" s="185">
        <v>1271.3953488372092</v>
      </c>
      <c r="M527" s="185">
        <v>276.2531464306698</v>
      </c>
      <c r="N527" s="186">
        <v>10.5</v>
      </c>
      <c r="O527" s="186">
        <v>95.25</v>
      </c>
      <c r="P527" s="186">
        <v>0.44302325581395346</v>
      </c>
      <c r="Q527" s="186">
        <v>1.5701874030717005</v>
      </c>
      <c r="R527" s="187">
        <v>0.92251372788285546</v>
      </c>
      <c r="S527" s="190">
        <v>23.25</v>
      </c>
      <c r="T527" s="190">
        <v>426.75</v>
      </c>
      <c r="U527" s="190">
        <v>1.9848837209302326</v>
      </c>
      <c r="V527" s="190">
        <v>4.7114834718066865</v>
      </c>
      <c r="W527" s="187">
        <v>0.65283709579011595</v>
      </c>
      <c r="X527" s="187">
        <v>1.5753508236729714</v>
      </c>
      <c r="Y527" s="188">
        <v>28</v>
      </c>
      <c r="Z527" s="188">
        <v>74</v>
      </c>
      <c r="AA527" s="188">
        <v>58</v>
      </c>
      <c r="AB527" s="188">
        <v>83</v>
      </c>
      <c r="AC527" s="188">
        <v>77</v>
      </c>
      <c r="AD527" s="189">
        <v>20.487500000000001</v>
      </c>
    </row>
    <row r="528" spans="1:30" s="183" customFormat="1" ht="11.35" x14ac:dyDescent="0.35">
      <c r="A528" s="175">
        <v>515</v>
      </c>
      <c r="B528" s="175">
        <v>18.75</v>
      </c>
      <c r="C528" s="175">
        <v>486.75</v>
      </c>
      <c r="D528" s="184">
        <v>2.2639534883720929</v>
      </c>
      <c r="E528" s="184">
        <v>3.8228641581487479</v>
      </c>
      <c r="F528" s="185">
        <v>1606.2840000000003</v>
      </c>
      <c r="G528" s="185">
        <v>20286.40017500001</v>
      </c>
      <c r="H528" s="185">
        <v>94.35534965116284</v>
      </c>
      <c r="I528" s="185">
        <v>241.66073266661988</v>
      </c>
      <c r="J528" s="185">
        <v>1600</v>
      </c>
      <c r="K528" s="185">
        <v>268450</v>
      </c>
      <c r="L528" s="185">
        <v>1248.6046511627908</v>
      </c>
      <c r="M528" s="185">
        <v>277.9647442458957</v>
      </c>
      <c r="N528" s="186">
        <v>12</v>
      </c>
      <c r="O528" s="186">
        <v>209.25</v>
      </c>
      <c r="P528" s="186">
        <v>0.97325581395348837</v>
      </c>
      <c r="Q528" s="186">
        <v>2.4741974257409498</v>
      </c>
      <c r="R528" s="187">
        <v>0.83141993957703919</v>
      </c>
      <c r="S528" s="190">
        <v>24.75</v>
      </c>
      <c r="T528" s="190">
        <v>494.25</v>
      </c>
      <c r="U528" s="190">
        <v>2.2988372093023255</v>
      </c>
      <c r="V528" s="190">
        <v>4.6247567297993042</v>
      </c>
      <c r="W528" s="187">
        <v>0.60181268882175221</v>
      </c>
      <c r="X528" s="187">
        <v>1.4332326283987915</v>
      </c>
      <c r="Y528" s="188">
        <v>37</v>
      </c>
      <c r="Z528" s="188">
        <v>73</v>
      </c>
      <c r="AA528" s="188">
        <v>50</v>
      </c>
      <c r="AB528" s="188">
        <v>77</v>
      </c>
      <c r="AC528" s="188">
        <v>83</v>
      </c>
      <c r="AD528" s="189">
        <v>20.6875</v>
      </c>
    </row>
    <row r="529" spans="1:30" s="183" customFormat="1" ht="11.35" x14ac:dyDescent="0.35">
      <c r="A529" s="175">
        <v>516</v>
      </c>
      <c r="B529" s="175">
        <v>21</v>
      </c>
      <c r="C529" s="175">
        <v>500.25</v>
      </c>
      <c r="D529" s="184">
        <v>2.3267441860465117</v>
      </c>
      <c r="E529" s="184">
        <v>4.3150512071393461</v>
      </c>
      <c r="F529" s="185">
        <v>1606.2840000000003</v>
      </c>
      <c r="G529" s="185">
        <v>19260.906824999998</v>
      </c>
      <c r="H529" s="185">
        <v>89.585613139534871</v>
      </c>
      <c r="I529" s="185">
        <v>246.666789458229</v>
      </c>
      <c r="J529" s="185">
        <v>1600</v>
      </c>
      <c r="K529" s="185">
        <v>271250</v>
      </c>
      <c r="L529" s="185">
        <v>1261.6279069767443</v>
      </c>
      <c r="M529" s="185">
        <v>266.91321555539753</v>
      </c>
      <c r="N529" s="186">
        <v>21</v>
      </c>
      <c r="O529" s="186">
        <v>267.75</v>
      </c>
      <c r="P529" s="186">
        <v>1.2453488372093022</v>
      </c>
      <c r="Q529" s="186">
        <v>3.0565123891815986</v>
      </c>
      <c r="R529" s="187">
        <v>0.78363636363636369</v>
      </c>
      <c r="S529" s="190">
        <v>30</v>
      </c>
      <c r="T529" s="190">
        <v>514.5</v>
      </c>
      <c r="U529" s="190">
        <v>2.3930232558139535</v>
      </c>
      <c r="V529" s="190">
        <v>4.795546286055389</v>
      </c>
      <c r="W529" s="187">
        <v>0.58424242424242423</v>
      </c>
      <c r="X529" s="187">
        <v>1.3678787878787879</v>
      </c>
      <c r="Y529" s="188">
        <v>32</v>
      </c>
      <c r="Z529" s="188">
        <v>72</v>
      </c>
      <c r="AA529" s="188">
        <v>56</v>
      </c>
      <c r="AB529" s="188">
        <v>73</v>
      </c>
      <c r="AC529" s="188">
        <v>87</v>
      </c>
      <c r="AD529" s="189">
        <v>20.625</v>
      </c>
    </row>
    <row r="530" spans="1:30" s="183" customFormat="1" ht="11.35" x14ac:dyDescent="0.35">
      <c r="A530" s="175">
        <v>517</v>
      </c>
      <c r="B530" s="175">
        <v>27</v>
      </c>
      <c r="C530" s="175">
        <v>690.75</v>
      </c>
      <c r="D530" s="184">
        <v>3.2127906976744187</v>
      </c>
      <c r="E530" s="184">
        <v>5.2056773130653733</v>
      </c>
      <c r="F530" s="185">
        <v>2409.4260000000004</v>
      </c>
      <c r="G530" s="185">
        <v>30778.558025000006</v>
      </c>
      <c r="H530" s="185">
        <v>143.15608383720934</v>
      </c>
      <c r="I530" s="185">
        <v>374.11862426858505</v>
      </c>
      <c r="J530" s="185">
        <v>1600</v>
      </c>
      <c r="K530" s="185">
        <v>272400</v>
      </c>
      <c r="L530" s="185">
        <v>1266.9767441860465</v>
      </c>
      <c r="M530" s="185">
        <v>267.34708166251284</v>
      </c>
      <c r="N530" s="186">
        <v>12</v>
      </c>
      <c r="O530" s="186">
        <v>234.75</v>
      </c>
      <c r="P530" s="186">
        <v>1.0918604651162791</v>
      </c>
      <c r="Q530" s="186">
        <v>2.4871146964201944</v>
      </c>
      <c r="R530" s="187">
        <v>0.80522713130056001</v>
      </c>
      <c r="S530" s="190">
        <v>25.5</v>
      </c>
      <c r="T530" s="190">
        <v>416.25</v>
      </c>
      <c r="U530" s="190">
        <v>1.9360465116279071</v>
      </c>
      <c r="V530" s="190">
        <v>4.1360807781563009</v>
      </c>
      <c r="W530" s="187">
        <v>0.65463596764156806</v>
      </c>
      <c r="X530" s="187">
        <v>1.4598630989421282</v>
      </c>
      <c r="Y530" s="188">
        <v>27</v>
      </c>
      <c r="Z530" s="188">
        <v>74</v>
      </c>
      <c r="AA530" s="188">
        <v>59</v>
      </c>
      <c r="AB530" s="188">
        <v>75</v>
      </c>
      <c r="AC530" s="188">
        <v>85</v>
      </c>
      <c r="AD530" s="189">
        <v>20.087499999999999</v>
      </c>
    </row>
    <row r="531" spans="1:30" s="183" customFormat="1" ht="11.35" x14ac:dyDescent="0.35">
      <c r="A531" s="175">
        <v>518</v>
      </c>
      <c r="B531" s="175">
        <v>27</v>
      </c>
      <c r="C531" s="175">
        <v>496.5</v>
      </c>
      <c r="D531" s="184">
        <v>2.3093023255813954</v>
      </c>
      <c r="E531" s="184">
        <v>4.7538382895233715</v>
      </c>
      <c r="F531" s="185">
        <v>1740.1410000000003</v>
      </c>
      <c r="G531" s="185">
        <v>23858.52295000001</v>
      </c>
      <c r="H531" s="185">
        <v>110.96987418604655</v>
      </c>
      <c r="I531" s="185">
        <v>311.78568280327022</v>
      </c>
      <c r="J531" s="185">
        <v>1600</v>
      </c>
      <c r="K531" s="185">
        <v>271300</v>
      </c>
      <c r="L531" s="185">
        <v>1261.8604651162791</v>
      </c>
      <c r="M531" s="185">
        <v>269.32119425080475</v>
      </c>
      <c r="N531" s="186">
        <v>12</v>
      </c>
      <c r="O531" s="186">
        <v>267</v>
      </c>
      <c r="P531" s="186">
        <v>1.241860465116279</v>
      </c>
      <c r="Q531" s="186">
        <v>2.5327741945593867</v>
      </c>
      <c r="R531" s="187">
        <v>0.78834720570749106</v>
      </c>
      <c r="S531" s="190">
        <v>18.75</v>
      </c>
      <c r="T531" s="190">
        <v>490.5</v>
      </c>
      <c r="U531" s="190">
        <v>2.2813953488372092</v>
      </c>
      <c r="V531" s="190">
        <v>4.0507733087700286</v>
      </c>
      <c r="W531" s="187">
        <v>0.61117717003567174</v>
      </c>
      <c r="X531" s="187">
        <v>1.3995243757431628</v>
      </c>
      <c r="Y531" s="188">
        <v>32</v>
      </c>
      <c r="Z531" s="188">
        <v>78</v>
      </c>
      <c r="AA531" s="188">
        <v>50</v>
      </c>
      <c r="AB531" s="188">
        <v>71</v>
      </c>
      <c r="AC531" s="188">
        <v>89</v>
      </c>
      <c r="AD531" s="189">
        <v>21.024999999999999</v>
      </c>
    </row>
    <row r="532" spans="1:30" s="183" customFormat="1" ht="11.35" x14ac:dyDescent="0.35">
      <c r="A532" s="175">
        <v>519</v>
      </c>
      <c r="B532" s="175">
        <v>36</v>
      </c>
      <c r="C532" s="175">
        <v>1089.75</v>
      </c>
      <c r="D532" s="184">
        <v>5.0686046511627909</v>
      </c>
      <c r="E532" s="184">
        <v>6.704563441500107</v>
      </c>
      <c r="F532" s="185">
        <v>2141.7120000000004</v>
      </c>
      <c r="G532" s="185">
        <v>36441.824600000014</v>
      </c>
      <c r="H532" s="185">
        <v>169.49685860465124</v>
      </c>
      <c r="I532" s="185">
        <v>314.11499442298827</v>
      </c>
      <c r="J532" s="185">
        <v>1600</v>
      </c>
      <c r="K532" s="185">
        <v>275600</v>
      </c>
      <c r="L532" s="185">
        <v>1281.8604651162791</v>
      </c>
      <c r="M532" s="185">
        <v>291.62176096284765</v>
      </c>
      <c r="N532" s="186">
        <v>6</v>
      </c>
      <c r="O532" s="186">
        <v>83.25</v>
      </c>
      <c r="P532" s="186">
        <v>0.38720930232558137</v>
      </c>
      <c r="Q532" s="186">
        <v>1.1910439259565209</v>
      </c>
      <c r="R532" s="187">
        <v>0.93109869646182497</v>
      </c>
      <c r="S532" s="190">
        <v>36.75</v>
      </c>
      <c r="T532" s="190">
        <v>422.25</v>
      </c>
      <c r="U532" s="190">
        <v>1.963953488372093</v>
      </c>
      <c r="V532" s="190">
        <v>5.1714904753024848</v>
      </c>
      <c r="W532" s="187">
        <v>0.65052762259466168</v>
      </c>
      <c r="X532" s="187">
        <v>1.5816263190564865</v>
      </c>
      <c r="Y532" s="188">
        <v>29</v>
      </c>
      <c r="Z532" s="188">
        <v>67</v>
      </c>
      <c r="AA532" s="188">
        <v>64</v>
      </c>
      <c r="AB532" s="188">
        <v>89</v>
      </c>
      <c r="AC532" s="188">
        <v>71</v>
      </c>
      <c r="AD532" s="189">
        <v>20.137499999999999</v>
      </c>
    </row>
    <row r="533" spans="1:30" s="183" customFormat="1" ht="11.35" x14ac:dyDescent="0.35">
      <c r="A533" s="175">
        <v>520</v>
      </c>
      <c r="B533" s="175">
        <v>33</v>
      </c>
      <c r="C533" s="175">
        <v>1161</v>
      </c>
      <c r="D533" s="184">
        <v>5.4</v>
      </c>
      <c r="E533" s="184">
        <v>7.1571887265384948</v>
      </c>
      <c r="F533" s="185">
        <v>2944.8540000000003</v>
      </c>
      <c r="G533" s="185">
        <v>53168.372225000057</v>
      </c>
      <c r="H533" s="185">
        <v>247.29475453488399</v>
      </c>
      <c r="I533" s="185">
        <v>544.83349062931507</v>
      </c>
      <c r="J533" s="185">
        <v>1600</v>
      </c>
      <c r="K533" s="185">
        <v>275800</v>
      </c>
      <c r="L533" s="185">
        <v>1282.7906976744187</v>
      </c>
      <c r="M533" s="185">
        <v>283.47250588955762</v>
      </c>
      <c r="N533" s="186">
        <v>12</v>
      </c>
      <c r="O533" s="186">
        <v>108.75</v>
      </c>
      <c r="P533" s="186">
        <v>0.5058139534883721</v>
      </c>
      <c r="Q533" s="186">
        <v>1.6858124757940036</v>
      </c>
      <c r="R533" s="187">
        <v>0.90776081424936383</v>
      </c>
      <c r="S533" s="190">
        <v>27</v>
      </c>
      <c r="T533" s="190">
        <v>425.25</v>
      </c>
      <c r="U533" s="190">
        <v>1.9779069767441861</v>
      </c>
      <c r="V533" s="190">
        <v>4.6696137236129962</v>
      </c>
      <c r="W533" s="187">
        <v>0.63931297709923662</v>
      </c>
      <c r="X533" s="187">
        <v>1.5470737913486006</v>
      </c>
      <c r="Y533" s="188">
        <v>32</v>
      </c>
      <c r="Z533" s="188">
        <v>63</v>
      </c>
      <c r="AA533" s="188">
        <v>65</v>
      </c>
      <c r="AB533" s="188">
        <v>78</v>
      </c>
      <c r="AC533" s="188">
        <v>82</v>
      </c>
      <c r="AD533" s="189">
        <v>19.649999999999999</v>
      </c>
    </row>
    <row r="534" spans="1:30" s="183" customFormat="1" ht="11.35" x14ac:dyDescent="0.35">
      <c r="A534" s="175">
        <v>521</v>
      </c>
      <c r="B534" s="175">
        <v>33.75</v>
      </c>
      <c r="C534" s="175">
        <v>655.5</v>
      </c>
      <c r="D534" s="184">
        <v>3.0488372093023255</v>
      </c>
      <c r="E534" s="184">
        <v>5.5491589028834021</v>
      </c>
      <c r="F534" s="185">
        <v>3011.7825000000003</v>
      </c>
      <c r="G534" s="185">
        <v>29798.79915000001</v>
      </c>
      <c r="H534" s="185">
        <v>138.59906581395353</v>
      </c>
      <c r="I534" s="185">
        <v>407.8096984201249</v>
      </c>
      <c r="J534" s="185">
        <v>1600</v>
      </c>
      <c r="K534" s="185">
        <v>269700</v>
      </c>
      <c r="L534" s="185">
        <v>1254.4186046511627</v>
      </c>
      <c r="M534" s="185">
        <v>265.35377835944331</v>
      </c>
      <c r="N534" s="186">
        <v>12</v>
      </c>
      <c r="O534" s="186">
        <v>191.25</v>
      </c>
      <c r="P534" s="186">
        <v>0.88953488372093026</v>
      </c>
      <c r="Q534" s="186">
        <v>2.247988668495458</v>
      </c>
      <c r="R534" s="187">
        <v>0.84955752212389379</v>
      </c>
      <c r="S534" s="190">
        <v>36.75</v>
      </c>
      <c r="T534" s="190">
        <v>464.25</v>
      </c>
      <c r="U534" s="190">
        <v>2.1593023255813955</v>
      </c>
      <c r="V534" s="190">
        <v>4.6946387175741187</v>
      </c>
      <c r="W534" s="187">
        <v>0.63480825958702058</v>
      </c>
      <c r="X534" s="187">
        <v>1.4843657817109144</v>
      </c>
      <c r="Y534" s="188">
        <v>33</v>
      </c>
      <c r="Z534" s="188">
        <v>79</v>
      </c>
      <c r="AA534" s="188">
        <v>48</v>
      </c>
      <c r="AB534" s="188">
        <v>77</v>
      </c>
      <c r="AC534" s="188">
        <v>83</v>
      </c>
      <c r="AD534" s="189">
        <v>21.1875</v>
      </c>
    </row>
    <row r="535" spans="1:30" s="183" customFormat="1" ht="11.35" x14ac:dyDescent="0.35">
      <c r="A535" s="175">
        <v>522</v>
      </c>
      <c r="B535" s="175">
        <v>57</v>
      </c>
      <c r="C535" s="175">
        <v>1866</v>
      </c>
      <c r="D535" s="184">
        <v>8.6790697674418613</v>
      </c>
      <c r="E535" s="184">
        <v>13.545545499127805</v>
      </c>
      <c r="F535" s="185">
        <v>5086.5660000000007</v>
      </c>
      <c r="G535" s="185">
        <v>98206.790825000033</v>
      </c>
      <c r="H535" s="185">
        <v>456.77577127906994</v>
      </c>
      <c r="I535" s="185">
        <v>957.25281812016237</v>
      </c>
      <c r="J535" s="185">
        <v>1600</v>
      </c>
      <c r="K535" s="185">
        <v>282150</v>
      </c>
      <c r="L535" s="185">
        <v>1312.3255813953488</v>
      </c>
      <c r="M535" s="185">
        <v>291.90669685643894</v>
      </c>
      <c r="N535" s="186">
        <v>17.25</v>
      </c>
      <c r="O535" s="186">
        <v>111</v>
      </c>
      <c r="P535" s="186">
        <v>0.51627906976744187</v>
      </c>
      <c r="Q535" s="186">
        <v>2.0211417880405165</v>
      </c>
      <c r="R535" s="187">
        <v>0.90953545232273836</v>
      </c>
      <c r="S535" s="190">
        <v>23.25</v>
      </c>
      <c r="T535" s="190">
        <v>439.5</v>
      </c>
      <c r="U535" s="190">
        <v>2.0441860465116277</v>
      </c>
      <c r="V535" s="190">
        <v>4.3517668731787529</v>
      </c>
      <c r="W535" s="187">
        <v>0.64180929095354522</v>
      </c>
      <c r="X535" s="187">
        <v>1.5513447432762835</v>
      </c>
      <c r="Y535" s="188">
        <v>31</v>
      </c>
      <c r="Z535" s="188">
        <v>55</v>
      </c>
      <c r="AA535" s="188">
        <v>74</v>
      </c>
      <c r="AB535" s="188">
        <v>82</v>
      </c>
      <c r="AC535" s="188">
        <v>78</v>
      </c>
      <c r="AD535" s="189">
        <v>20.45</v>
      </c>
    </row>
    <row r="536" spans="1:30" s="183" customFormat="1" ht="11.35" x14ac:dyDescent="0.35">
      <c r="A536" s="175">
        <v>523</v>
      </c>
      <c r="B536" s="175">
        <v>22.5</v>
      </c>
      <c r="C536" s="175">
        <v>935.25</v>
      </c>
      <c r="D536" s="184">
        <v>4.3499999999999996</v>
      </c>
      <c r="E536" s="184">
        <v>5.3424109857055102</v>
      </c>
      <c r="F536" s="185">
        <v>1606.2840000000003</v>
      </c>
      <c r="G536" s="185">
        <v>28133.39497500001</v>
      </c>
      <c r="H536" s="185">
        <v>130.85299988372097</v>
      </c>
      <c r="I536" s="185">
        <v>270.65429849766724</v>
      </c>
      <c r="J536" s="185">
        <v>1600</v>
      </c>
      <c r="K536" s="185">
        <v>265550</v>
      </c>
      <c r="L536" s="185">
        <v>1235.1162790697674</v>
      </c>
      <c r="M536" s="185">
        <v>283.43991841407217</v>
      </c>
      <c r="N536" s="186">
        <v>12</v>
      </c>
      <c r="O536" s="186">
        <v>150.75</v>
      </c>
      <c r="P536" s="186">
        <v>0.7011627906976744</v>
      </c>
      <c r="Q536" s="186">
        <v>2.1454006545870299</v>
      </c>
      <c r="R536" s="187">
        <v>0.87262357414448677</v>
      </c>
      <c r="S536" s="190">
        <v>41.25</v>
      </c>
      <c r="T536" s="190">
        <v>384.75</v>
      </c>
      <c r="U536" s="190">
        <v>1.7895348837209302</v>
      </c>
      <c r="V536" s="190">
        <v>4.8173600370515368</v>
      </c>
      <c r="W536" s="187">
        <v>0.67490494296577952</v>
      </c>
      <c r="X536" s="187">
        <v>1.5475285171102664</v>
      </c>
      <c r="Y536" s="188">
        <v>40</v>
      </c>
      <c r="Z536" s="188">
        <v>66</v>
      </c>
      <c r="AA536" s="188">
        <v>54</v>
      </c>
      <c r="AB536" s="188">
        <v>78</v>
      </c>
      <c r="AC536" s="188">
        <v>82</v>
      </c>
      <c r="AD536" s="189">
        <v>19.725000000000001</v>
      </c>
    </row>
    <row r="537" spans="1:30" s="183" customFormat="1" ht="11.35" x14ac:dyDescent="0.35">
      <c r="A537" s="175">
        <v>524</v>
      </c>
      <c r="B537" s="175">
        <v>23.25</v>
      </c>
      <c r="C537" s="175">
        <v>529.5</v>
      </c>
      <c r="D537" s="184">
        <v>2.4627906976744187</v>
      </c>
      <c r="E537" s="184">
        <v>3.9472735921301449</v>
      </c>
      <c r="F537" s="185">
        <v>1405.4985000000001</v>
      </c>
      <c r="G537" s="185">
        <v>16565.175575000005</v>
      </c>
      <c r="H537" s="185">
        <v>77.04732825581398</v>
      </c>
      <c r="I537" s="185">
        <v>201.58512396082457</v>
      </c>
      <c r="J537" s="185">
        <v>1600</v>
      </c>
      <c r="K537" s="185">
        <v>270950</v>
      </c>
      <c r="L537" s="185">
        <v>1260.2325581395348</v>
      </c>
      <c r="M537" s="185">
        <v>270.75084566874619</v>
      </c>
      <c r="N537" s="186">
        <v>16.5</v>
      </c>
      <c r="O537" s="186">
        <v>229.5</v>
      </c>
      <c r="P537" s="186">
        <v>1.0674418604651164</v>
      </c>
      <c r="Q537" s="186">
        <v>2.5024726958683519</v>
      </c>
      <c r="R537" s="187">
        <v>0.82209302325581401</v>
      </c>
      <c r="S537" s="190">
        <v>66</v>
      </c>
      <c r="T537" s="190">
        <v>547.5</v>
      </c>
      <c r="U537" s="190">
        <v>2.5465116279069768</v>
      </c>
      <c r="V537" s="190">
        <v>6.892078577627454</v>
      </c>
      <c r="W537" s="187">
        <v>0.57558139534883723</v>
      </c>
      <c r="X537" s="187">
        <v>1.3976744186046512</v>
      </c>
      <c r="Y537" s="188">
        <v>34</v>
      </c>
      <c r="Z537" s="188">
        <v>73</v>
      </c>
      <c r="AA537" s="188">
        <v>53</v>
      </c>
      <c r="AB537" s="188">
        <v>93</v>
      </c>
      <c r="AC537" s="188">
        <v>67</v>
      </c>
      <c r="AD537" s="189">
        <v>21.5</v>
      </c>
    </row>
    <row r="538" spans="1:30" s="183" customFormat="1" ht="11.35" x14ac:dyDescent="0.35">
      <c r="A538" s="175">
        <v>525</v>
      </c>
      <c r="B538" s="175">
        <v>17.25</v>
      </c>
      <c r="C538" s="175">
        <v>459</v>
      </c>
      <c r="D538" s="184">
        <v>2.1348837209302327</v>
      </c>
      <c r="E538" s="184">
        <v>3.4696369036868027</v>
      </c>
      <c r="F538" s="185">
        <v>1539.3555000000003</v>
      </c>
      <c r="G538" s="185">
        <v>18443.263649999997</v>
      </c>
      <c r="H538" s="185">
        <v>85.782621627906963</v>
      </c>
      <c r="I538" s="185">
        <v>217.62450776795706</v>
      </c>
      <c r="J538" s="185">
        <v>1600</v>
      </c>
      <c r="K538" s="185">
        <v>274600</v>
      </c>
      <c r="L538" s="185">
        <v>1277.2093023255813</v>
      </c>
      <c r="M538" s="185">
        <v>263.05471501311735</v>
      </c>
      <c r="N538" s="186">
        <v>10.5</v>
      </c>
      <c r="O538" s="186">
        <v>194.25</v>
      </c>
      <c r="P538" s="186">
        <v>0.90348837209302324</v>
      </c>
      <c r="Q538" s="186">
        <v>2.0603453159909488</v>
      </c>
      <c r="R538" s="187">
        <v>0.84378769601930037</v>
      </c>
      <c r="S538" s="190">
        <v>27.75</v>
      </c>
      <c r="T538" s="190">
        <v>537.75</v>
      </c>
      <c r="U538" s="190">
        <v>2.5011627906976743</v>
      </c>
      <c r="V538" s="190">
        <v>5.0201403754539777</v>
      </c>
      <c r="W538" s="187">
        <v>0.56755126658624855</v>
      </c>
      <c r="X538" s="187">
        <v>1.4113389626055488</v>
      </c>
      <c r="Y538" s="188">
        <v>27</v>
      </c>
      <c r="Z538" s="188">
        <v>82</v>
      </c>
      <c r="AA538" s="188">
        <v>51</v>
      </c>
      <c r="AB538" s="188">
        <v>81</v>
      </c>
      <c r="AC538" s="188">
        <v>79</v>
      </c>
      <c r="AD538" s="189">
        <v>20.725000000000001</v>
      </c>
    </row>
    <row r="539" spans="1:30" s="183" customFormat="1" ht="11.35" x14ac:dyDescent="0.35">
      <c r="A539" s="175">
        <v>526</v>
      </c>
      <c r="B539" s="175">
        <v>30.75</v>
      </c>
      <c r="C539" s="175">
        <v>971.25</v>
      </c>
      <c r="D539" s="184">
        <v>4.5174418604651159</v>
      </c>
      <c r="E539" s="184">
        <v>7.2792664507391356</v>
      </c>
      <c r="F539" s="185">
        <v>2744.0685000000003</v>
      </c>
      <c r="G539" s="185">
        <v>49388.771100000027</v>
      </c>
      <c r="H539" s="185">
        <v>229.71521441860477</v>
      </c>
      <c r="I539" s="185">
        <v>538.63199580272237</v>
      </c>
      <c r="J539" s="185">
        <v>1600</v>
      </c>
      <c r="K539" s="185">
        <v>279050</v>
      </c>
      <c r="L539" s="185">
        <v>1297.9069767441861</v>
      </c>
      <c r="M539" s="185">
        <v>274.04514038710704</v>
      </c>
      <c r="N539" s="186">
        <v>12</v>
      </c>
      <c r="O539" s="186">
        <v>155.25</v>
      </c>
      <c r="P539" s="186">
        <v>0.72209302325581393</v>
      </c>
      <c r="Q539" s="186">
        <v>1.8681198481380075</v>
      </c>
      <c r="R539" s="187">
        <v>0.87378048780487816</v>
      </c>
      <c r="S539" s="190">
        <v>32.25</v>
      </c>
      <c r="T539" s="190">
        <v>499.5</v>
      </c>
      <c r="U539" s="190">
        <v>2.3232558139534882</v>
      </c>
      <c r="V539" s="190">
        <v>5.8601432635872852</v>
      </c>
      <c r="W539" s="187">
        <v>0.59390243902439033</v>
      </c>
      <c r="X539" s="187">
        <v>1.4676829268292684</v>
      </c>
      <c r="Y539" s="188">
        <v>29</v>
      </c>
      <c r="Z539" s="188">
        <v>67</v>
      </c>
      <c r="AA539" s="188">
        <v>64</v>
      </c>
      <c r="AB539" s="188">
        <v>85</v>
      </c>
      <c r="AC539" s="188">
        <v>75</v>
      </c>
      <c r="AD539" s="189">
        <v>20.5</v>
      </c>
    </row>
    <row r="540" spans="1:30" s="183" customFormat="1" ht="11.35" x14ac:dyDescent="0.35">
      <c r="A540" s="175">
        <v>527</v>
      </c>
      <c r="B540" s="175">
        <v>31.5</v>
      </c>
      <c r="C540" s="175">
        <v>961.5</v>
      </c>
      <c r="D540" s="184">
        <v>4.4720930232558143</v>
      </c>
      <c r="E540" s="184">
        <v>6.5294382113465339</v>
      </c>
      <c r="F540" s="185">
        <v>2810.9970000000003</v>
      </c>
      <c r="G540" s="185">
        <v>36625.134325000014</v>
      </c>
      <c r="H540" s="185">
        <v>170.34946197674424</v>
      </c>
      <c r="I540" s="185">
        <v>439.50197038231261</v>
      </c>
      <c r="J540" s="185">
        <v>1600</v>
      </c>
      <c r="K540" s="185">
        <v>274700</v>
      </c>
      <c r="L540" s="185">
        <v>1277.6744186046512</v>
      </c>
      <c r="M540" s="185">
        <v>267.89101223443851</v>
      </c>
      <c r="N540" s="186">
        <v>9.75</v>
      </c>
      <c r="O540" s="186">
        <v>154.5</v>
      </c>
      <c r="P540" s="186">
        <v>0.71860465116279071</v>
      </c>
      <c r="Q540" s="186">
        <v>1.937819110163945</v>
      </c>
      <c r="R540" s="187">
        <v>0.87181082762912265</v>
      </c>
      <c r="S540" s="190">
        <v>39</v>
      </c>
      <c r="T540" s="190">
        <v>383.25</v>
      </c>
      <c r="U540" s="190">
        <v>1.7825581395348837</v>
      </c>
      <c r="V540" s="190">
        <v>4.9919430847908224</v>
      </c>
      <c r="W540" s="187">
        <v>0.68201617921593027</v>
      </c>
      <c r="X540" s="187">
        <v>1.553827006845053</v>
      </c>
      <c r="Y540" s="188">
        <v>28</v>
      </c>
      <c r="Z540" s="188">
        <v>81</v>
      </c>
      <c r="AA540" s="188">
        <v>51</v>
      </c>
      <c r="AB540" s="188">
        <v>81</v>
      </c>
      <c r="AC540" s="188">
        <v>79</v>
      </c>
      <c r="AD540" s="189">
        <v>20.087499999999999</v>
      </c>
    </row>
    <row r="541" spans="1:30" s="183" customFormat="1" ht="11.35" x14ac:dyDescent="0.35">
      <c r="A541" s="175">
        <v>528</v>
      </c>
      <c r="B541" s="175">
        <v>28.5</v>
      </c>
      <c r="C541" s="175">
        <v>1179.75</v>
      </c>
      <c r="D541" s="184">
        <v>5.4872093023255815</v>
      </c>
      <c r="E541" s="184">
        <v>7.0435568507816724</v>
      </c>
      <c r="F541" s="185">
        <v>2342.4975000000004</v>
      </c>
      <c r="G541" s="185">
        <v>49057.846850000031</v>
      </c>
      <c r="H541" s="185">
        <v>228.17603186046526</v>
      </c>
      <c r="I541" s="185">
        <v>456.19124516764447</v>
      </c>
      <c r="J541" s="185">
        <v>1600</v>
      </c>
      <c r="K541" s="185">
        <v>281650</v>
      </c>
      <c r="L541" s="185">
        <v>1310</v>
      </c>
      <c r="M541" s="185">
        <v>269.31029943761445</v>
      </c>
      <c r="N541" s="186">
        <v>13.5</v>
      </c>
      <c r="O541" s="186">
        <v>164.25</v>
      </c>
      <c r="P541" s="186">
        <v>0.76395348837209298</v>
      </c>
      <c r="Q541" s="186">
        <v>2.3560997982914058</v>
      </c>
      <c r="R541" s="187">
        <v>0.86473131562693017</v>
      </c>
      <c r="S541" s="190">
        <v>36</v>
      </c>
      <c r="T541" s="190">
        <v>440.25</v>
      </c>
      <c r="U541" s="190">
        <v>2.0476744186046512</v>
      </c>
      <c r="V541" s="190">
        <v>4.8139200597952954</v>
      </c>
      <c r="W541" s="187">
        <v>0.63743051266213713</v>
      </c>
      <c r="X541" s="187">
        <v>1.5021618282890672</v>
      </c>
      <c r="Y541" s="188">
        <v>22</v>
      </c>
      <c r="Z541" s="188">
        <v>69</v>
      </c>
      <c r="AA541" s="188">
        <v>69</v>
      </c>
      <c r="AB541" s="188">
        <v>83</v>
      </c>
      <c r="AC541" s="188">
        <v>77</v>
      </c>
      <c r="AD541" s="189">
        <v>20.237500000000001</v>
      </c>
    </row>
    <row r="542" spans="1:30" s="183" customFormat="1" ht="11.35" x14ac:dyDescent="0.35">
      <c r="A542" s="175">
        <v>529</v>
      </c>
      <c r="B542" s="175">
        <v>27.75</v>
      </c>
      <c r="C542" s="175">
        <v>720.75</v>
      </c>
      <c r="D542" s="184">
        <v>3.3523255813953488</v>
      </c>
      <c r="E542" s="184">
        <v>4.7549157235813571</v>
      </c>
      <c r="F542" s="185">
        <v>1673.2125000000003</v>
      </c>
      <c r="G542" s="185">
        <v>29265.973924999995</v>
      </c>
      <c r="H542" s="185">
        <v>136.12080895348834</v>
      </c>
      <c r="I542" s="185">
        <v>313.77909273006316</v>
      </c>
      <c r="J542" s="185">
        <v>1600</v>
      </c>
      <c r="K542" s="185">
        <v>270500</v>
      </c>
      <c r="L542" s="185">
        <v>1258.1395348837209</v>
      </c>
      <c r="M542" s="185">
        <v>285.13200594262764</v>
      </c>
      <c r="N542" s="186">
        <v>13.5</v>
      </c>
      <c r="O542" s="186">
        <v>169.5</v>
      </c>
      <c r="P542" s="186">
        <v>0.78837209302325584</v>
      </c>
      <c r="Q542" s="186">
        <v>2.3407163315985033</v>
      </c>
      <c r="R542" s="187">
        <v>0.85540626999360214</v>
      </c>
      <c r="S542" s="190">
        <v>31.5</v>
      </c>
      <c r="T542" s="190">
        <v>388.5</v>
      </c>
      <c r="U542" s="190">
        <v>1.8069767441860465</v>
      </c>
      <c r="V542" s="190">
        <v>4.2790319756913888</v>
      </c>
      <c r="W542" s="187">
        <v>0.66858605246321179</v>
      </c>
      <c r="X542" s="187">
        <v>1.5239923224568139</v>
      </c>
      <c r="Y542" s="188">
        <v>40</v>
      </c>
      <c r="Z542" s="188">
        <v>68</v>
      </c>
      <c r="AA542" s="188">
        <v>52</v>
      </c>
      <c r="AB542" s="188">
        <v>70</v>
      </c>
      <c r="AC542" s="188">
        <v>90</v>
      </c>
      <c r="AD542" s="189">
        <v>19.537500000000001</v>
      </c>
    </row>
    <row r="543" spans="1:30" s="183" customFormat="1" ht="11.35" x14ac:dyDescent="0.35">
      <c r="A543" s="175">
        <v>530</v>
      </c>
      <c r="B543" s="175">
        <v>23.25</v>
      </c>
      <c r="C543" s="175">
        <v>438</v>
      </c>
      <c r="D543" s="184">
        <v>2.0372093023255813</v>
      </c>
      <c r="E543" s="184">
        <v>3.7075966001502607</v>
      </c>
      <c r="F543" s="185">
        <v>2074.7835000000005</v>
      </c>
      <c r="G543" s="185">
        <v>21072.066400000007</v>
      </c>
      <c r="H543" s="185">
        <v>98.009611162790733</v>
      </c>
      <c r="I543" s="185">
        <v>256.26589298490939</v>
      </c>
      <c r="J543" s="185">
        <v>1600</v>
      </c>
      <c r="K543" s="185">
        <v>271300</v>
      </c>
      <c r="L543" s="185">
        <v>1261.8604651162791</v>
      </c>
      <c r="M543" s="185">
        <v>286.96165211545122</v>
      </c>
      <c r="N543" s="186">
        <v>14.25</v>
      </c>
      <c r="O543" s="186">
        <v>248.25</v>
      </c>
      <c r="P543" s="186">
        <v>1.1546511627906977</v>
      </c>
      <c r="Q543" s="186">
        <v>2.7174542691362391</v>
      </c>
      <c r="R543" s="187">
        <v>0.79890643985419196</v>
      </c>
      <c r="S543" s="190">
        <v>25.5</v>
      </c>
      <c r="T543" s="190">
        <v>510.75</v>
      </c>
      <c r="U543" s="190">
        <v>2.3755813953488372</v>
      </c>
      <c r="V543" s="190">
        <v>4.4999918495905327</v>
      </c>
      <c r="W543" s="187">
        <v>0.58626974483596594</v>
      </c>
      <c r="X543" s="187">
        <v>1.3851761846901578</v>
      </c>
      <c r="Y543" s="188">
        <v>37</v>
      </c>
      <c r="Z543" s="188">
        <v>63</v>
      </c>
      <c r="AA543" s="188">
        <v>60</v>
      </c>
      <c r="AB543" s="188">
        <v>75</v>
      </c>
      <c r="AC543" s="188">
        <v>85</v>
      </c>
      <c r="AD543" s="189">
        <v>20.574999999999999</v>
      </c>
    </row>
    <row r="544" spans="1:30" s="183" customFormat="1" ht="11.35" x14ac:dyDescent="0.35">
      <c r="A544" s="175">
        <v>531</v>
      </c>
      <c r="B544" s="175">
        <v>29.25</v>
      </c>
      <c r="C544" s="175">
        <v>906</v>
      </c>
      <c r="D544" s="184">
        <v>4.213953488372093</v>
      </c>
      <c r="E544" s="184">
        <v>6.5741753114640886</v>
      </c>
      <c r="F544" s="185">
        <v>2409.4260000000004</v>
      </c>
      <c r="G544" s="185">
        <v>41304.55195000003</v>
      </c>
      <c r="H544" s="185">
        <v>192.11419511627921</v>
      </c>
      <c r="I544" s="185">
        <v>449.14949504277979</v>
      </c>
      <c r="J544" s="185">
        <v>1600</v>
      </c>
      <c r="K544" s="185">
        <v>276800</v>
      </c>
      <c r="L544" s="185">
        <v>1287.4418604651162</v>
      </c>
      <c r="M544" s="185">
        <v>276.6293534209496</v>
      </c>
      <c r="N544" s="186">
        <v>7.5</v>
      </c>
      <c r="O544" s="186">
        <v>113.25</v>
      </c>
      <c r="P544" s="186">
        <v>0.52674418604651163</v>
      </c>
      <c r="Q544" s="186">
        <v>1.4599941123460736</v>
      </c>
      <c r="R544" s="187">
        <v>0.90865093768905025</v>
      </c>
      <c r="S544" s="190">
        <v>29.25</v>
      </c>
      <c r="T544" s="190">
        <v>445.5</v>
      </c>
      <c r="U544" s="190">
        <v>2.0720930232558139</v>
      </c>
      <c r="V544" s="190">
        <v>4.7514176724266513</v>
      </c>
      <c r="W544" s="187">
        <v>0.64065335753176045</v>
      </c>
      <c r="X544" s="187">
        <v>1.5493042952208107</v>
      </c>
      <c r="Y544" s="188">
        <v>30</v>
      </c>
      <c r="Z544" s="188">
        <v>69</v>
      </c>
      <c r="AA544" s="188">
        <v>61</v>
      </c>
      <c r="AB544" s="188">
        <v>72</v>
      </c>
      <c r="AC544" s="188">
        <v>88</v>
      </c>
      <c r="AD544" s="189">
        <v>20.662500000000001</v>
      </c>
    </row>
    <row r="545" spans="1:30" s="183" customFormat="1" ht="11.35" x14ac:dyDescent="0.35">
      <c r="A545" s="175">
        <v>532</v>
      </c>
      <c r="B545" s="175">
        <v>30.75</v>
      </c>
      <c r="C545" s="175">
        <v>550.5</v>
      </c>
      <c r="D545" s="184">
        <v>2.5604651162790697</v>
      </c>
      <c r="E545" s="184">
        <v>5.4884496191464018</v>
      </c>
      <c r="F545" s="185">
        <v>2677.1400000000003</v>
      </c>
      <c r="G545" s="185">
        <v>22739.329700000006</v>
      </c>
      <c r="H545" s="185">
        <v>105.76432418604654</v>
      </c>
      <c r="I545" s="185">
        <v>352.56589591033213</v>
      </c>
      <c r="J545" s="185">
        <v>1600</v>
      </c>
      <c r="K545" s="185">
        <v>273700</v>
      </c>
      <c r="L545" s="185">
        <v>1273.0232558139535</v>
      </c>
      <c r="M545" s="185">
        <v>274.78568440483969</v>
      </c>
      <c r="N545" s="186">
        <v>24</v>
      </c>
      <c r="O545" s="186">
        <v>183</v>
      </c>
      <c r="P545" s="186">
        <v>0.85116279069767442</v>
      </c>
      <c r="Q545" s="186">
        <v>2.4774564976351083</v>
      </c>
      <c r="R545" s="187">
        <v>0.85310054184226369</v>
      </c>
      <c r="S545" s="190">
        <v>31.5</v>
      </c>
      <c r="T545" s="190">
        <v>523.5</v>
      </c>
      <c r="U545" s="190">
        <v>2.4348837209302325</v>
      </c>
      <c r="V545" s="190">
        <v>5.2664798632452205</v>
      </c>
      <c r="W545" s="187">
        <v>0.57977122215532817</v>
      </c>
      <c r="X545" s="187">
        <v>1.4328717639975919</v>
      </c>
      <c r="Y545" s="188">
        <v>35</v>
      </c>
      <c r="Z545" s="188">
        <v>68</v>
      </c>
      <c r="AA545" s="188">
        <v>57</v>
      </c>
      <c r="AB545" s="188">
        <v>88</v>
      </c>
      <c r="AC545" s="188">
        <v>72</v>
      </c>
      <c r="AD545" s="189">
        <v>20.762499999999999</v>
      </c>
    </row>
    <row r="546" spans="1:30" s="183" customFormat="1" ht="11.35" x14ac:dyDescent="0.35">
      <c r="A546" s="175">
        <v>533</v>
      </c>
      <c r="B546" s="175">
        <v>16.5</v>
      </c>
      <c r="C546" s="175">
        <v>355.5</v>
      </c>
      <c r="D546" s="184">
        <v>1.6534883720930234</v>
      </c>
      <c r="E546" s="184">
        <v>3.101239489708544</v>
      </c>
      <c r="F546" s="185">
        <v>1204.7130000000002</v>
      </c>
      <c r="G546" s="185">
        <v>11695.383550000002</v>
      </c>
      <c r="H546" s="185">
        <v>54.397132790697682</v>
      </c>
      <c r="I546" s="185">
        <v>158.17006369426173</v>
      </c>
      <c r="J546" s="185">
        <v>1600</v>
      </c>
      <c r="K546" s="185">
        <v>272400</v>
      </c>
      <c r="L546" s="185">
        <v>1266.9767441860465</v>
      </c>
      <c r="M546" s="185">
        <v>267.34708166251284</v>
      </c>
      <c r="N546" s="186">
        <v>12</v>
      </c>
      <c r="O546" s="186">
        <v>243.75</v>
      </c>
      <c r="P546" s="186">
        <v>1.1337209302325582</v>
      </c>
      <c r="Q546" s="186">
        <v>2.3914206305116035</v>
      </c>
      <c r="R546" s="187">
        <v>0.80597014925373134</v>
      </c>
      <c r="S546" s="190">
        <v>22.5</v>
      </c>
      <c r="T546" s="190">
        <v>482.25</v>
      </c>
      <c r="U546" s="190">
        <v>2.2430232558139536</v>
      </c>
      <c r="V546" s="190">
        <v>4.3102461792367341</v>
      </c>
      <c r="W546" s="187">
        <v>0.61611940298507462</v>
      </c>
      <c r="X546" s="187">
        <v>1.422089552238806</v>
      </c>
      <c r="Y546" s="188">
        <v>30</v>
      </c>
      <c r="Z546" s="188">
        <v>76</v>
      </c>
      <c r="AA546" s="188">
        <v>54</v>
      </c>
      <c r="AB546" s="188">
        <v>92</v>
      </c>
      <c r="AC546" s="188">
        <v>68</v>
      </c>
      <c r="AD546" s="189">
        <v>20.9375</v>
      </c>
    </row>
    <row r="547" spans="1:30" s="183" customFormat="1" ht="11.35" x14ac:dyDescent="0.35">
      <c r="A547" s="175">
        <v>534</v>
      </c>
      <c r="B547" s="175">
        <v>33.75</v>
      </c>
      <c r="C547" s="175">
        <v>672.75</v>
      </c>
      <c r="D547" s="184">
        <v>3.1290697674418606</v>
      </c>
      <c r="E547" s="184">
        <v>5.9623451659801896</v>
      </c>
      <c r="F547" s="185">
        <v>2610.2115000000003</v>
      </c>
      <c r="G547" s="185">
        <v>25765.24155000001</v>
      </c>
      <c r="H547" s="185">
        <v>119.83833279069772</v>
      </c>
      <c r="I547" s="185">
        <v>367.14020763393461</v>
      </c>
      <c r="J547" s="185">
        <v>1600</v>
      </c>
      <c r="K547" s="185">
        <v>279700</v>
      </c>
      <c r="L547" s="185">
        <v>1300.9302325581396</v>
      </c>
      <c r="M547" s="185">
        <v>268.38748276354312</v>
      </c>
      <c r="N547" s="186">
        <v>18</v>
      </c>
      <c r="O547" s="186">
        <v>264.75</v>
      </c>
      <c r="P547" s="186">
        <v>1.2313953488372094</v>
      </c>
      <c r="Q547" s="186">
        <v>2.7048550856853137</v>
      </c>
      <c r="R547" s="187">
        <v>0.79452852153667053</v>
      </c>
      <c r="S547" s="190">
        <v>33.75</v>
      </c>
      <c r="T547" s="190">
        <v>540.75</v>
      </c>
      <c r="U547" s="190">
        <v>2.5151162790697676</v>
      </c>
      <c r="V547" s="190">
        <v>5.5387392590619342</v>
      </c>
      <c r="W547" s="187">
        <v>0.58032596041909201</v>
      </c>
      <c r="X547" s="187">
        <v>1.3748544819557624</v>
      </c>
      <c r="Y547" s="188">
        <v>29</v>
      </c>
      <c r="Z547" s="188">
        <v>74</v>
      </c>
      <c r="AA547" s="188">
        <v>57</v>
      </c>
      <c r="AB547" s="188">
        <v>83</v>
      </c>
      <c r="AC547" s="188">
        <v>77</v>
      </c>
      <c r="AD547" s="189">
        <v>21.475000000000001</v>
      </c>
    </row>
    <row r="548" spans="1:30" s="183" customFormat="1" ht="11.35" x14ac:dyDescent="0.35">
      <c r="A548" s="175">
        <v>535</v>
      </c>
      <c r="B548" s="175">
        <v>27.75</v>
      </c>
      <c r="C548" s="175">
        <v>655.5</v>
      </c>
      <c r="D548" s="184">
        <v>3.0488372093023255</v>
      </c>
      <c r="E548" s="184">
        <v>5.6732946341685482</v>
      </c>
      <c r="F548" s="185">
        <v>1940.9265000000003</v>
      </c>
      <c r="G548" s="185">
        <v>29111.294725000011</v>
      </c>
      <c r="H548" s="185">
        <v>135.40137081395355</v>
      </c>
      <c r="I548" s="185">
        <v>387.91335917054425</v>
      </c>
      <c r="J548" s="185">
        <v>1600</v>
      </c>
      <c r="K548" s="185">
        <v>267000</v>
      </c>
      <c r="L548" s="185">
        <v>1241.8604651162791</v>
      </c>
      <c r="M548" s="185">
        <v>280.79706156729856</v>
      </c>
      <c r="N548" s="186">
        <v>14.25</v>
      </c>
      <c r="O548" s="186">
        <v>219</v>
      </c>
      <c r="P548" s="186">
        <v>1.0186046511627906</v>
      </c>
      <c r="Q548" s="186">
        <v>2.4315878637693937</v>
      </c>
      <c r="R548" s="187">
        <v>0.82249240121580558</v>
      </c>
      <c r="S548" s="190">
        <v>30</v>
      </c>
      <c r="T548" s="190">
        <v>459.75</v>
      </c>
      <c r="U548" s="190">
        <v>2.1383720930232557</v>
      </c>
      <c r="V548" s="190">
        <v>4.4775248347660259</v>
      </c>
      <c r="W548" s="187">
        <v>0.62735562310030402</v>
      </c>
      <c r="X548" s="187">
        <v>1.4498480243161096</v>
      </c>
      <c r="Y548" s="188">
        <v>42</v>
      </c>
      <c r="Z548" s="188">
        <v>74</v>
      </c>
      <c r="AA548" s="188">
        <v>44</v>
      </c>
      <c r="AB548" s="188">
        <v>82</v>
      </c>
      <c r="AC548" s="188">
        <v>78</v>
      </c>
      <c r="AD548" s="189">
        <v>20.5625</v>
      </c>
    </row>
    <row r="549" spans="1:30" s="183" customFormat="1" ht="11.35" x14ac:dyDescent="0.35">
      <c r="A549" s="175">
        <v>536</v>
      </c>
      <c r="B549" s="175">
        <v>24</v>
      </c>
      <c r="C549" s="175">
        <v>587.25</v>
      </c>
      <c r="D549" s="184">
        <v>2.7313953488372094</v>
      </c>
      <c r="E549" s="184">
        <v>5.0575776318161862</v>
      </c>
      <c r="F549" s="185">
        <v>1673.2125000000003</v>
      </c>
      <c r="G549" s="185">
        <v>22375.31302500001</v>
      </c>
      <c r="H549" s="185">
        <v>104.07122337209307</v>
      </c>
      <c r="I549" s="185">
        <v>279.47287136225418</v>
      </c>
      <c r="J549" s="185">
        <v>1600</v>
      </c>
      <c r="K549" s="185">
        <v>268950</v>
      </c>
      <c r="L549" s="185">
        <v>1250.9302325581396</v>
      </c>
      <c r="M549" s="185">
        <v>283.58365850563547</v>
      </c>
      <c r="N549" s="186">
        <v>12.75</v>
      </c>
      <c r="O549" s="186">
        <v>237.75</v>
      </c>
      <c r="P549" s="186">
        <v>1.1058139534883722</v>
      </c>
      <c r="Q549" s="186">
        <v>2.516678229535779</v>
      </c>
      <c r="R549" s="187">
        <v>0.80670731707317078</v>
      </c>
      <c r="S549" s="190">
        <v>19.5</v>
      </c>
      <c r="T549" s="190">
        <v>480.75</v>
      </c>
      <c r="U549" s="190">
        <v>2.2360465116279071</v>
      </c>
      <c r="V549" s="190">
        <v>4.2679435063655067</v>
      </c>
      <c r="W549" s="187">
        <v>0.60914634146341462</v>
      </c>
      <c r="X549" s="187">
        <v>1.4158536585365855</v>
      </c>
      <c r="Y549" s="188">
        <v>42</v>
      </c>
      <c r="Z549" s="188">
        <v>61</v>
      </c>
      <c r="AA549" s="188">
        <v>57</v>
      </c>
      <c r="AB549" s="188">
        <v>86</v>
      </c>
      <c r="AC549" s="188">
        <v>74</v>
      </c>
      <c r="AD549" s="189">
        <v>20.5</v>
      </c>
    </row>
    <row r="550" spans="1:30" s="183" customFormat="1" ht="11.35" x14ac:dyDescent="0.35">
      <c r="A550" s="175">
        <v>537</v>
      </c>
      <c r="B550" s="175">
        <v>34.5</v>
      </c>
      <c r="C550" s="175">
        <v>776.25</v>
      </c>
      <c r="D550" s="184">
        <v>3.61046511627907</v>
      </c>
      <c r="E550" s="184">
        <v>6.726703985729408</v>
      </c>
      <c r="F550" s="185">
        <v>3078.7110000000007</v>
      </c>
      <c r="G550" s="185">
        <v>40295.047075000009</v>
      </c>
      <c r="H550" s="185">
        <v>187.41882360465121</v>
      </c>
      <c r="I550" s="185">
        <v>499.11684796148239</v>
      </c>
      <c r="J550" s="185">
        <v>1600</v>
      </c>
      <c r="K550" s="185">
        <v>277750</v>
      </c>
      <c r="L550" s="185">
        <v>1291.8604651162791</v>
      </c>
      <c r="M550" s="185">
        <v>284.92707555260534</v>
      </c>
      <c r="N550" s="186">
        <v>14.25</v>
      </c>
      <c r="O550" s="186">
        <v>228.75</v>
      </c>
      <c r="P550" s="186">
        <v>1.0639534883720929</v>
      </c>
      <c r="Q550" s="186">
        <v>2.5139174660008115</v>
      </c>
      <c r="R550" s="187">
        <v>0.82390300230946878</v>
      </c>
      <c r="S550" s="190">
        <v>30.75</v>
      </c>
      <c r="T550" s="190">
        <v>545.25</v>
      </c>
      <c r="U550" s="190">
        <v>2.536046511627907</v>
      </c>
      <c r="V550" s="190">
        <v>5.3326420042498741</v>
      </c>
      <c r="W550" s="187">
        <v>0.58025404157043881</v>
      </c>
      <c r="X550" s="187">
        <v>1.4041570438799076</v>
      </c>
      <c r="Y550" s="188">
        <v>34</v>
      </c>
      <c r="Z550" s="188">
        <v>57</v>
      </c>
      <c r="AA550" s="188">
        <v>69</v>
      </c>
      <c r="AB550" s="188">
        <v>75</v>
      </c>
      <c r="AC550" s="188">
        <v>85</v>
      </c>
      <c r="AD550" s="189">
        <v>21.65</v>
      </c>
    </row>
    <row r="551" spans="1:30" s="183" customFormat="1" ht="11.35" x14ac:dyDescent="0.35">
      <c r="A551" s="175">
        <v>538</v>
      </c>
      <c r="B551" s="175">
        <v>28.5</v>
      </c>
      <c r="C551" s="175">
        <v>676.5</v>
      </c>
      <c r="D551" s="184">
        <v>3.1465116279069769</v>
      </c>
      <c r="E551" s="184">
        <v>4.9669514728126121</v>
      </c>
      <c r="F551" s="185">
        <v>2543.2830000000004</v>
      </c>
      <c r="G551" s="185">
        <v>25523.555300000018</v>
      </c>
      <c r="H551" s="185">
        <v>118.7142106976745</v>
      </c>
      <c r="I551" s="185">
        <v>329.86671348820516</v>
      </c>
      <c r="J551" s="185">
        <v>1600</v>
      </c>
      <c r="K551" s="185">
        <v>269100</v>
      </c>
      <c r="L551" s="185">
        <v>1251.6279069767443</v>
      </c>
      <c r="M551" s="185">
        <v>254.32639850115973</v>
      </c>
      <c r="N551" s="186">
        <v>17.25</v>
      </c>
      <c r="O551" s="186">
        <v>184.5</v>
      </c>
      <c r="P551" s="186">
        <v>0.85813953488372097</v>
      </c>
      <c r="Q551" s="186">
        <v>2.3973537356239407</v>
      </c>
      <c r="R551" s="187">
        <v>0.84748915065096098</v>
      </c>
      <c r="S551" s="190">
        <v>21</v>
      </c>
      <c r="T551" s="190">
        <v>432.75</v>
      </c>
      <c r="U551" s="190">
        <v>2.0127906976744185</v>
      </c>
      <c r="V551" s="190">
        <v>4.1278642423959848</v>
      </c>
      <c r="W551" s="187">
        <v>0.64228146311221324</v>
      </c>
      <c r="X551" s="187">
        <v>1.4897706137631741</v>
      </c>
      <c r="Y551" s="188">
        <v>29</v>
      </c>
      <c r="Z551" s="188">
        <v>87</v>
      </c>
      <c r="AA551" s="188">
        <v>44</v>
      </c>
      <c r="AB551" s="188">
        <v>79</v>
      </c>
      <c r="AC551" s="188">
        <v>81</v>
      </c>
      <c r="AD551" s="189">
        <v>20.162500000000001</v>
      </c>
    </row>
    <row r="552" spans="1:30" s="183" customFormat="1" ht="11.35" x14ac:dyDescent="0.35">
      <c r="A552" s="175">
        <v>539</v>
      </c>
      <c r="B552" s="175">
        <v>27.75</v>
      </c>
      <c r="C552" s="175">
        <v>906.75</v>
      </c>
      <c r="D552" s="184">
        <v>4.217441860465116</v>
      </c>
      <c r="E552" s="184">
        <v>5.8922458521646623</v>
      </c>
      <c r="F552" s="185">
        <v>2476.3545000000004</v>
      </c>
      <c r="G552" s="185">
        <v>40983.666975000015</v>
      </c>
      <c r="H552" s="185">
        <v>190.6217068604652</v>
      </c>
      <c r="I552" s="185">
        <v>417.06955288398268</v>
      </c>
      <c r="J552" s="185">
        <v>1600</v>
      </c>
      <c r="K552" s="185">
        <v>279100</v>
      </c>
      <c r="L552" s="185">
        <v>1298.1395348837209</v>
      </c>
      <c r="M552" s="185">
        <v>276.36032126194749</v>
      </c>
      <c r="N552" s="186">
        <v>14.25</v>
      </c>
      <c r="O552" s="186">
        <v>185.25</v>
      </c>
      <c r="P552" s="186">
        <v>0.86162790697674418</v>
      </c>
      <c r="Q552" s="186">
        <v>2.320868281597638</v>
      </c>
      <c r="R552" s="187">
        <v>0.85341246290801198</v>
      </c>
      <c r="S552" s="190">
        <v>33.75</v>
      </c>
      <c r="T552" s="190">
        <v>549.75</v>
      </c>
      <c r="U552" s="190">
        <v>2.5569767441860467</v>
      </c>
      <c r="V552" s="190">
        <v>5.9635240690288613</v>
      </c>
      <c r="W552" s="187">
        <v>0.56498516320474779</v>
      </c>
      <c r="X552" s="187">
        <v>1.4183976261127598</v>
      </c>
      <c r="Y552" s="188">
        <v>27</v>
      </c>
      <c r="Z552" s="188">
        <v>68</v>
      </c>
      <c r="AA552" s="188">
        <v>65</v>
      </c>
      <c r="AB552" s="188">
        <v>87</v>
      </c>
      <c r="AC552" s="188">
        <v>73</v>
      </c>
      <c r="AD552" s="189">
        <v>21.0625</v>
      </c>
    </row>
    <row r="553" spans="1:30" s="183" customFormat="1" ht="11.35" x14ac:dyDescent="0.35">
      <c r="A553" s="175">
        <v>540</v>
      </c>
      <c r="B553" s="175">
        <v>28.5</v>
      </c>
      <c r="C553" s="175">
        <v>605.25</v>
      </c>
      <c r="D553" s="184">
        <v>2.8151162790697675</v>
      </c>
      <c r="E553" s="184">
        <v>5.1687474630594288</v>
      </c>
      <c r="F553" s="185">
        <v>2543.2830000000004</v>
      </c>
      <c r="G553" s="185">
        <v>30279.568875000004</v>
      </c>
      <c r="H553" s="185">
        <v>140.83520406976746</v>
      </c>
      <c r="I553" s="185">
        <v>357.99869043194815</v>
      </c>
      <c r="J553" s="185">
        <v>1600</v>
      </c>
      <c r="K553" s="185">
        <v>274400</v>
      </c>
      <c r="L553" s="185">
        <v>1276.2790697674418</v>
      </c>
      <c r="M553" s="185">
        <v>271.79760934881079</v>
      </c>
      <c r="N553" s="186">
        <v>15</v>
      </c>
      <c r="O553" s="186">
        <v>198.75</v>
      </c>
      <c r="P553" s="186">
        <v>0.92441860465116277</v>
      </c>
      <c r="Q553" s="186">
        <v>2.2607058924952024</v>
      </c>
      <c r="R553" s="187">
        <v>0.84150717703349276</v>
      </c>
      <c r="S553" s="190">
        <v>29.25</v>
      </c>
      <c r="T553" s="190">
        <v>462</v>
      </c>
      <c r="U553" s="190">
        <v>2.1488372093023256</v>
      </c>
      <c r="V553" s="190">
        <v>4.4533470607475465</v>
      </c>
      <c r="W553" s="187">
        <v>0.63157894736842102</v>
      </c>
      <c r="X553" s="187">
        <v>1.4730861244019138</v>
      </c>
      <c r="Y553" s="188">
        <v>29</v>
      </c>
      <c r="Z553" s="188">
        <v>73</v>
      </c>
      <c r="AA553" s="188">
        <v>58</v>
      </c>
      <c r="AB553" s="188">
        <v>72</v>
      </c>
      <c r="AC553" s="188">
        <v>88</v>
      </c>
      <c r="AD553" s="189">
        <v>20.9</v>
      </c>
    </row>
    <row r="554" spans="1:30" s="183" customFormat="1" ht="11.35" x14ac:dyDescent="0.35">
      <c r="A554" s="175">
        <v>541</v>
      </c>
      <c r="B554" s="175">
        <v>25.5</v>
      </c>
      <c r="C554" s="175">
        <v>441</v>
      </c>
      <c r="D554" s="184">
        <v>2.0511627906976746</v>
      </c>
      <c r="E554" s="184">
        <v>4.1562289753820423</v>
      </c>
      <c r="F554" s="185">
        <v>1606.2840000000003</v>
      </c>
      <c r="G554" s="185">
        <v>17236.319699999996</v>
      </c>
      <c r="H554" s="185">
        <v>80.168928837209279</v>
      </c>
      <c r="I554" s="185">
        <v>237.88689811551481</v>
      </c>
      <c r="J554" s="185">
        <v>1600</v>
      </c>
      <c r="K554" s="185">
        <v>272200</v>
      </c>
      <c r="L554" s="185">
        <v>1266.046511627907</v>
      </c>
      <c r="M554" s="185">
        <v>275.91935987469657</v>
      </c>
      <c r="N554" s="186">
        <v>17.25</v>
      </c>
      <c r="O554" s="186">
        <v>281.25</v>
      </c>
      <c r="P554" s="186">
        <v>1.308139534883721</v>
      </c>
      <c r="Q554" s="186">
        <v>2.9828350496985352</v>
      </c>
      <c r="R554" s="187">
        <v>0.77863046044864226</v>
      </c>
      <c r="S554" s="190">
        <v>34.5</v>
      </c>
      <c r="T554" s="190">
        <v>529.5</v>
      </c>
      <c r="U554" s="190">
        <v>2.4627906976744187</v>
      </c>
      <c r="V554" s="190">
        <v>5.0477636047321841</v>
      </c>
      <c r="W554" s="187">
        <v>0.5832349468713105</v>
      </c>
      <c r="X554" s="187">
        <v>1.3618654073199528</v>
      </c>
      <c r="Y554" s="188">
        <v>34</v>
      </c>
      <c r="Z554" s="188">
        <v>72</v>
      </c>
      <c r="AA554" s="188">
        <v>54</v>
      </c>
      <c r="AB554" s="188">
        <v>91</v>
      </c>
      <c r="AC554" s="188">
        <v>69</v>
      </c>
      <c r="AD554" s="189">
        <v>21.175000000000001</v>
      </c>
    </row>
    <row r="555" spans="1:30" s="183" customFormat="1" ht="11.35" x14ac:dyDescent="0.35">
      <c r="A555" s="175">
        <v>542</v>
      </c>
      <c r="B555" s="175">
        <v>27</v>
      </c>
      <c r="C555" s="175">
        <v>920.25</v>
      </c>
      <c r="D555" s="184">
        <v>4.2802325581395353</v>
      </c>
      <c r="E555" s="184">
        <v>6.2326126324389692</v>
      </c>
      <c r="F555" s="185">
        <v>2409.4260000000004</v>
      </c>
      <c r="G555" s="185">
        <v>33686.973175000014</v>
      </c>
      <c r="H555" s="185">
        <v>156.68359616279076</v>
      </c>
      <c r="I555" s="185">
        <v>353.36563380230803</v>
      </c>
      <c r="J555" s="185">
        <v>1600</v>
      </c>
      <c r="K555" s="185">
        <v>271250</v>
      </c>
      <c r="L555" s="185">
        <v>1261.6279069767443</v>
      </c>
      <c r="M555" s="185">
        <v>284.70291313977037</v>
      </c>
      <c r="N555" s="186">
        <v>12.75</v>
      </c>
      <c r="O555" s="186">
        <v>205.5</v>
      </c>
      <c r="P555" s="186">
        <v>0.95581395348837206</v>
      </c>
      <c r="Q555" s="186">
        <v>2.3996984161742985</v>
      </c>
      <c r="R555" s="187">
        <v>0.83138461538461539</v>
      </c>
      <c r="S555" s="190">
        <v>32.25</v>
      </c>
      <c r="T555" s="190">
        <v>451.5</v>
      </c>
      <c r="U555" s="190">
        <v>2.1</v>
      </c>
      <c r="V555" s="190">
        <v>4.9069495825418343</v>
      </c>
      <c r="W555" s="187">
        <v>0.62953846153846149</v>
      </c>
      <c r="X555" s="187">
        <v>1.460923076923077</v>
      </c>
      <c r="Y555" s="188">
        <v>36</v>
      </c>
      <c r="Z555" s="188">
        <v>66</v>
      </c>
      <c r="AA555" s="188">
        <v>58</v>
      </c>
      <c r="AB555" s="188">
        <v>76</v>
      </c>
      <c r="AC555" s="188">
        <v>84</v>
      </c>
      <c r="AD555" s="189">
        <v>20.3125</v>
      </c>
    </row>
    <row r="556" spans="1:30" s="183" customFormat="1" ht="11.35" x14ac:dyDescent="0.35">
      <c r="A556" s="175">
        <v>543</v>
      </c>
      <c r="B556" s="175">
        <v>32.25</v>
      </c>
      <c r="C556" s="175">
        <v>972.75</v>
      </c>
      <c r="D556" s="184">
        <v>4.5244186046511627</v>
      </c>
      <c r="E556" s="184">
        <v>6.7423578415272249</v>
      </c>
      <c r="F556" s="185">
        <v>2877.9255000000003</v>
      </c>
      <c r="G556" s="185">
        <v>35261.28022500001</v>
      </c>
      <c r="H556" s="185">
        <v>164.00595453488376</v>
      </c>
      <c r="I556" s="185">
        <v>402.76135259828345</v>
      </c>
      <c r="J556" s="185">
        <v>1600</v>
      </c>
      <c r="K556" s="185">
        <v>275250</v>
      </c>
      <c r="L556" s="185">
        <v>1280.2325581395348</v>
      </c>
      <c r="M556" s="185">
        <v>257.39972525467533</v>
      </c>
      <c r="N556" s="186">
        <v>12.75</v>
      </c>
      <c r="O556" s="186">
        <v>190.5</v>
      </c>
      <c r="P556" s="186">
        <v>0.88604651162790693</v>
      </c>
      <c r="Q556" s="186">
        <v>2.3076297054856187</v>
      </c>
      <c r="R556" s="187">
        <v>0.84349969192852736</v>
      </c>
      <c r="S556" s="190">
        <v>26.25</v>
      </c>
      <c r="T556" s="190">
        <v>440.25</v>
      </c>
      <c r="U556" s="190">
        <v>2.0476744186046512</v>
      </c>
      <c r="V556" s="190">
        <v>4.6120265566149952</v>
      </c>
      <c r="W556" s="187">
        <v>0.6383240911891559</v>
      </c>
      <c r="X556" s="187">
        <v>1.4818237831176833</v>
      </c>
      <c r="Y556" s="188">
        <v>22</v>
      </c>
      <c r="Z556" s="188">
        <v>84</v>
      </c>
      <c r="AA556" s="188">
        <v>54</v>
      </c>
      <c r="AB556" s="188">
        <v>67</v>
      </c>
      <c r="AC556" s="188">
        <v>93</v>
      </c>
      <c r="AD556" s="189">
        <v>20.287500000000001</v>
      </c>
    </row>
    <row r="557" spans="1:30" s="183" customFormat="1" ht="11.35" x14ac:dyDescent="0.35">
      <c r="A557" s="175">
        <v>544</v>
      </c>
      <c r="B557" s="175">
        <v>26.25</v>
      </c>
      <c r="C557" s="175">
        <v>733.5</v>
      </c>
      <c r="D557" s="184">
        <v>3.4116279069767441</v>
      </c>
      <c r="E557" s="184">
        <v>5.2005103677618862</v>
      </c>
      <c r="F557" s="185">
        <v>2208.6405000000004</v>
      </c>
      <c r="G557" s="185">
        <v>22450.793500000007</v>
      </c>
      <c r="H557" s="185">
        <v>104.42229534883724</v>
      </c>
      <c r="I557" s="185">
        <v>281.98025753816353</v>
      </c>
      <c r="J557" s="185">
        <v>1600</v>
      </c>
      <c r="K557" s="185">
        <v>268950</v>
      </c>
      <c r="L557" s="185">
        <v>1250.9302325581396</v>
      </c>
      <c r="M557" s="185">
        <v>265.71903819502916</v>
      </c>
      <c r="N557" s="186">
        <v>12</v>
      </c>
      <c r="O557" s="186">
        <v>177.75</v>
      </c>
      <c r="P557" s="186">
        <v>0.82674418604651168</v>
      </c>
      <c r="Q557" s="186">
        <v>2.1882585156808334</v>
      </c>
      <c r="R557" s="187">
        <v>0.85187500000000005</v>
      </c>
      <c r="S557" s="190">
        <v>25.5</v>
      </c>
      <c r="T557" s="190">
        <v>399</v>
      </c>
      <c r="U557" s="190">
        <v>1.8558139534883722</v>
      </c>
      <c r="V557" s="190">
        <v>4.1453753268840412</v>
      </c>
      <c r="W557" s="187">
        <v>0.66749999999999998</v>
      </c>
      <c r="X557" s="187">
        <v>1.5193750000000001</v>
      </c>
      <c r="Y557" s="188">
        <v>32</v>
      </c>
      <c r="Z557" s="188">
        <v>75</v>
      </c>
      <c r="AA557" s="188">
        <v>53</v>
      </c>
      <c r="AB557" s="188">
        <v>82</v>
      </c>
      <c r="AC557" s="188">
        <v>78</v>
      </c>
      <c r="AD557" s="189">
        <v>20</v>
      </c>
    </row>
    <row r="558" spans="1:30" s="183" customFormat="1" ht="11.35" x14ac:dyDescent="0.35">
      <c r="A558" s="175">
        <v>545</v>
      </c>
      <c r="B558" s="175">
        <v>40.5</v>
      </c>
      <c r="C558" s="175">
        <v>605.25</v>
      </c>
      <c r="D558" s="184">
        <v>2.8151162790697675</v>
      </c>
      <c r="E558" s="184">
        <v>6.0943088098318059</v>
      </c>
      <c r="F558" s="185">
        <v>3614.1390000000006</v>
      </c>
      <c r="G558" s="185">
        <v>33495.111475000005</v>
      </c>
      <c r="H558" s="185">
        <v>155.79121616279073</v>
      </c>
      <c r="I558" s="185">
        <v>497.94487495659109</v>
      </c>
      <c r="J558" s="185">
        <v>1600</v>
      </c>
      <c r="K558" s="185">
        <v>274350</v>
      </c>
      <c r="L558" s="185">
        <v>1276.046511627907</v>
      </c>
      <c r="M558" s="185">
        <v>287.05839334714722</v>
      </c>
      <c r="N558" s="186">
        <v>14.25</v>
      </c>
      <c r="O558" s="186">
        <v>232.5</v>
      </c>
      <c r="P558" s="186">
        <v>1.0813953488372092</v>
      </c>
      <c r="Q558" s="186">
        <v>2.4183639149664615</v>
      </c>
      <c r="R558" s="187">
        <v>0.817968291250734</v>
      </c>
      <c r="S558" s="190">
        <v>24.75</v>
      </c>
      <c r="T558" s="190">
        <v>520.5</v>
      </c>
      <c r="U558" s="190">
        <v>2.4209302325581397</v>
      </c>
      <c r="V558" s="190">
        <v>4.872932494221585</v>
      </c>
      <c r="W558" s="187">
        <v>0.59248385202583675</v>
      </c>
      <c r="X558" s="187">
        <v>1.4104521432765709</v>
      </c>
      <c r="Y558" s="188">
        <v>39</v>
      </c>
      <c r="Z558" s="188">
        <v>65</v>
      </c>
      <c r="AA558" s="188">
        <v>56</v>
      </c>
      <c r="AB558" s="188">
        <v>74</v>
      </c>
      <c r="AC558" s="188">
        <v>86</v>
      </c>
      <c r="AD558" s="189">
        <v>21.287500000000001</v>
      </c>
    </row>
    <row r="559" spans="1:30" s="183" customFormat="1" ht="11.35" x14ac:dyDescent="0.35">
      <c r="A559" s="175">
        <v>546</v>
      </c>
      <c r="B559" s="175">
        <v>32.25</v>
      </c>
      <c r="C559" s="175">
        <v>781.5</v>
      </c>
      <c r="D559" s="184">
        <v>3.6348837209302327</v>
      </c>
      <c r="E559" s="184">
        <v>5.941434725599998</v>
      </c>
      <c r="F559" s="185">
        <v>2877.9255000000003</v>
      </c>
      <c r="G559" s="185">
        <v>36554.115750000048</v>
      </c>
      <c r="H559" s="185">
        <v>170.01914302325605</v>
      </c>
      <c r="I559" s="185">
        <v>435.8759245194413</v>
      </c>
      <c r="J559" s="185">
        <v>1600</v>
      </c>
      <c r="K559" s="185">
        <v>276000</v>
      </c>
      <c r="L559" s="185">
        <v>1283.7209302325582</v>
      </c>
      <c r="M559" s="185">
        <v>275.07877593717268</v>
      </c>
      <c r="N559" s="186">
        <v>14.25</v>
      </c>
      <c r="O559" s="186">
        <v>198.75</v>
      </c>
      <c r="P559" s="186">
        <v>0.92441860465116277</v>
      </c>
      <c r="Q559" s="186">
        <v>2.4770764935286991</v>
      </c>
      <c r="R559" s="187">
        <v>0.83861144945188792</v>
      </c>
      <c r="S559" s="190">
        <v>23.25</v>
      </c>
      <c r="T559" s="190">
        <v>420</v>
      </c>
      <c r="U559" s="190">
        <v>1.9534883720930232</v>
      </c>
      <c r="V559" s="190">
        <v>4.4291725581758277</v>
      </c>
      <c r="W559" s="187">
        <v>0.65895249695493296</v>
      </c>
      <c r="X559" s="187">
        <v>1.4975639464068209</v>
      </c>
      <c r="Y559" s="188">
        <v>29</v>
      </c>
      <c r="Z559" s="188">
        <v>65</v>
      </c>
      <c r="AA559" s="188">
        <v>66</v>
      </c>
      <c r="AB559" s="188">
        <v>70</v>
      </c>
      <c r="AC559" s="188">
        <v>90</v>
      </c>
      <c r="AD559" s="189">
        <v>20.524999999999999</v>
      </c>
    </row>
    <row r="560" spans="1:30" s="183" customFormat="1" ht="11.35" x14ac:dyDescent="0.35">
      <c r="A560" s="175">
        <v>547</v>
      </c>
      <c r="B560" s="175">
        <v>39.75</v>
      </c>
      <c r="C560" s="175">
        <v>970.5</v>
      </c>
      <c r="D560" s="184">
        <v>4.5139534883720929</v>
      </c>
      <c r="E560" s="184">
        <v>7.8127421501268435</v>
      </c>
      <c r="F560" s="185">
        <v>3279.4965000000007</v>
      </c>
      <c r="G560" s="185">
        <v>36318.750525000018</v>
      </c>
      <c r="H560" s="185">
        <v>168.9244210465117</v>
      </c>
      <c r="I560" s="185">
        <v>461.25734894193874</v>
      </c>
      <c r="J560" s="185">
        <v>1600</v>
      </c>
      <c r="K560" s="185">
        <v>270800</v>
      </c>
      <c r="L560" s="185">
        <v>1259.5348837209303</v>
      </c>
      <c r="M560" s="185">
        <v>281.50092950139606</v>
      </c>
      <c r="N560" s="186">
        <v>12</v>
      </c>
      <c r="O560" s="186">
        <v>159.75</v>
      </c>
      <c r="P560" s="186">
        <v>0.74302325581395345</v>
      </c>
      <c r="Q560" s="186">
        <v>2.0749558433357294</v>
      </c>
      <c r="R560" s="187">
        <v>0.86603773584905652</v>
      </c>
      <c r="S560" s="190">
        <v>35.25</v>
      </c>
      <c r="T560" s="190">
        <v>400.5</v>
      </c>
      <c r="U560" s="190">
        <v>1.8627906976744186</v>
      </c>
      <c r="V560" s="190">
        <v>4.8631757275387875</v>
      </c>
      <c r="W560" s="187">
        <v>0.66415094339622638</v>
      </c>
      <c r="X560" s="187">
        <v>1.530188679245283</v>
      </c>
      <c r="Y560" s="188">
        <v>39</v>
      </c>
      <c r="Z560" s="188">
        <v>73</v>
      </c>
      <c r="AA560" s="188">
        <v>48</v>
      </c>
      <c r="AB560" s="188">
        <v>83</v>
      </c>
      <c r="AC560" s="188">
        <v>77</v>
      </c>
      <c r="AD560" s="189">
        <v>19.875</v>
      </c>
    </row>
    <row r="561" spans="1:30" s="183" customFormat="1" ht="11.35" x14ac:dyDescent="0.35">
      <c r="A561" s="175">
        <v>548</v>
      </c>
      <c r="B561" s="175">
        <v>39.75</v>
      </c>
      <c r="C561" s="175">
        <v>1189.5</v>
      </c>
      <c r="D561" s="184">
        <v>5.532558139534884</v>
      </c>
      <c r="E561" s="184">
        <v>8.9075986392966904</v>
      </c>
      <c r="F561" s="185">
        <v>3547.2105000000006</v>
      </c>
      <c r="G561" s="185">
        <v>56413.660825000035</v>
      </c>
      <c r="H561" s="185">
        <v>262.38912011627923</v>
      </c>
      <c r="I561" s="185">
        <v>646.20941349485679</v>
      </c>
      <c r="J561" s="185">
        <v>1600</v>
      </c>
      <c r="K561" s="185">
        <v>272900</v>
      </c>
      <c r="L561" s="185">
        <v>1269.3023255813953</v>
      </c>
      <c r="M561" s="185">
        <v>254.42252138340604</v>
      </c>
      <c r="N561" s="186">
        <v>9.75</v>
      </c>
      <c r="O561" s="186">
        <v>189.75</v>
      </c>
      <c r="P561" s="186">
        <v>0.88255813953488371</v>
      </c>
      <c r="Q561" s="186">
        <v>2.1307682492200728</v>
      </c>
      <c r="R561" s="187">
        <v>0.84246575342465746</v>
      </c>
      <c r="S561" s="190">
        <v>22.5</v>
      </c>
      <c r="T561" s="190">
        <v>375</v>
      </c>
      <c r="U561" s="190">
        <v>1.7441860465116279</v>
      </c>
      <c r="V561" s="190">
        <v>3.9156886889984222</v>
      </c>
      <c r="W561" s="187">
        <v>0.68866749688667495</v>
      </c>
      <c r="X561" s="187">
        <v>1.5311332503113324</v>
      </c>
      <c r="Y561" s="188">
        <v>28</v>
      </c>
      <c r="Z561" s="188">
        <v>77</v>
      </c>
      <c r="AA561" s="188">
        <v>55</v>
      </c>
      <c r="AB561" s="188">
        <v>72</v>
      </c>
      <c r="AC561" s="188">
        <v>88</v>
      </c>
      <c r="AD561" s="189">
        <v>20.074999999999999</v>
      </c>
    </row>
    <row r="562" spans="1:30" s="183" customFormat="1" ht="11.35" x14ac:dyDescent="0.35">
      <c r="A562" s="175">
        <v>549</v>
      </c>
      <c r="B562" s="175">
        <v>33.75</v>
      </c>
      <c r="C562" s="175">
        <v>1066.5</v>
      </c>
      <c r="D562" s="184">
        <v>4.9604651162790701</v>
      </c>
      <c r="E562" s="184">
        <v>7.0689739217244556</v>
      </c>
      <c r="F562" s="185">
        <v>3011.7825000000003</v>
      </c>
      <c r="G562" s="185">
        <v>36882.437225000009</v>
      </c>
      <c r="H562" s="185">
        <v>171.54621965116283</v>
      </c>
      <c r="I562" s="185">
        <v>429.75862624228165</v>
      </c>
      <c r="J562" s="185">
        <v>1600</v>
      </c>
      <c r="K562" s="185">
        <v>277850</v>
      </c>
      <c r="L562" s="185">
        <v>1292.3255813953488</v>
      </c>
      <c r="M562" s="185">
        <v>271.89055323910208</v>
      </c>
      <c r="N562" s="186">
        <v>12</v>
      </c>
      <c r="O562" s="186">
        <v>157.5</v>
      </c>
      <c r="P562" s="186">
        <v>0.73255813953488369</v>
      </c>
      <c r="Q562" s="186">
        <v>2.1156648642603302</v>
      </c>
      <c r="R562" s="187">
        <v>0.86817325800376643</v>
      </c>
      <c r="S562" s="190">
        <v>24.75</v>
      </c>
      <c r="T562" s="190">
        <v>438.75</v>
      </c>
      <c r="U562" s="190">
        <v>2.0406976744186047</v>
      </c>
      <c r="V562" s="190">
        <v>5.052334241385541</v>
      </c>
      <c r="W562" s="187">
        <v>0.63276836158192096</v>
      </c>
      <c r="X562" s="187">
        <v>1.5009416195856873</v>
      </c>
      <c r="Y562" s="188">
        <v>26</v>
      </c>
      <c r="Z562" s="188">
        <v>75</v>
      </c>
      <c r="AA562" s="188">
        <v>59</v>
      </c>
      <c r="AB562" s="188">
        <v>85</v>
      </c>
      <c r="AC562" s="188">
        <v>75</v>
      </c>
      <c r="AD562" s="189">
        <v>19.912500000000001</v>
      </c>
    </row>
    <row r="563" spans="1:30" s="183" customFormat="1" ht="11.35" x14ac:dyDescent="0.35">
      <c r="A563" s="175">
        <v>550</v>
      </c>
      <c r="B563" s="175">
        <v>37.5</v>
      </c>
      <c r="C563" s="175">
        <v>674.25</v>
      </c>
      <c r="D563" s="184">
        <v>3.136046511627907</v>
      </c>
      <c r="E563" s="184">
        <v>5.5003539136492527</v>
      </c>
      <c r="F563" s="185">
        <v>3346.4250000000006</v>
      </c>
      <c r="G563" s="185">
        <v>27109.017100000001</v>
      </c>
      <c r="H563" s="185">
        <v>126.08845162790698</v>
      </c>
      <c r="I563" s="185">
        <v>363.81601079889435</v>
      </c>
      <c r="J563" s="185">
        <v>1600</v>
      </c>
      <c r="K563" s="185">
        <v>271950</v>
      </c>
      <c r="L563" s="185">
        <v>1264.8837209302326</v>
      </c>
      <c r="M563" s="185">
        <v>263.97723716847111</v>
      </c>
      <c r="N563" s="186">
        <v>11.25</v>
      </c>
      <c r="O563" s="186">
        <v>213.75</v>
      </c>
      <c r="P563" s="186">
        <v>0.9941860465116279</v>
      </c>
      <c r="Q563" s="186">
        <v>2.2530407620603152</v>
      </c>
      <c r="R563" s="187">
        <v>0.82789855072463769</v>
      </c>
      <c r="S563" s="190">
        <v>38.25</v>
      </c>
      <c r="T563" s="190">
        <v>444</v>
      </c>
      <c r="U563" s="190">
        <v>2.0651162790697675</v>
      </c>
      <c r="V563" s="190">
        <v>4.7610978923586105</v>
      </c>
      <c r="W563" s="187">
        <v>0.64251207729468596</v>
      </c>
      <c r="X563" s="187">
        <v>1.4704106280193237</v>
      </c>
      <c r="Y563" s="188">
        <v>32</v>
      </c>
      <c r="Z563" s="188">
        <v>80</v>
      </c>
      <c r="AA563" s="188">
        <v>48</v>
      </c>
      <c r="AB563" s="188">
        <v>82</v>
      </c>
      <c r="AC563" s="188">
        <v>78</v>
      </c>
      <c r="AD563" s="189">
        <v>20.7</v>
      </c>
    </row>
    <row r="564" spans="1:30" s="183" customFormat="1" ht="11.35" x14ac:dyDescent="0.35">
      <c r="A564" s="175">
        <v>551</v>
      </c>
      <c r="B564" s="175">
        <v>30</v>
      </c>
      <c r="C564" s="175">
        <v>839.25</v>
      </c>
      <c r="D564" s="184">
        <v>3.9034883720930234</v>
      </c>
      <c r="E564" s="184">
        <v>6.50388449123533</v>
      </c>
      <c r="F564" s="185">
        <v>2677.1400000000003</v>
      </c>
      <c r="G564" s="185">
        <v>30817.59965</v>
      </c>
      <c r="H564" s="185">
        <v>143.33767279069767</v>
      </c>
      <c r="I564" s="185">
        <v>361.27575463631894</v>
      </c>
      <c r="J564" s="185">
        <v>1600</v>
      </c>
      <c r="K564" s="185">
        <v>270200</v>
      </c>
      <c r="L564" s="185">
        <v>1256.7441860465117</v>
      </c>
      <c r="M564" s="185">
        <v>271.18398184707121</v>
      </c>
      <c r="N564" s="186">
        <v>12</v>
      </c>
      <c r="O564" s="186">
        <v>174.75</v>
      </c>
      <c r="P564" s="186">
        <v>0.81279069767441858</v>
      </c>
      <c r="Q564" s="186">
        <v>2.0803400216119816</v>
      </c>
      <c r="R564" s="187">
        <v>0.86089552238805966</v>
      </c>
      <c r="S564" s="190">
        <v>25.5</v>
      </c>
      <c r="T564" s="190">
        <v>464.25</v>
      </c>
      <c r="U564" s="190">
        <v>2.1593023255813955</v>
      </c>
      <c r="V564" s="190">
        <v>4.7795350316168319</v>
      </c>
      <c r="W564" s="187">
        <v>0.63044776119402979</v>
      </c>
      <c r="X564" s="187">
        <v>1.4913432835820895</v>
      </c>
      <c r="Y564" s="188">
        <v>33</v>
      </c>
      <c r="Z564" s="188">
        <v>83</v>
      </c>
      <c r="AA564" s="188">
        <v>44</v>
      </c>
      <c r="AB564" s="188">
        <v>86</v>
      </c>
      <c r="AC564" s="188">
        <v>74</v>
      </c>
      <c r="AD564" s="189">
        <v>20.9375</v>
      </c>
    </row>
    <row r="565" spans="1:30" s="183" customFormat="1" ht="11.35" x14ac:dyDescent="0.35">
      <c r="A565" s="175">
        <v>552</v>
      </c>
      <c r="B565" s="175">
        <v>24</v>
      </c>
      <c r="C565" s="175">
        <v>880.5</v>
      </c>
      <c r="D565" s="184">
        <v>4.0953488372093023</v>
      </c>
      <c r="E565" s="184">
        <v>5.4198365102929733</v>
      </c>
      <c r="F565" s="185">
        <v>2007.8550000000002</v>
      </c>
      <c r="G565" s="185">
        <v>30814.253225000022</v>
      </c>
      <c r="H565" s="185">
        <v>143.32210802325591</v>
      </c>
      <c r="I565" s="185">
        <v>307.7831709195849</v>
      </c>
      <c r="J565" s="185">
        <v>1600</v>
      </c>
      <c r="K565" s="185">
        <v>273150</v>
      </c>
      <c r="L565" s="185">
        <v>1270.4651162790697</v>
      </c>
      <c r="M565" s="185">
        <v>284.57176786736818</v>
      </c>
      <c r="N565" s="186">
        <v>12</v>
      </c>
      <c r="O565" s="186">
        <v>159.75</v>
      </c>
      <c r="P565" s="186">
        <v>0.74302325581395345</v>
      </c>
      <c r="Q565" s="186">
        <v>2.0609741990110768</v>
      </c>
      <c r="R565" s="187">
        <v>0.86177806619078512</v>
      </c>
      <c r="S565" s="190">
        <v>30</v>
      </c>
      <c r="T565" s="190">
        <v>393.75</v>
      </c>
      <c r="U565" s="190">
        <v>1.8313953488372092</v>
      </c>
      <c r="V565" s="190">
        <v>4.5090514271712916</v>
      </c>
      <c r="W565" s="187">
        <v>0.65931213497728747</v>
      </c>
      <c r="X565" s="187">
        <v>1.5210902011680725</v>
      </c>
      <c r="Y565" s="188">
        <v>31</v>
      </c>
      <c r="Z565" s="188">
        <v>70</v>
      </c>
      <c r="AA565" s="188">
        <v>59</v>
      </c>
      <c r="AB565" s="188">
        <v>78</v>
      </c>
      <c r="AC565" s="188">
        <v>82</v>
      </c>
      <c r="AD565" s="189">
        <v>19.262499999999999</v>
      </c>
    </row>
    <row r="566" spans="1:30" s="183" customFormat="1" ht="11.35" x14ac:dyDescent="0.35">
      <c r="A566" s="175">
        <v>553</v>
      </c>
      <c r="B566" s="175">
        <v>38.25</v>
      </c>
      <c r="C566" s="175">
        <v>852.75</v>
      </c>
      <c r="D566" s="184">
        <v>3.9662790697674417</v>
      </c>
      <c r="E566" s="184">
        <v>7.0184396724467772</v>
      </c>
      <c r="F566" s="185">
        <v>3413.3535000000006</v>
      </c>
      <c r="G566" s="185">
        <v>31894.776675000012</v>
      </c>
      <c r="H566" s="185">
        <v>148.34779848837215</v>
      </c>
      <c r="I566" s="185">
        <v>422.55538332642715</v>
      </c>
      <c r="J566" s="185">
        <v>1600</v>
      </c>
      <c r="K566" s="185">
        <v>266950</v>
      </c>
      <c r="L566" s="185">
        <v>1241.6279069767443</v>
      </c>
      <c r="M566" s="185">
        <v>278.47154783905506</v>
      </c>
      <c r="N566" s="186">
        <v>12</v>
      </c>
      <c r="O566" s="186">
        <v>225</v>
      </c>
      <c r="P566" s="186">
        <v>1.0465116279069768</v>
      </c>
      <c r="Q566" s="186">
        <v>2.4000193571268933</v>
      </c>
      <c r="R566" s="187">
        <v>0.82046678635547576</v>
      </c>
      <c r="S566" s="190">
        <v>52.5</v>
      </c>
      <c r="T566" s="190">
        <v>438.75</v>
      </c>
      <c r="U566" s="190">
        <v>2.0406976744186047</v>
      </c>
      <c r="V566" s="190">
        <v>5.3189536755422733</v>
      </c>
      <c r="W566" s="187">
        <v>0.64991023339317777</v>
      </c>
      <c r="X566" s="187">
        <v>1.4703770197486534</v>
      </c>
      <c r="Y566" s="188">
        <v>40</v>
      </c>
      <c r="Z566" s="188">
        <v>73</v>
      </c>
      <c r="AA566" s="188">
        <v>47</v>
      </c>
      <c r="AB566" s="188">
        <v>77</v>
      </c>
      <c r="AC566" s="188">
        <v>83</v>
      </c>
      <c r="AD566" s="189">
        <v>20.887499999999999</v>
      </c>
    </row>
    <row r="567" spans="1:30" s="183" customFormat="1" ht="11.35" x14ac:dyDescent="0.35">
      <c r="A567" s="175">
        <v>554</v>
      </c>
      <c r="B567" s="175">
        <v>39.75</v>
      </c>
      <c r="C567" s="175">
        <v>1008</v>
      </c>
      <c r="D567" s="184">
        <v>4.688372093023256</v>
      </c>
      <c r="E567" s="184">
        <v>7.9571709650755817</v>
      </c>
      <c r="F567" s="185">
        <v>3547.2105000000006</v>
      </c>
      <c r="G567" s="185">
        <v>48784.927300000003</v>
      </c>
      <c r="H567" s="185">
        <v>226.90663860465116</v>
      </c>
      <c r="I567" s="185">
        <v>591.06492649735287</v>
      </c>
      <c r="J567" s="185">
        <v>1600</v>
      </c>
      <c r="K567" s="185">
        <v>267450</v>
      </c>
      <c r="L567" s="185">
        <v>1243.953488372093</v>
      </c>
      <c r="M567" s="185">
        <v>284.13781320334692</v>
      </c>
      <c r="N567" s="186">
        <v>12</v>
      </c>
      <c r="O567" s="186">
        <v>172.5</v>
      </c>
      <c r="P567" s="186">
        <v>0.80232558139534882</v>
      </c>
      <c r="Q567" s="186">
        <v>2.1038725277752883</v>
      </c>
      <c r="R567" s="187">
        <v>0.85189954925949773</v>
      </c>
      <c r="S567" s="190">
        <v>24</v>
      </c>
      <c r="T567" s="190">
        <v>385.5</v>
      </c>
      <c r="U567" s="190">
        <v>1.7930232558139534</v>
      </c>
      <c r="V567" s="190">
        <v>3.9650426538840904</v>
      </c>
      <c r="W567" s="187">
        <v>0.66902768834513848</v>
      </c>
      <c r="X567" s="187">
        <v>1.5209272376046363</v>
      </c>
      <c r="Y567" s="188">
        <v>38</v>
      </c>
      <c r="Z567" s="188">
        <v>68</v>
      </c>
      <c r="AA567" s="188">
        <v>54</v>
      </c>
      <c r="AB567" s="188">
        <v>82</v>
      </c>
      <c r="AC567" s="188">
        <v>78</v>
      </c>
      <c r="AD567" s="189">
        <v>19.412500000000001</v>
      </c>
    </row>
    <row r="568" spans="1:30" s="183" customFormat="1" ht="11.35" x14ac:dyDescent="0.35">
      <c r="A568" s="175">
        <v>555</v>
      </c>
      <c r="B568" s="175">
        <v>24</v>
      </c>
      <c r="C568" s="175">
        <v>369.75</v>
      </c>
      <c r="D568" s="184">
        <v>1.7197674418604652</v>
      </c>
      <c r="E568" s="184">
        <v>3.9275289420351567</v>
      </c>
      <c r="F568" s="185">
        <v>2141.7120000000004</v>
      </c>
      <c r="G568" s="185">
        <v>18236.900775000016</v>
      </c>
      <c r="H568" s="185">
        <v>84.822794302325661</v>
      </c>
      <c r="I568" s="185">
        <v>285.65880383124147</v>
      </c>
      <c r="J568" s="185">
        <v>1600</v>
      </c>
      <c r="K568" s="185">
        <v>271950</v>
      </c>
      <c r="L568" s="185">
        <v>1264.8837209302326</v>
      </c>
      <c r="M568" s="185">
        <v>281.95224037990687</v>
      </c>
      <c r="N568" s="186">
        <v>13.5</v>
      </c>
      <c r="O568" s="186">
        <v>323.25</v>
      </c>
      <c r="P568" s="186">
        <v>1.5034883720930232</v>
      </c>
      <c r="Q568" s="186">
        <v>2.9079008420348775</v>
      </c>
      <c r="R568" s="187">
        <v>0.74691720493247216</v>
      </c>
      <c r="S568" s="190">
        <v>31.5</v>
      </c>
      <c r="T568" s="190">
        <v>567.75</v>
      </c>
      <c r="U568" s="190">
        <v>2.6406976744186048</v>
      </c>
      <c r="V568" s="190">
        <v>5.3653032051262946</v>
      </c>
      <c r="W568" s="187">
        <v>0.55549031121550208</v>
      </c>
      <c r="X568" s="187">
        <v>1.3024075161479742</v>
      </c>
      <c r="Y568" s="188">
        <v>33</v>
      </c>
      <c r="Z568" s="188">
        <v>64</v>
      </c>
      <c r="AA568" s="188">
        <v>63</v>
      </c>
      <c r="AB568" s="188">
        <v>72</v>
      </c>
      <c r="AC568" s="188">
        <v>88</v>
      </c>
      <c r="AD568" s="189">
        <v>21.287500000000001</v>
      </c>
    </row>
    <row r="569" spans="1:30" s="183" customFormat="1" ht="11.35" x14ac:dyDescent="0.35">
      <c r="A569" s="175">
        <v>556</v>
      </c>
      <c r="B569" s="175">
        <v>23.25</v>
      </c>
      <c r="C569" s="175">
        <v>783.75</v>
      </c>
      <c r="D569" s="184">
        <v>3.6453488372093021</v>
      </c>
      <c r="E569" s="184">
        <v>4.9478685814438625</v>
      </c>
      <c r="F569" s="185">
        <v>1940.9265000000003</v>
      </c>
      <c r="G569" s="185">
        <v>36073.346025000021</v>
      </c>
      <c r="H569" s="185">
        <v>167.78300476744195</v>
      </c>
      <c r="I569" s="185">
        <v>332.49529843944572</v>
      </c>
      <c r="J569" s="185">
        <v>1600</v>
      </c>
      <c r="K569" s="185">
        <v>278250</v>
      </c>
      <c r="L569" s="185">
        <v>1294.1860465116279</v>
      </c>
      <c r="M569" s="185">
        <v>290.06309785798317</v>
      </c>
      <c r="N569" s="186">
        <v>12.75</v>
      </c>
      <c r="O569" s="186">
        <v>106.5</v>
      </c>
      <c r="P569" s="186">
        <v>0.49534883720930234</v>
      </c>
      <c r="Q569" s="186">
        <v>1.7190118179001612</v>
      </c>
      <c r="R569" s="187">
        <v>0.91388720436628268</v>
      </c>
      <c r="S569" s="190">
        <v>27.75</v>
      </c>
      <c r="T569" s="190">
        <v>507.75</v>
      </c>
      <c r="U569" s="190">
        <v>2.3616279069767443</v>
      </c>
      <c r="V569" s="190">
        <v>5.2692996086361132</v>
      </c>
      <c r="W569" s="187">
        <v>0.58944815039417831</v>
      </c>
      <c r="X569" s="187">
        <v>1.5033353547604609</v>
      </c>
      <c r="Y569" s="188">
        <v>31</v>
      </c>
      <c r="Z569" s="188">
        <v>57</v>
      </c>
      <c r="AA569" s="188">
        <v>72</v>
      </c>
      <c r="AB569" s="188">
        <v>67</v>
      </c>
      <c r="AC569" s="188">
        <v>93</v>
      </c>
      <c r="AD569" s="189">
        <v>20.612500000000001</v>
      </c>
    </row>
    <row r="570" spans="1:30" s="183" customFormat="1" ht="11.35" x14ac:dyDescent="0.35">
      <c r="A570" s="175">
        <v>557</v>
      </c>
      <c r="B570" s="175">
        <v>43.5</v>
      </c>
      <c r="C570" s="175">
        <v>1292.25</v>
      </c>
      <c r="D570" s="184">
        <v>6.0104651162790699</v>
      </c>
      <c r="E570" s="184">
        <v>8.96854288415342</v>
      </c>
      <c r="F570" s="185">
        <v>3212.5680000000007</v>
      </c>
      <c r="G570" s="185">
        <v>47329.976074999984</v>
      </c>
      <c r="H570" s="185">
        <v>220.13942360465109</v>
      </c>
      <c r="I570" s="185">
        <v>498.24666336978049</v>
      </c>
      <c r="J570" s="185">
        <v>1600</v>
      </c>
      <c r="K570" s="185">
        <v>271250</v>
      </c>
      <c r="L570" s="185">
        <v>1261.6279069767443</v>
      </c>
      <c r="M570" s="185">
        <v>284.70291313977037</v>
      </c>
      <c r="N570" s="186">
        <v>9.75</v>
      </c>
      <c r="O570" s="186">
        <v>147</v>
      </c>
      <c r="P570" s="186">
        <v>0.68372093023255809</v>
      </c>
      <c r="Q570" s="186">
        <v>1.8846626700022646</v>
      </c>
      <c r="R570" s="187">
        <v>0.87649653434152497</v>
      </c>
      <c r="S570" s="190">
        <v>25.5</v>
      </c>
      <c r="T570" s="190">
        <v>377.25</v>
      </c>
      <c r="U570" s="190">
        <v>1.7546511627906978</v>
      </c>
      <c r="V570" s="190">
        <v>4.4860220857063222</v>
      </c>
      <c r="W570" s="187">
        <v>0.68304977945809708</v>
      </c>
      <c r="X570" s="187">
        <v>1.5595463137996219</v>
      </c>
      <c r="Y570" s="188">
        <v>37</v>
      </c>
      <c r="Z570" s="188">
        <v>67</v>
      </c>
      <c r="AA570" s="188">
        <v>56</v>
      </c>
      <c r="AB570" s="188">
        <v>83</v>
      </c>
      <c r="AC570" s="188">
        <v>77</v>
      </c>
      <c r="AD570" s="189">
        <v>19.837499999999999</v>
      </c>
    </row>
    <row r="571" spans="1:30" s="183" customFormat="1" ht="11.35" x14ac:dyDescent="0.35">
      <c r="A571" s="175">
        <v>558</v>
      </c>
      <c r="B571" s="175">
        <v>30.75</v>
      </c>
      <c r="C571" s="175">
        <v>685.5</v>
      </c>
      <c r="D571" s="184">
        <v>3.188372093023256</v>
      </c>
      <c r="E571" s="184">
        <v>5.3118281566305123</v>
      </c>
      <c r="F571" s="185">
        <v>1807.0695000000003</v>
      </c>
      <c r="G571" s="185">
        <v>29761.988475000009</v>
      </c>
      <c r="H571" s="185">
        <v>138.42785337209307</v>
      </c>
      <c r="I571" s="185">
        <v>326.16354387002298</v>
      </c>
      <c r="J571" s="185">
        <v>1600</v>
      </c>
      <c r="K571" s="185">
        <v>272150</v>
      </c>
      <c r="L571" s="185">
        <v>1265.8139534883721</v>
      </c>
      <c r="M571" s="185">
        <v>273.57304000139607</v>
      </c>
      <c r="N571" s="186">
        <v>9.75</v>
      </c>
      <c r="O571" s="186">
        <v>201</v>
      </c>
      <c r="P571" s="186">
        <v>0.93488372093023253</v>
      </c>
      <c r="Q571" s="186">
        <v>2.0040419111742898</v>
      </c>
      <c r="R571" s="187">
        <v>0.83415841584158412</v>
      </c>
      <c r="S571" s="190">
        <v>27</v>
      </c>
      <c r="T571" s="190">
        <v>384</v>
      </c>
      <c r="U571" s="190">
        <v>1.786046511627907</v>
      </c>
      <c r="V571" s="190">
        <v>4.1049509311755807</v>
      </c>
      <c r="W571" s="187">
        <v>0.68316831683168311</v>
      </c>
      <c r="X571" s="187">
        <v>1.5173267326732671</v>
      </c>
      <c r="Y571" s="188">
        <v>35</v>
      </c>
      <c r="Z571" s="188">
        <v>68</v>
      </c>
      <c r="AA571" s="188">
        <v>57</v>
      </c>
      <c r="AB571" s="188">
        <v>79</v>
      </c>
      <c r="AC571" s="188">
        <v>81</v>
      </c>
      <c r="AD571" s="189">
        <v>20.2</v>
      </c>
    </row>
    <row r="572" spans="1:30" s="183" customFormat="1" ht="11.35" x14ac:dyDescent="0.35">
      <c r="A572" s="175">
        <v>559</v>
      </c>
      <c r="B572" s="175">
        <v>33</v>
      </c>
      <c r="C572" s="175">
        <v>666</v>
      </c>
      <c r="D572" s="184">
        <v>3.097674418604651</v>
      </c>
      <c r="E572" s="184">
        <v>6.4452941745358023</v>
      </c>
      <c r="F572" s="185">
        <v>2944.8540000000003</v>
      </c>
      <c r="G572" s="185">
        <v>32419.421750000005</v>
      </c>
      <c r="H572" s="185">
        <v>150.7880081395349</v>
      </c>
      <c r="I572" s="185">
        <v>445.801755748956</v>
      </c>
      <c r="J572" s="185">
        <v>1600</v>
      </c>
      <c r="K572" s="185">
        <v>277650</v>
      </c>
      <c r="L572" s="185">
        <v>1291.3953488372092</v>
      </c>
      <c r="M572" s="185">
        <v>280.40842538161121</v>
      </c>
      <c r="N572" s="186">
        <v>12</v>
      </c>
      <c r="O572" s="186">
        <v>243.75</v>
      </c>
      <c r="P572" s="186">
        <v>1.1337209302325582</v>
      </c>
      <c r="Q572" s="186">
        <v>2.4947075037432294</v>
      </c>
      <c r="R572" s="187">
        <v>0.81364678899082565</v>
      </c>
      <c r="S572" s="190">
        <v>30.75</v>
      </c>
      <c r="T572" s="190">
        <v>582</v>
      </c>
      <c r="U572" s="190">
        <v>2.7069767441860466</v>
      </c>
      <c r="V572" s="190">
        <v>5.5387502955003516</v>
      </c>
      <c r="W572" s="187">
        <v>0.55504587155963303</v>
      </c>
      <c r="X572" s="187">
        <v>1.3686926605504586</v>
      </c>
      <c r="Y572" s="188">
        <v>28</v>
      </c>
      <c r="Z572" s="188">
        <v>68</v>
      </c>
      <c r="AA572" s="188">
        <v>64</v>
      </c>
      <c r="AB572" s="188">
        <v>85</v>
      </c>
      <c r="AC572" s="188">
        <v>75</v>
      </c>
      <c r="AD572" s="189">
        <v>21.8</v>
      </c>
    </row>
    <row r="573" spans="1:30" s="183" customFormat="1" ht="11.35" x14ac:dyDescent="0.35">
      <c r="A573" s="175">
        <v>560</v>
      </c>
      <c r="B573" s="175">
        <v>37.5</v>
      </c>
      <c r="C573" s="175">
        <v>711</v>
      </c>
      <c r="D573" s="184">
        <v>3.3069767441860467</v>
      </c>
      <c r="E573" s="184">
        <v>5.9130635254887958</v>
      </c>
      <c r="F573" s="185">
        <v>3346.4250000000006</v>
      </c>
      <c r="G573" s="185">
        <v>31146.292949999995</v>
      </c>
      <c r="H573" s="185">
        <v>144.86647883720929</v>
      </c>
      <c r="I573" s="185">
        <v>434.04256268403014</v>
      </c>
      <c r="J573" s="185">
        <v>1600</v>
      </c>
      <c r="K573" s="185">
        <v>267500</v>
      </c>
      <c r="L573" s="185">
        <v>1244.1860465116279</v>
      </c>
      <c r="M573" s="185">
        <v>268.73911678150358</v>
      </c>
      <c r="N573" s="186">
        <v>13.5</v>
      </c>
      <c r="O573" s="186">
        <v>273</v>
      </c>
      <c r="P573" s="186">
        <v>1.2697674418604652</v>
      </c>
      <c r="Q573" s="186">
        <v>2.9019035714832686</v>
      </c>
      <c r="R573" s="187">
        <v>0.77320872274143304</v>
      </c>
      <c r="S573" s="190">
        <v>23.25</v>
      </c>
      <c r="T573" s="190">
        <v>435.75</v>
      </c>
      <c r="U573" s="190">
        <v>2.0267441860465114</v>
      </c>
      <c r="V573" s="190">
        <v>4.4550762399101878</v>
      </c>
      <c r="W573" s="187">
        <v>0.63800623052959504</v>
      </c>
      <c r="X573" s="187">
        <v>1.4112149532710281</v>
      </c>
      <c r="Y573" s="188">
        <v>36</v>
      </c>
      <c r="Z573" s="188">
        <v>73</v>
      </c>
      <c r="AA573" s="188">
        <v>51</v>
      </c>
      <c r="AB573" s="188">
        <v>77</v>
      </c>
      <c r="AC573" s="188">
        <v>83</v>
      </c>
      <c r="AD573" s="189">
        <v>20.0625</v>
      </c>
    </row>
    <row r="574" spans="1:30" s="183" customFormat="1" ht="11.35" x14ac:dyDescent="0.35">
      <c r="A574" s="175">
        <v>561</v>
      </c>
      <c r="B574" s="175">
        <v>17.25</v>
      </c>
      <c r="C574" s="175">
        <v>450</v>
      </c>
      <c r="D574" s="184">
        <v>2.0930232558139537</v>
      </c>
      <c r="E574" s="184">
        <v>3.8841365215641206</v>
      </c>
      <c r="F574" s="185">
        <v>1539.3555000000003</v>
      </c>
      <c r="G574" s="185">
        <v>17093.910725000002</v>
      </c>
      <c r="H574" s="185">
        <v>79.506561511627908</v>
      </c>
      <c r="I574" s="185">
        <v>220.07326619444919</v>
      </c>
      <c r="J574" s="185">
        <v>1600</v>
      </c>
      <c r="K574" s="185">
        <v>276250</v>
      </c>
      <c r="L574" s="185">
        <v>1284.8837209302326</v>
      </c>
      <c r="M574" s="185">
        <v>268.80987351330577</v>
      </c>
      <c r="N574" s="186">
        <v>14.25</v>
      </c>
      <c r="O574" s="186">
        <v>237.75</v>
      </c>
      <c r="P574" s="186">
        <v>1.1058139534883722</v>
      </c>
      <c r="Q574" s="186">
        <v>2.6190399473087047</v>
      </c>
      <c r="R574" s="187">
        <v>0.81591173054587696</v>
      </c>
      <c r="S574" s="190">
        <v>43.5</v>
      </c>
      <c r="T574" s="190">
        <v>540.75</v>
      </c>
      <c r="U574" s="190">
        <v>2.5151162790697676</v>
      </c>
      <c r="V574" s="190">
        <v>5.493470368721713</v>
      </c>
      <c r="W574" s="187">
        <v>0.58130081300813008</v>
      </c>
      <c r="X574" s="187">
        <v>1.397212543554007</v>
      </c>
      <c r="Y574" s="188">
        <v>28</v>
      </c>
      <c r="Z574" s="188">
        <v>74</v>
      </c>
      <c r="AA574" s="188">
        <v>58</v>
      </c>
      <c r="AB574" s="188">
        <v>82</v>
      </c>
      <c r="AC574" s="188">
        <v>78</v>
      </c>
      <c r="AD574" s="189">
        <v>21.524999999999999</v>
      </c>
    </row>
    <row r="575" spans="1:30" s="183" customFormat="1" ht="11.35" x14ac:dyDescent="0.35">
      <c r="A575" s="175">
        <v>562</v>
      </c>
      <c r="B575" s="175">
        <v>26.25</v>
      </c>
      <c r="C575" s="175">
        <v>737.25</v>
      </c>
      <c r="D575" s="184">
        <v>3.4290697674418604</v>
      </c>
      <c r="E575" s="184">
        <v>5.4669699846319597</v>
      </c>
      <c r="F575" s="185">
        <v>2342.4975000000004</v>
      </c>
      <c r="G575" s="185">
        <v>36381.588950000012</v>
      </c>
      <c r="H575" s="185">
        <v>169.21669279069772</v>
      </c>
      <c r="I575" s="185">
        <v>388.06302577292377</v>
      </c>
      <c r="J575" s="185">
        <v>1600</v>
      </c>
      <c r="K575" s="185">
        <v>280800</v>
      </c>
      <c r="L575" s="185">
        <v>1306.046511627907</v>
      </c>
      <c r="M575" s="185">
        <v>265.65154900755039</v>
      </c>
      <c r="N575" s="186">
        <v>12</v>
      </c>
      <c r="O575" s="186">
        <v>174.75</v>
      </c>
      <c r="P575" s="186">
        <v>0.81279069767441858</v>
      </c>
      <c r="Q575" s="186">
        <v>2.1826924614387329</v>
      </c>
      <c r="R575" s="187">
        <v>0.85473815461346625</v>
      </c>
      <c r="S575" s="190">
        <v>24</v>
      </c>
      <c r="T575" s="190">
        <v>432</v>
      </c>
      <c r="U575" s="190">
        <v>2.0093023255813955</v>
      </c>
      <c r="V575" s="190">
        <v>4.2136884165447661</v>
      </c>
      <c r="W575" s="187">
        <v>0.64089775561097262</v>
      </c>
      <c r="X575" s="187">
        <v>1.495635910224439</v>
      </c>
      <c r="Y575" s="188">
        <v>21</v>
      </c>
      <c r="Z575" s="188">
        <v>71</v>
      </c>
      <c r="AA575" s="188">
        <v>68</v>
      </c>
      <c r="AB575" s="188">
        <v>81</v>
      </c>
      <c r="AC575" s="188">
        <v>79</v>
      </c>
      <c r="AD575" s="189">
        <v>20.05</v>
      </c>
    </row>
    <row r="576" spans="1:30" s="183" customFormat="1" ht="11.35" x14ac:dyDescent="0.35">
      <c r="A576" s="175">
        <v>563</v>
      </c>
      <c r="B576" s="175">
        <v>21.75</v>
      </c>
      <c r="C576" s="175">
        <v>462.75</v>
      </c>
      <c r="D576" s="184">
        <v>2.152325581395349</v>
      </c>
      <c r="E576" s="184">
        <v>4.0772040293857907</v>
      </c>
      <c r="F576" s="185">
        <v>1940.9265000000003</v>
      </c>
      <c r="G576" s="185">
        <v>17825.66232499999</v>
      </c>
      <c r="H576" s="185">
        <v>82.910057325581349</v>
      </c>
      <c r="I576" s="185">
        <v>253.80661137872951</v>
      </c>
      <c r="J576" s="185">
        <v>1600</v>
      </c>
      <c r="K576" s="185">
        <v>261050</v>
      </c>
      <c r="L576" s="185">
        <v>1214.1860465116279</v>
      </c>
      <c r="M576" s="185">
        <v>265.53800578198002</v>
      </c>
      <c r="N576" s="186">
        <v>11.25</v>
      </c>
      <c r="O576" s="186">
        <v>240.75</v>
      </c>
      <c r="P576" s="186">
        <v>1.1197674418604651</v>
      </c>
      <c r="Q576" s="186">
        <v>2.3615677593735449</v>
      </c>
      <c r="R576" s="187">
        <v>0.80306748466257671</v>
      </c>
      <c r="S576" s="190">
        <v>20.25</v>
      </c>
      <c r="T576" s="190">
        <v>450.75</v>
      </c>
      <c r="U576" s="190">
        <v>2.0965116279069766</v>
      </c>
      <c r="V576" s="190">
        <v>4.0222424138879438</v>
      </c>
      <c r="W576" s="187">
        <v>0.63128834355828223</v>
      </c>
      <c r="X576" s="187">
        <v>1.4343558282208591</v>
      </c>
      <c r="Y576" s="188">
        <v>41</v>
      </c>
      <c r="Z576" s="188">
        <v>76</v>
      </c>
      <c r="AA576" s="188">
        <v>43</v>
      </c>
      <c r="AB576" s="188">
        <v>77</v>
      </c>
      <c r="AC576" s="188">
        <v>83</v>
      </c>
      <c r="AD576" s="189">
        <v>20.375</v>
      </c>
    </row>
    <row r="577" spans="1:30" s="183" customFormat="1" ht="11.35" x14ac:dyDescent="0.35">
      <c r="A577" s="175">
        <v>564</v>
      </c>
      <c r="B577" s="175">
        <v>27.75</v>
      </c>
      <c r="C577" s="175">
        <v>501</v>
      </c>
      <c r="D577" s="184">
        <v>2.3302325581395347</v>
      </c>
      <c r="E577" s="184">
        <v>4.5535769489244533</v>
      </c>
      <c r="F577" s="185">
        <v>2208.6405000000004</v>
      </c>
      <c r="G577" s="185">
        <v>20758.61792500001</v>
      </c>
      <c r="H577" s="185">
        <v>96.551711279069806</v>
      </c>
      <c r="I577" s="185">
        <v>294.84509024474158</v>
      </c>
      <c r="J577" s="185">
        <v>1600</v>
      </c>
      <c r="K577" s="185">
        <v>268150</v>
      </c>
      <c r="L577" s="185">
        <v>1247.2093023255813</v>
      </c>
      <c r="M577" s="185">
        <v>281.58700437796773</v>
      </c>
      <c r="N577" s="186">
        <v>12.75</v>
      </c>
      <c r="O577" s="186">
        <v>253.5</v>
      </c>
      <c r="P577" s="186">
        <v>1.1790697674418604</v>
      </c>
      <c r="Q577" s="186">
        <v>2.3809071289724852</v>
      </c>
      <c r="R577" s="187">
        <v>0.79784688995215303</v>
      </c>
      <c r="S577" s="190">
        <v>19.5</v>
      </c>
      <c r="T577" s="190">
        <v>510</v>
      </c>
      <c r="U577" s="190">
        <v>2.3720930232558142</v>
      </c>
      <c r="V577" s="190">
        <v>4.5387647863376612</v>
      </c>
      <c r="W577" s="187">
        <v>0.59330143540669855</v>
      </c>
      <c r="X577" s="187">
        <v>1.3911483253588517</v>
      </c>
      <c r="Y577" s="188">
        <v>41</v>
      </c>
      <c r="Z577" s="188">
        <v>66</v>
      </c>
      <c r="AA577" s="188">
        <v>53</v>
      </c>
      <c r="AB577" s="188">
        <v>87</v>
      </c>
      <c r="AC577" s="188">
        <v>73</v>
      </c>
      <c r="AD577" s="189">
        <v>20.9</v>
      </c>
    </row>
    <row r="578" spans="1:30" s="183" customFormat="1" ht="11.35" x14ac:dyDescent="0.35">
      <c r="A578" s="175">
        <v>565</v>
      </c>
      <c r="B578" s="175">
        <v>24</v>
      </c>
      <c r="C578" s="175">
        <v>554.25</v>
      </c>
      <c r="D578" s="184">
        <v>2.577906976744186</v>
      </c>
      <c r="E578" s="184">
        <v>4.7817471087320147</v>
      </c>
      <c r="F578" s="185">
        <v>2141.7120000000004</v>
      </c>
      <c r="G578" s="185">
        <v>25087.404575</v>
      </c>
      <c r="H578" s="185">
        <v>116.6856026744186</v>
      </c>
      <c r="I578" s="185">
        <v>315.83949629548431</v>
      </c>
      <c r="J578" s="185">
        <v>1600</v>
      </c>
      <c r="K578" s="185">
        <v>272000</v>
      </c>
      <c r="L578" s="185">
        <v>1265.1162790697674</v>
      </c>
      <c r="M578" s="185">
        <v>284.23016286350929</v>
      </c>
      <c r="N578" s="186">
        <v>11.25</v>
      </c>
      <c r="O578" s="186">
        <v>186.75</v>
      </c>
      <c r="P578" s="186">
        <v>0.86860465116279073</v>
      </c>
      <c r="Q578" s="186">
        <v>1.9323857964530287</v>
      </c>
      <c r="R578" s="187">
        <v>0.84543761638733705</v>
      </c>
      <c r="S578" s="190">
        <v>21</v>
      </c>
      <c r="T578" s="190">
        <v>470.25</v>
      </c>
      <c r="U578" s="190">
        <v>2.1872093023255812</v>
      </c>
      <c r="V578" s="190">
        <v>4.2440322728065283</v>
      </c>
      <c r="W578" s="187">
        <v>0.61080074487895719</v>
      </c>
      <c r="X578" s="187">
        <v>1.4562383612662941</v>
      </c>
      <c r="Y578" s="188">
        <v>38</v>
      </c>
      <c r="Z578" s="188">
        <v>62</v>
      </c>
      <c r="AA578" s="188">
        <v>60</v>
      </c>
      <c r="AB578" s="188">
        <v>81</v>
      </c>
      <c r="AC578" s="188">
        <v>79</v>
      </c>
      <c r="AD578" s="189">
        <v>20.137499999999999</v>
      </c>
    </row>
    <row r="579" spans="1:30" s="183" customFormat="1" ht="11.35" x14ac:dyDescent="0.35">
      <c r="A579" s="175">
        <v>566</v>
      </c>
      <c r="B579" s="175">
        <v>32.25</v>
      </c>
      <c r="C579" s="175">
        <v>537.75</v>
      </c>
      <c r="D579" s="184">
        <v>2.5011627906976743</v>
      </c>
      <c r="E579" s="184">
        <v>5.3067415285601998</v>
      </c>
      <c r="F579" s="185">
        <v>2877.9255000000003</v>
      </c>
      <c r="G579" s="185">
        <v>23847.368200000001</v>
      </c>
      <c r="H579" s="185">
        <v>110.91799162790699</v>
      </c>
      <c r="I579" s="185">
        <v>341.03991503729463</v>
      </c>
      <c r="J579" s="185">
        <v>1600</v>
      </c>
      <c r="K579" s="185">
        <v>276700</v>
      </c>
      <c r="L579" s="185">
        <v>1286.9767441860465</v>
      </c>
      <c r="M579" s="185">
        <v>271.96528506239503</v>
      </c>
      <c r="N579" s="186">
        <v>11.25</v>
      </c>
      <c r="O579" s="186">
        <v>207</v>
      </c>
      <c r="P579" s="186">
        <v>0.96279069767441861</v>
      </c>
      <c r="Q579" s="186">
        <v>2.1037098134848149</v>
      </c>
      <c r="R579" s="187">
        <v>0.838973162193699</v>
      </c>
      <c r="S579" s="190">
        <v>32.25</v>
      </c>
      <c r="T579" s="190">
        <v>537</v>
      </c>
      <c r="U579" s="190">
        <v>2.4976744186046513</v>
      </c>
      <c r="V579" s="190">
        <v>5.0111435807567277</v>
      </c>
      <c r="W579" s="187">
        <v>0.5822637106184364</v>
      </c>
      <c r="X579" s="187">
        <v>1.4212368728121354</v>
      </c>
      <c r="Y579" s="188">
        <v>27</v>
      </c>
      <c r="Z579" s="188">
        <v>76</v>
      </c>
      <c r="AA579" s="188">
        <v>57</v>
      </c>
      <c r="AB579" s="188">
        <v>87</v>
      </c>
      <c r="AC579" s="188">
        <v>73</v>
      </c>
      <c r="AD579" s="189">
        <v>21.425000000000001</v>
      </c>
    </row>
    <row r="580" spans="1:30" s="183" customFormat="1" ht="11.35" x14ac:dyDescent="0.35">
      <c r="A580" s="175">
        <v>567</v>
      </c>
      <c r="B580" s="175">
        <v>30.75</v>
      </c>
      <c r="C580" s="175">
        <v>804.75</v>
      </c>
      <c r="D580" s="184">
        <v>3.7430232558139536</v>
      </c>
      <c r="E580" s="184">
        <v>5.9014945576078714</v>
      </c>
      <c r="F580" s="185">
        <v>2744.0685000000003</v>
      </c>
      <c r="G580" s="185">
        <v>33447.889699999992</v>
      </c>
      <c r="H580" s="185">
        <v>155.57157999999995</v>
      </c>
      <c r="I580" s="185">
        <v>393.96255785103881</v>
      </c>
      <c r="J580" s="185">
        <v>1600</v>
      </c>
      <c r="K580" s="185">
        <v>270000</v>
      </c>
      <c r="L580" s="185">
        <v>1255.8139534883721</v>
      </c>
      <c r="M580" s="185">
        <v>279.60446493884228</v>
      </c>
      <c r="N580" s="186">
        <v>12</v>
      </c>
      <c r="O580" s="186">
        <v>205.5</v>
      </c>
      <c r="P580" s="186">
        <v>0.95581395348837206</v>
      </c>
      <c r="Q580" s="186">
        <v>2.3035732427798163</v>
      </c>
      <c r="R580" s="187">
        <v>0.83464091732045864</v>
      </c>
      <c r="S580" s="190">
        <v>19.5</v>
      </c>
      <c r="T580" s="190">
        <v>450.75</v>
      </c>
      <c r="U580" s="190">
        <v>2.0965116279069766</v>
      </c>
      <c r="V580" s="190">
        <v>4.1369290179589155</v>
      </c>
      <c r="W580" s="187">
        <v>0.63729631864815939</v>
      </c>
      <c r="X580" s="187">
        <v>1.471937235968618</v>
      </c>
      <c r="Y580" s="188">
        <v>36</v>
      </c>
      <c r="Z580" s="188">
        <v>66</v>
      </c>
      <c r="AA580" s="188">
        <v>58</v>
      </c>
      <c r="AB580" s="188">
        <v>86</v>
      </c>
      <c r="AC580" s="188">
        <v>74</v>
      </c>
      <c r="AD580" s="189">
        <v>20.712499999999999</v>
      </c>
    </row>
    <row r="581" spans="1:30" s="183" customFormat="1" ht="11.35" x14ac:dyDescent="0.35">
      <c r="A581" s="175">
        <v>568</v>
      </c>
      <c r="B581" s="175">
        <v>32.25</v>
      </c>
      <c r="C581" s="175">
        <v>850.5</v>
      </c>
      <c r="D581" s="184">
        <v>3.9558139534883723</v>
      </c>
      <c r="E581" s="184">
        <v>5.5561934931614152</v>
      </c>
      <c r="F581" s="185">
        <v>1606.2840000000003</v>
      </c>
      <c r="G581" s="185">
        <v>24219.193200000009</v>
      </c>
      <c r="H581" s="185">
        <v>112.64741023255819</v>
      </c>
      <c r="I581" s="185">
        <v>255.27779440691546</v>
      </c>
      <c r="J581" s="185">
        <v>1600</v>
      </c>
      <c r="K581" s="185">
        <v>268850</v>
      </c>
      <c r="L581" s="185">
        <v>1250.4651162790697</v>
      </c>
      <c r="M581" s="185">
        <v>278.97470397812532</v>
      </c>
      <c r="N581" s="186">
        <v>12.75</v>
      </c>
      <c r="O581" s="186">
        <v>205.5</v>
      </c>
      <c r="P581" s="186">
        <v>0.95581395348837206</v>
      </c>
      <c r="Q581" s="186">
        <v>2.4645431725447824</v>
      </c>
      <c r="R581" s="187">
        <v>0.82625237793278372</v>
      </c>
      <c r="S581" s="190">
        <v>25.5</v>
      </c>
      <c r="T581" s="190">
        <v>414.75</v>
      </c>
      <c r="U581" s="190">
        <v>1.9290697674418604</v>
      </c>
      <c r="V581" s="190">
        <v>4.3655837594221367</v>
      </c>
      <c r="W581" s="187">
        <v>0.64933417882054534</v>
      </c>
      <c r="X581" s="187">
        <v>1.4755865567533291</v>
      </c>
      <c r="Y581" s="188">
        <v>35</v>
      </c>
      <c r="Z581" s="188">
        <v>72</v>
      </c>
      <c r="AA581" s="188">
        <v>53</v>
      </c>
      <c r="AB581" s="188">
        <v>74</v>
      </c>
      <c r="AC581" s="188">
        <v>86</v>
      </c>
      <c r="AD581" s="189">
        <v>19.712499999999999</v>
      </c>
    </row>
    <row r="582" spans="1:30" s="183" customFormat="1" ht="11.35" x14ac:dyDescent="0.35">
      <c r="A582" s="175">
        <v>569</v>
      </c>
      <c r="B582" s="175">
        <v>15.75</v>
      </c>
      <c r="C582" s="175">
        <v>380.25</v>
      </c>
      <c r="D582" s="184">
        <v>1.7686046511627906</v>
      </c>
      <c r="E582" s="184">
        <v>3.202328724359317</v>
      </c>
      <c r="F582" s="185">
        <v>1405.4985000000001</v>
      </c>
      <c r="G582" s="185">
        <v>15131.418375000001</v>
      </c>
      <c r="H582" s="185">
        <v>70.378690116279074</v>
      </c>
      <c r="I582" s="185">
        <v>190.029076412053</v>
      </c>
      <c r="J582" s="185">
        <v>1600</v>
      </c>
      <c r="K582" s="185">
        <v>268700</v>
      </c>
      <c r="L582" s="185">
        <v>1249.7674418604652</v>
      </c>
      <c r="M582" s="185">
        <v>271.91333463410092</v>
      </c>
      <c r="N582" s="186">
        <v>11.25</v>
      </c>
      <c r="O582" s="186">
        <v>237</v>
      </c>
      <c r="P582" s="186">
        <v>1.1023255813953488</v>
      </c>
      <c r="Q582" s="186">
        <v>2.2994298736792786</v>
      </c>
      <c r="R582" s="187">
        <v>0.81797235023041481</v>
      </c>
      <c r="S582" s="190">
        <v>30.75</v>
      </c>
      <c r="T582" s="190">
        <v>579</v>
      </c>
      <c r="U582" s="190">
        <v>2.6930232558139533</v>
      </c>
      <c r="V582" s="190">
        <v>5.2993296767441374</v>
      </c>
      <c r="W582" s="187">
        <v>0.5552995391705069</v>
      </c>
      <c r="X582" s="187">
        <v>1.3732718894009217</v>
      </c>
      <c r="Y582" s="188">
        <v>37</v>
      </c>
      <c r="Z582" s="188">
        <v>76</v>
      </c>
      <c r="AA582" s="188">
        <v>47</v>
      </c>
      <c r="AB582" s="188">
        <v>90</v>
      </c>
      <c r="AC582" s="188">
        <v>70</v>
      </c>
      <c r="AD582" s="189">
        <v>21.7</v>
      </c>
    </row>
    <row r="583" spans="1:30" s="183" customFormat="1" ht="11.35" x14ac:dyDescent="0.35">
      <c r="A583" s="175">
        <v>570</v>
      </c>
      <c r="B583" s="175">
        <v>36</v>
      </c>
      <c r="C583" s="175">
        <v>752.25</v>
      </c>
      <c r="D583" s="184">
        <v>3.4988372093023257</v>
      </c>
      <c r="E583" s="184">
        <v>6.4773372750158638</v>
      </c>
      <c r="F583" s="185">
        <v>2543.2830000000004</v>
      </c>
      <c r="G583" s="185">
        <v>33996.331575000026</v>
      </c>
      <c r="H583" s="185">
        <v>158.12247244186059</v>
      </c>
      <c r="I583" s="185">
        <v>419.22402527103964</v>
      </c>
      <c r="J583" s="185">
        <v>1600</v>
      </c>
      <c r="K583" s="185">
        <v>269350</v>
      </c>
      <c r="L583" s="185">
        <v>1252.7906976744187</v>
      </c>
      <c r="M583" s="185">
        <v>284.55840178285337</v>
      </c>
      <c r="N583" s="186">
        <v>9.75</v>
      </c>
      <c r="O583" s="186">
        <v>177</v>
      </c>
      <c r="P583" s="186">
        <v>0.82325581395348835</v>
      </c>
      <c r="Q583" s="186">
        <v>2.0372222256961181</v>
      </c>
      <c r="R583" s="187">
        <v>0.85314250155569382</v>
      </c>
      <c r="S583" s="190">
        <v>32.25</v>
      </c>
      <c r="T583" s="190">
        <v>449.25</v>
      </c>
      <c r="U583" s="190">
        <v>2.0895348837209302</v>
      </c>
      <c r="V583" s="190">
        <v>4.5198621647416886</v>
      </c>
      <c r="W583" s="187">
        <v>0.62725575606720596</v>
      </c>
      <c r="X583" s="187">
        <v>1.4803982576228998</v>
      </c>
      <c r="Y583" s="188">
        <v>37</v>
      </c>
      <c r="Z583" s="188">
        <v>68</v>
      </c>
      <c r="AA583" s="188">
        <v>55</v>
      </c>
      <c r="AB583" s="188">
        <v>70</v>
      </c>
      <c r="AC583" s="188">
        <v>90</v>
      </c>
      <c r="AD583" s="189">
        <v>20.087499999999999</v>
      </c>
    </row>
    <row r="584" spans="1:30" s="183" customFormat="1" ht="11.35" x14ac:dyDescent="0.35">
      <c r="A584" s="175">
        <v>571</v>
      </c>
      <c r="B584" s="175">
        <v>23.25</v>
      </c>
      <c r="C584" s="175">
        <v>576.75</v>
      </c>
      <c r="D584" s="184">
        <v>2.6825581395348839</v>
      </c>
      <c r="E584" s="184">
        <v>4.9877289107392917</v>
      </c>
      <c r="F584" s="185">
        <v>2074.7835000000005</v>
      </c>
      <c r="G584" s="185">
        <v>22237.365950000014</v>
      </c>
      <c r="H584" s="185">
        <v>103.42960906976751</v>
      </c>
      <c r="I584" s="185">
        <v>301.17287439740414</v>
      </c>
      <c r="J584" s="185">
        <v>1600</v>
      </c>
      <c r="K584" s="185">
        <v>272650</v>
      </c>
      <c r="L584" s="185">
        <v>1268.1395348837209</v>
      </c>
      <c r="M584" s="185">
        <v>260.96742925243302</v>
      </c>
      <c r="N584" s="186">
        <v>12.75</v>
      </c>
      <c r="O584" s="186">
        <v>229.5</v>
      </c>
      <c r="P584" s="186">
        <v>1.0674418604651164</v>
      </c>
      <c r="Q584" s="186">
        <v>2.4972153585218964</v>
      </c>
      <c r="R584" s="187">
        <v>0.82063305978898005</v>
      </c>
      <c r="S584" s="190">
        <v>24.75</v>
      </c>
      <c r="T584" s="190">
        <v>499.5</v>
      </c>
      <c r="U584" s="190">
        <v>2.3232558139534882</v>
      </c>
      <c r="V584" s="190">
        <v>4.6355033404475243</v>
      </c>
      <c r="W584" s="187">
        <v>0.60961313012895668</v>
      </c>
      <c r="X584" s="187">
        <v>1.4302461899179368</v>
      </c>
      <c r="Y584" s="188">
        <v>26</v>
      </c>
      <c r="Z584" s="188">
        <v>86</v>
      </c>
      <c r="AA584" s="188">
        <v>48</v>
      </c>
      <c r="AB584" s="188">
        <v>86</v>
      </c>
      <c r="AC584" s="188">
        <v>74</v>
      </c>
      <c r="AD584" s="189">
        <v>21.324999999999999</v>
      </c>
    </row>
    <row r="585" spans="1:30" s="183" customFormat="1" ht="11.35" x14ac:dyDescent="0.35">
      <c r="A585" s="175">
        <v>572</v>
      </c>
      <c r="B585" s="175">
        <v>21</v>
      </c>
      <c r="C585" s="175">
        <v>516.75</v>
      </c>
      <c r="D585" s="184">
        <v>2.4034883720930234</v>
      </c>
      <c r="E585" s="184">
        <v>4.0825648684666351</v>
      </c>
      <c r="F585" s="185">
        <v>1673.2125000000003</v>
      </c>
      <c r="G585" s="185">
        <v>23730.243324999992</v>
      </c>
      <c r="H585" s="185">
        <v>110.37322476744183</v>
      </c>
      <c r="I585" s="185">
        <v>265.91974099079698</v>
      </c>
      <c r="J585" s="185">
        <v>1600</v>
      </c>
      <c r="K585" s="185">
        <v>274800</v>
      </c>
      <c r="L585" s="185">
        <v>1278.1395348837209</v>
      </c>
      <c r="M585" s="185">
        <v>272.6407363055647</v>
      </c>
      <c r="N585" s="186">
        <v>11.25</v>
      </c>
      <c r="O585" s="186">
        <v>224.25</v>
      </c>
      <c r="P585" s="186">
        <v>1.0430232558139534</v>
      </c>
      <c r="Q585" s="186">
        <v>2.3579152193621447</v>
      </c>
      <c r="R585" s="187">
        <v>0.82095808383233526</v>
      </c>
      <c r="S585" s="190">
        <v>26.25</v>
      </c>
      <c r="T585" s="190">
        <v>526.5</v>
      </c>
      <c r="U585" s="190">
        <v>2.4488372093023254</v>
      </c>
      <c r="V585" s="190">
        <v>5.0701560416282518</v>
      </c>
      <c r="W585" s="187">
        <v>0.57964071856287425</v>
      </c>
      <c r="X585" s="187">
        <v>1.4005988023952094</v>
      </c>
      <c r="Y585" s="188">
        <v>28</v>
      </c>
      <c r="Z585" s="188">
        <v>73</v>
      </c>
      <c r="AA585" s="188">
        <v>59</v>
      </c>
      <c r="AB585" s="188">
        <v>83</v>
      </c>
      <c r="AC585" s="188">
        <v>77</v>
      </c>
      <c r="AD585" s="189">
        <v>20.875</v>
      </c>
    </row>
    <row r="586" spans="1:30" s="183" customFormat="1" ht="11.35" x14ac:dyDescent="0.35">
      <c r="A586" s="175">
        <v>573</v>
      </c>
      <c r="B586" s="175">
        <v>52.5</v>
      </c>
      <c r="C586" s="175">
        <v>1185.75</v>
      </c>
      <c r="D586" s="184">
        <v>5.5151162790697672</v>
      </c>
      <c r="E586" s="184">
        <v>9.5013866110765637</v>
      </c>
      <c r="F586" s="185">
        <v>4684.9950000000008</v>
      </c>
      <c r="G586" s="185">
        <v>54325.119800000015</v>
      </c>
      <c r="H586" s="185">
        <v>252.67497581395355</v>
      </c>
      <c r="I586" s="185">
        <v>717.42546020598797</v>
      </c>
      <c r="J586" s="185">
        <v>1600</v>
      </c>
      <c r="K586" s="185">
        <v>272850</v>
      </c>
      <c r="L586" s="185">
        <v>1269.0697674418604</v>
      </c>
      <c r="M586" s="185">
        <v>270.65871493371822</v>
      </c>
      <c r="N586" s="186">
        <v>12</v>
      </c>
      <c r="O586" s="186">
        <v>127.5</v>
      </c>
      <c r="P586" s="186">
        <v>0.59302325581395354</v>
      </c>
      <c r="Q586" s="186">
        <v>1.8006872193897145</v>
      </c>
      <c r="R586" s="187">
        <v>0.89109545163356818</v>
      </c>
      <c r="S586" s="190">
        <v>53.25</v>
      </c>
      <c r="T586" s="190">
        <v>362.25</v>
      </c>
      <c r="U586" s="190">
        <v>1.6848837209302325</v>
      </c>
      <c r="V586" s="190">
        <v>5.3260352300245559</v>
      </c>
      <c r="W586" s="187">
        <v>0.6905829596412556</v>
      </c>
      <c r="X586" s="187">
        <v>1.5816784112748237</v>
      </c>
      <c r="Y586" s="188">
        <v>33</v>
      </c>
      <c r="Z586" s="188">
        <v>67</v>
      </c>
      <c r="AA586" s="188">
        <v>60</v>
      </c>
      <c r="AB586" s="188">
        <v>86</v>
      </c>
      <c r="AC586" s="188">
        <v>74</v>
      </c>
      <c r="AD586" s="189">
        <v>19.512499999999999</v>
      </c>
    </row>
    <row r="587" spans="1:30" s="183" customFormat="1" ht="11.35" x14ac:dyDescent="0.35">
      <c r="A587" s="175">
        <v>574</v>
      </c>
      <c r="B587" s="175">
        <v>21.75</v>
      </c>
      <c r="C587" s="175">
        <v>507</v>
      </c>
      <c r="D587" s="184">
        <v>2.3581395348837209</v>
      </c>
      <c r="E587" s="184">
        <v>4.0116205361715638</v>
      </c>
      <c r="F587" s="185">
        <v>1940.9265000000003</v>
      </c>
      <c r="G587" s="185">
        <v>18139.482624999997</v>
      </c>
      <c r="H587" s="185">
        <v>84.369686627906958</v>
      </c>
      <c r="I587" s="185">
        <v>237.3028351690588</v>
      </c>
      <c r="J587" s="185">
        <v>1600</v>
      </c>
      <c r="K587" s="185">
        <v>274000</v>
      </c>
      <c r="L587" s="185">
        <v>1274.4186046511627</v>
      </c>
      <c r="M587" s="185">
        <v>270.9390241224699</v>
      </c>
      <c r="N587" s="186">
        <v>13.5</v>
      </c>
      <c r="O587" s="186">
        <v>240.75</v>
      </c>
      <c r="P587" s="186">
        <v>1.1197674418604651</v>
      </c>
      <c r="Q587" s="186">
        <v>2.6231165814484103</v>
      </c>
      <c r="R587" s="187">
        <v>0.80904223676383114</v>
      </c>
      <c r="S587" s="190">
        <v>25.5</v>
      </c>
      <c r="T587" s="190">
        <v>513.75</v>
      </c>
      <c r="U587" s="190">
        <v>2.38953488372093</v>
      </c>
      <c r="V587" s="190">
        <v>4.9416875137538314</v>
      </c>
      <c r="W587" s="187">
        <v>0.59250446162998216</v>
      </c>
      <c r="X587" s="187">
        <v>1.4015466983938132</v>
      </c>
      <c r="Y587" s="188">
        <v>33</v>
      </c>
      <c r="Z587" s="188">
        <v>71</v>
      </c>
      <c r="AA587" s="188">
        <v>56</v>
      </c>
      <c r="AB587" s="188">
        <v>86</v>
      </c>
      <c r="AC587" s="188">
        <v>74</v>
      </c>
      <c r="AD587" s="189">
        <v>21.012499999999999</v>
      </c>
    </row>
    <row r="588" spans="1:30" s="183" customFormat="1" ht="11.35" x14ac:dyDescent="0.35">
      <c r="A588" s="175">
        <v>575</v>
      </c>
      <c r="B588" s="175">
        <v>24</v>
      </c>
      <c r="C588" s="175">
        <v>487.5</v>
      </c>
      <c r="D588" s="184">
        <v>2.2674418604651163</v>
      </c>
      <c r="E588" s="184">
        <v>4.1880432235310971</v>
      </c>
      <c r="F588" s="185">
        <v>1338.5700000000002</v>
      </c>
      <c r="G588" s="185">
        <v>14369.920775000001</v>
      </c>
      <c r="H588" s="185">
        <v>66.836840813953486</v>
      </c>
      <c r="I588" s="185">
        <v>169.50381350351685</v>
      </c>
      <c r="J588" s="185">
        <v>1600</v>
      </c>
      <c r="K588" s="185">
        <v>274100</v>
      </c>
      <c r="L588" s="185">
        <v>1274.8837209302326</v>
      </c>
      <c r="M588" s="185">
        <v>257.22614593838279</v>
      </c>
      <c r="N588" s="186">
        <v>9.75</v>
      </c>
      <c r="O588" s="186">
        <v>216.75</v>
      </c>
      <c r="P588" s="186">
        <v>1.008139534883721</v>
      </c>
      <c r="Q588" s="186">
        <v>2.1278342899497047</v>
      </c>
      <c r="R588" s="187">
        <v>0.82452944748026713</v>
      </c>
      <c r="S588" s="190">
        <v>39</v>
      </c>
      <c r="T588" s="190">
        <v>452.25</v>
      </c>
      <c r="U588" s="190">
        <v>2.1034883720930231</v>
      </c>
      <c r="V588" s="190">
        <v>4.777042981129199</v>
      </c>
      <c r="W588" s="187">
        <v>0.63387978142076506</v>
      </c>
      <c r="X588" s="187">
        <v>1.4584092289010322</v>
      </c>
      <c r="Y588" s="188">
        <v>25</v>
      </c>
      <c r="Z588" s="188">
        <v>82</v>
      </c>
      <c r="AA588" s="188">
        <v>53</v>
      </c>
      <c r="AB588" s="188">
        <v>81</v>
      </c>
      <c r="AC588" s="188">
        <v>79</v>
      </c>
      <c r="AD588" s="189">
        <v>20.587499999999999</v>
      </c>
    </row>
    <row r="589" spans="1:30" s="183" customFormat="1" ht="11.35" x14ac:dyDescent="0.35">
      <c r="A589" s="175">
        <v>576</v>
      </c>
      <c r="B589" s="175">
        <v>19.5</v>
      </c>
      <c r="C589" s="175">
        <v>556.5</v>
      </c>
      <c r="D589" s="184">
        <v>2.5883720930232559</v>
      </c>
      <c r="E589" s="184">
        <v>3.9170403727126111</v>
      </c>
      <c r="F589" s="185">
        <v>1740.1410000000003</v>
      </c>
      <c r="G589" s="185">
        <v>24544.911899999996</v>
      </c>
      <c r="H589" s="185">
        <v>114.16238093023254</v>
      </c>
      <c r="I589" s="185">
        <v>266.28134407187184</v>
      </c>
      <c r="J589" s="185">
        <v>1600</v>
      </c>
      <c r="K589" s="185">
        <v>272900</v>
      </c>
      <c r="L589" s="185">
        <v>1269.3023255813953</v>
      </c>
      <c r="M589" s="185">
        <v>273.02729442171022</v>
      </c>
      <c r="N589" s="186">
        <v>10.5</v>
      </c>
      <c r="O589" s="186">
        <v>177.75</v>
      </c>
      <c r="P589" s="186">
        <v>0.82674418604651168</v>
      </c>
      <c r="Q589" s="186">
        <v>2.0260957816688761</v>
      </c>
      <c r="R589" s="187">
        <v>0.85433312845728338</v>
      </c>
      <c r="S589" s="190">
        <v>30</v>
      </c>
      <c r="T589" s="190">
        <v>461.25</v>
      </c>
      <c r="U589" s="190">
        <v>2.1453488372093021</v>
      </c>
      <c r="V589" s="190">
        <v>5.0185498654069125</v>
      </c>
      <c r="W589" s="187">
        <v>0.6220036877688998</v>
      </c>
      <c r="X589" s="187">
        <v>1.4763368162261832</v>
      </c>
      <c r="Y589" s="188">
        <v>29</v>
      </c>
      <c r="Z589" s="188">
        <v>78</v>
      </c>
      <c r="AA589" s="188">
        <v>53</v>
      </c>
      <c r="AB589" s="188">
        <v>75</v>
      </c>
      <c r="AC589" s="188">
        <v>85</v>
      </c>
      <c r="AD589" s="189">
        <v>20.337499999999999</v>
      </c>
    </row>
    <row r="590" spans="1:30" s="183" customFormat="1" ht="11.35" x14ac:dyDescent="0.35">
      <c r="A590" s="175">
        <v>577</v>
      </c>
      <c r="B590" s="175">
        <v>32.25</v>
      </c>
      <c r="C590" s="175">
        <v>916.5</v>
      </c>
      <c r="D590" s="184">
        <v>4.2627906976744185</v>
      </c>
      <c r="E590" s="184">
        <v>7.1052344550757303</v>
      </c>
      <c r="F590" s="185">
        <v>2877.9255000000003</v>
      </c>
      <c r="G590" s="185">
        <v>34148.408000000025</v>
      </c>
      <c r="H590" s="185">
        <v>158.8298046511629</v>
      </c>
      <c r="I590" s="185">
        <v>398.36939006140113</v>
      </c>
      <c r="J590" s="185">
        <v>1600</v>
      </c>
      <c r="K590" s="185">
        <v>272900</v>
      </c>
      <c r="L590" s="185">
        <v>1269.3023255813953</v>
      </c>
      <c r="M590" s="185">
        <v>273.02729442171022</v>
      </c>
      <c r="N590" s="186">
        <v>9.75</v>
      </c>
      <c r="O590" s="186">
        <v>208.5</v>
      </c>
      <c r="P590" s="186">
        <v>0.96976744186046515</v>
      </c>
      <c r="Q590" s="186">
        <v>2.3374025926749171</v>
      </c>
      <c r="R590" s="187">
        <v>0.83212560386473422</v>
      </c>
      <c r="S590" s="190">
        <v>27.75</v>
      </c>
      <c r="T590" s="190">
        <v>449.25</v>
      </c>
      <c r="U590" s="190">
        <v>2.0895348837209302</v>
      </c>
      <c r="V590" s="190">
        <v>4.4459836718878449</v>
      </c>
      <c r="W590" s="187">
        <v>0.63828502415458932</v>
      </c>
      <c r="X590" s="187">
        <v>1.4704106280193234</v>
      </c>
      <c r="Y590" s="188">
        <v>33</v>
      </c>
      <c r="Z590" s="188">
        <v>74</v>
      </c>
      <c r="AA590" s="188">
        <v>53</v>
      </c>
      <c r="AB590" s="188">
        <v>73</v>
      </c>
      <c r="AC590" s="188">
        <v>87</v>
      </c>
      <c r="AD590" s="189">
        <v>20.7</v>
      </c>
    </row>
    <row r="591" spans="1:30" s="183" customFormat="1" ht="11.35" x14ac:dyDescent="0.35">
      <c r="A591" s="175">
        <v>578</v>
      </c>
      <c r="B591" s="175">
        <v>36.75</v>
      </c>
      <c r="C591" s="175">
        <v>888</v>
      </c>
      <c r="D591" s="184">
        <v>4.1302325581395349</v>
      </c>
      <c r="E591" s="184">
        <v>6.694031896381742</v>
      </c>
      <c r="F591" s="185">
        <v>3279.4965000000007</v>
      </c>
      <c r="G591" s="185">
        <v>39976.764875000037</v>
      </c>
      <c r="H591" s="185">
        <v>185.93844127906993</v>
      </c>
      <c r="I591" s="185">
        <v>489.38527302422028</v>
      </c>
      <c r="J591" s="185">
        <v>1600</v>
      </c>
      <c r="K591" s="185">
        <v>275800</v>
      </c>
      <c r="L591" s="185">
        <v>1282.7906976744187</v>
      </c>
      <c r="M591" s="185">
        <v>265.60040941827583</v>
      </c>
      <c r="N591" s="186">
        <v>13.5</v>
      </c>
      <c r="O591" s="186">
        <v>158.25</v>
      </c>
      <c r="P591" s="186">
        <v>0.73604651162790702</v>
      </c>
      <c r="Q591" s="186">
        <v>2.0749204911406922</v>
      </c>
      <c r="R591" s="187">
        <v>0.87212121212121219</v>
      </c>
      <c r="S591" s="190">
        <v>28.5</v>
      </c>
      <c r="T591" s="190">
        <v>476.25</v>
      </c>
      <c r="U591" s="190">
        <v>2.2151162790697674</v>
      </c>
      <c r="V591" s="190">
        <v>5.2673781681961875</v>
      </c>
      <c r="W591" s="187">
        <v>0.61515151515151512</v>
      </c>
      <c r="X591" s="187">
        <v>1.4872727272727273</v>
      </c>
      <c r="Y591" s="188">
        <v>25</v>
      </c>
      <c r="Z591" s="188">
        <v>82</v>
      </c>
      <c r="AA591" s="188">
        <v>53</v>
      </c>
      <c r="AB591" s="188">
        <v>89</v>
      </c>
      <c r="AC591" s="188">
        <v>71</v>
      </c>
      <c r="AD591" s="189">
        <v>20.625</v>
      </c>
    </row>
    <row r="592" spans="1:30" s="183" customFormat="1" ht="11.35" x14ac:dyDescent="0.35">
      <c r="A592" s="175">
        <v>579</v>
      </c>
      <c r="B592" s="175">
        <v>28.5</v>
      </c>
      <c r="C592" s="175">
        <v>575.25</v>
      </c>
      <c r="D592" s="184">
        <v>2.675581395348837</v>
      </c>
      <c r="E592" s="184">
        <v>4.4832550874438883</v>
      </c>
      <c r="F592" s="185">
        <v>1873.9980000000003</v>
      </c>
      <c r="G592" s="185">
        <v>23027.122250000004</v>
      </c>
      <c r="H592" s="185">
        <v>107.10289418604653</v>
      </c>
      <c r="I592" s="185">
        <v>280.09880218135152</v>
      </c>
      <c r="J592" s="185">
        <v>1600</v>
      </c>
      <c r="K592" s="185">
        <v>269900</v>
      </c>
      <c r="L592" s="185">
        <v>1255.3488372093022</v>
      </c>
      <c r="M592" s="185">
        <v>274.93711122208691</v>
      </c>
      <c r="N592" s="186">
        <v>12.75</v>
      </c>
      <c r="O592" s="186">
        <v>316.5</v>
      </c>
      <c r="P592" s="186">
        <v>1.472093023255814</v>
      </c>
      <c r="Q592" s="186">
        <v>2.9046028233477457</v>
      </c>
      <c r="R592" s="187">
        <v>0.75393586005830915</v>
      </c>
      <c r="S592" s="190">
        <v>24.75</v>
      </c>
      <c r="T592" s="190">
        <v>560.25</v>
      </c>
      <c r="U592" s="190">
        <v>2.6058139534883722</v>
      </c>
      <c r="V592" s="190">
        <v>5.2268203163520512</v>
      </c>
      <c r="W592" s="187">
        <v>0.5644314868804664</v>
      </c>
      <c r="X592" s="187">
        <v>1.3183673469387756</v>
      </c>
      <c r="Y592" s="188">
        <v>28</v>
      </c>
      <c r="Z592" s="188">
        <v>81</v>
      </c>
      <c r="AA592" s="188">
        <v>51</v>
      </c>
      <c r="AB592" s="188">
        <v>87</v>
      </c>
      <c r="AC592" s="188">
        <v>73</v>
      </c>
      <c r="AD592" s="189">
        <v>21.4375</v>
      </c>
    </row>
    <row r="593" spans="1:30" s="183" customFormat="1" ht="11.35" x14ac:dyDescent="0.35">
      <c r="A593" s="175">
        <v>580</v>
      </c>
      <c r="B593" s="175">
        <v>25.5</v>
      </c>
      <c r="C593" s="175">
        <v>726</v>
      </c>
      <c r="D593" s="184">
        <v>3.3767441860465115</v>
      </c>
      <c r="E593" s="184">
        <v>5.3289496435425532</v>
      </c>
      <c r="F593" s="185">
        <v>2141.7120000000004</v>
      </c>
      <c r="G593" s="185">
        <v>25749.253075000004</v>
      </c>
      <c r="H593" s="185">
        <v>119.76396779069769</v>
      </c>
      <c r="I593" s="185">
        <v>330.28145444407335</v>
      </c>
      <c r="J593" s="185">
        <v>1600</v>
      </c>
      <c r="K593" s="185">
        <v>272250</v>
      </c>
      <c r="L593" s="185">
        <v>1266.2790697674418</v>
      </c>
      <c r="M593" s="185">
        <v>260.01458672071044</v>
      </c>
      <c r="N593" s="186">
        <v>15</v>
      </c>
      <c r="O593" s="186">
        <v>223.5</v>
      </c>
      <c r="P593" s="186">
        <v>1.0395348837209302</v>
      </c>
      <c r="Q593" s="186">
        <v>2.7017119473044025</v>
      </c>
      <c r="R593" s="187">
        <v>0.81627620221948205</v>
      </c>
      <c r="S593" s="190">
        <v>24.75</v>
      </c>
      <c r="T593" s="190">
        <v>421.5</v>
      </c>
      <c r="U593" s="190">
        <v>1.9604651162790698</v>
      </c>
      <c r="V593" s="190">
        <v>4.1280123260431711</v>
      </c>
      <c r="W593" s="187">
        <v>0.65351418002466088</v>
      </c>
      <c r="X593" s="187">
        <v>1.4697903822441429</v>
      </c>
      <c r="Y593" s="188">
        <v>29</v>
      </c>
      <c r="Z593" s="188">
        <v>78</v>
      </c>
      <c r="AA593" s="188">
        <v>53</v>
      </c>
      <c r="AB593" s="188">
        <v>77</v>
      </c>
      <c r="AC593" s="188">
        <v>83</v>
      </c>
      <c r="AD593" s="189">
        <v>20.274999999999999</v>
      </c>
    </row>
    <row r="594" spans="1:30" s="183" customFormat="1" ht="11.35" x14ac:dyDescent="0.35">
      <c r="A594" s="175">
        <v>581</v>
      </c>
      <c r="B594" s="175">
        <v>18.75</v>
      </c>
      <c r="C594" s="175">
        <v>540</v>
      </c>
      <c r="D594" s="184">
        <v>2.5116279069767442</v>
      </c>
      <c r="E594" s="184">
        <v>4.0734901624884845</v>
      </c>
      <c r="F594" s="185">
        <v>1673.2125000000003</v>
      </c>
      <c r="G594" s="185">
        <v>23330.159625000008</v>
      </c>
      <c r="H594" s="185">
        <v>108.51237034883725</v>
      </c>
      <c r="I594" s="185">
        <v>274.05849238919143</v>
      </c>
      <c r="J594" s="185">
        <v>1600</v>
      </c>
      <c r="K594" s="185">
        <v>267000</v>
      </c>
      <c r="L594" s="185">
        <v>1241.8604651162791</v>
      </c>
      <c r="M594" s="185">
        <v>280.79706156729856</v>
      </c>
      <c r="N594" s="186">
        <v>14.25</v>
      </c>
      <c r="O594" s="186">
        <v>237</v>
      </c>
      <c r="P594" s="186">
        <v>1.1023255813953488</v>
      </c>
      <c r="Q594" s="186">
        <v>2.5030344548740153</v>
      </c>
      <c r="R594" s="187">
        <v>0.80848484848484847</v>
      </c>
      <c r="S594" s="190">
        <v>17.25</v>
      </c>
      <c r="T594" s="190">
        <v>399</v>
      </c>
      <c r="U594" s="190">
        <v>1.8558139534883722</v>
      </c>
      <c r="V594" s="190">
        <v>3.4482355182794602</v>
      </c>
      <c r="W594" s="187">
        <v>0.67757575757575761</v>
      </c>
      <c r="X594" s="187">
        <v>1.4860606060606061</v>
      </c>
      <c r="Y594" s="188">
        <v>44</v>
      </c>
      <c r="Z594" s="188">
        <v>69</v>
      </c>
      <c r="AA594" s="188">
        <v>47</v>
      </c>
      <c r="AB594" s="188">
        <v>72</v>
      </c>
      <c r="AC594" s="188">
        <v>88</v>
      </c>
      <c r="AD594" s="189">
        <v>20.625</v>
      </c>
    </row>
    <row r="595" spans="1:30" s="183" customFormat="1" ht="11.35" x14ac:dyDescent="0.35">
      <c r="A595" s="175">
        <v>582</v>
      </c>
      <c r="B595" s="175">
        <v>20.25</v>
      </c>
      <c r="C595" s="175">
        <v>414.75</v>
      </c>
      <c r="D595" s="184">
        <v>1.9290697674418604</v>
      </c>
      <c r="E595" s="184">
        <v>3.5861270950481847</v>
      </c>
      <c r="F595" s="185">
        <v>1807.0695000000003</v>
      </c>
      <c r="G595" s="185">
        <v>15844.206899999992</v>
      </c>
      <c r="H595" s="185">
        <v>73.69398558139531</v>
      </c>
      <c r="I595" s="185">
        <v>229.86895809214809</v>
      </c>
      <c r="J595" s="185">
        <v>1600</v>
      </c>
      <c r="K595" s="185">
        <v>266600</v>
      </c>
      <c r="L595" s="185">
        <v>1240</v>
      </c>
      <c r="M595" s="185">
        <v>279.7361908094806</v>
      </c>
      <c r="N595" s="186">
        <v>15.75</v>
      </c>
      <c r="O595" s="186">
        <v>285.75</v>
      </c>
      <c r="P595" s="186">
        <v>1.3290697674418606</v>
      </c>
      <c r="Q595" s="186">
        <v>2.9397420367735179</v>
      </c>
      <c r="R595" s="187">
        <v>0.77706260971328267</v>
      </c>
      <c r="S595" s="190">
        <v>27</v>
      </c>
      <c r="T595" s="190">
        <v>504.75</v>
      </c>
      <c r="U595" s="190">
        <v>2.347674418604651</v>
      </c>
      <c r="V595" s="190">
        <v>4.9745021998680494</v>
      </c>
      <c r="W595" s="187">
        <v>0.60620245757753077</v>
      </c>
      <c r="X595" s="187">
        <v>1.3832650672908136</v>
      </c>
      <c r="Y595" s="188">
        <v>39</v>
      </c>
      <c r="Z595" s="188">
        <v>70</v>
      </c>
      <c r="AA595" s="188">
        <v>51</v>
      </c>
      <c r="AB595" s="188">
        <v>78</v>
      </c>
      <c r="AC595" s="188">
        <v>82</v>
      </c>
      <c r="AD595" s="189">
        <v>21.362500000000001</v>
      </c>
    </row>
    <row r="596" spans="1:30" s="183" customFormat="1" ht="11.35" x14ac:dyDescent="0.35">
      <c r="A596" s="175">
        <v>583</v>
      </c>
      <c r="B596" s="175">
        <v>22.5</v>
      </c>
      <c r="C596" s="175">
        <v>501</v>
      </c>
      <c r="D596" s="184">
        <v>2.3302325581395347</v>
      </c>
      <c r="E596" s="184">
        <v>4.0299280439136789</v>
      </c>
      <c r="F596" s="185">
        <v>2007.8550000000002</v>
      </c>
      <c r="G596" s="185">
        <v>23020.801225000017</v>
      </c>
      <c r="H596" s="185">
        <v>107.07349406976752</v>
      </c>
      <c r="I596" s="185">
        <v>283.38984510666683</v>
      </c>
      <c r="J596" s="185">
        <v>1600</v>
      </c>
      <c r="K596" s="185">
        <v>274850</v>
      </c>
      <c r="L596" s="185">
        <v>1278.3720930232557</v>
      </c>
      <c r="M596" s="185">
        <v>274.98453849957281</v>
      </c>
      <c r="N596" s="186">
        <v>10.5</v>
      </c>
      <c r="O596" s="186">
        <v>230.25</v>
      </c>
      <c r="P596" s="186">
        <v>1.0709302325581396</v>
      </c>
      <c r="Q596" s="186">
        <v>2.3295699875482301</v>
      </c>
      <c r="R596" s="187">
        <v>0.8158368326334734</v>
      </c>
      <c r="S596" s="190">
        <v>29.25</v>
      </c>
      <c r="T596" s="190">
        <v>466.5</v>
      </c>
      <c r="U596" s="190">
        <v>2.1697674418604653</v>
      </c>
      <c r="V596" s="190">
        <v>4.6359543112039541</v>
      </c>
      <c r="W596" s="187">
        <v>0.62687462507498493</v>
      </c>
      <c r="X596" s="187">
        <v>1.4427114577084583</v>
      </c>
      <c r="Y596" s="188">
        <v>29</v>
      </c>
      <c r="Z596" s="188">
        <v>73</v>
      </c>
      <c r="AA596" s="188">
        <v>58</v>
      </c>
      <c r="AB596" s="188">
        <v>75</v>
      </c>
      <c r="AC596" s="188">
        <v>85</v>
      </c>
      <c r="AD596" s="189">
        <v>20.837499999999999</v>
      </c>
    </row>
    <row r="597" spans="1:30" s="183" customFormat="1" ht="11.35" x14ac:dyDescent="0.35">
      <c r="A597" s="175">
        <v>584</v>
      </c>
      <c r="B597" s="175">
        <v>24</v>
      </c>
      <c r="C597" s="175">
        <v>621.75</v>
      </c>
      <c r="D597" s="184">
        <v>2.8918604651162791</v>
      </c>
      <c r="E597" s="184">
        <v>4.2699768301446026</v>
      </c>
      <c r="F597" s="185">
        <v>2141.7120000000004</v>
      </c>
      <c r="G597" s="185">
        <v>24958.381300000008</v>
      </c>
      <c r="H597" s="185">
        <v>116.08549441860468</v>
      </c>
      <c r="I597" s="185">
        <v>281.84639060326776</v>
      </c>
      <c r="J597" s="185">
        <v>1600</v>
      </c>
      <c r="K597" s="185">
        <v>266900</v>
      </c>
      <c r="L597" s="185">
        <v>1241.3953488372092</v>
      </c>
      <c r="M597" s="185">
        <v>276.12625274482895</v>
      </c>
      <c r="N597" s="186">
        <v>12</v>
      </c>
      <c r="O597" s="186">
        <v>225.75</v>
      </c>
      <c r="P597" s="186">
        <v>1.05</v>
      </c>
      <c r="Q597" s="186">
        <v>2.4809084106544672</v>
      </c>
      <c r="R597" s="187">
        <v>0.81315952824332716</v>
      </c>
      <c r="S597" s="190">
        <v>19.5</v>
      </c>
      <c r="T597" s="190">
        <v>446.25</v>
      </c>
      <c r="U597" s="190">
        <v>2.0755813953488373</v>
      </c>
      <c r="V597" s="190">
        <v>4.2662330460712719</v>
      </c>
      <c r="W597" s="187">
        <v>0.63066418373680944</v>
      </c>
      <c r="X597" s="187">
        <v>1.4438237119801367</v>
      </c>
      <c r="Y597" s="188">
        <v>38</v>
      </c>
      <c r="Z597" s="188">
        <v>75</v>
      </c>
      <c r="AA597" s="188">
        <v>47</v>
      </c>
      <c r="AB597" s="188">
        <v>71</v>
      </c>
      <c r="AC597" s="188">
        <v>89</v>
      </c>
      <c r="AD597" s="189">
        <v>20.137499999999999</v>
      </c>
    </row>
    <row r="598" spans="1:30" s="183" customFormat="1" ht="11.35" x14ac:dyDescent="0.35">
      <c r="A598" s="175">
        <v>585</v>
      </c>
      <c r="B598" s="175">
        <v>24</v>
      </c>
      <c r="C598" s="175">
        <v>388.5</v>
      </c>
      <c r="D598" s="184">
        <v>1.8069767441860465</v>
      </c>
      <c r="E598" s="184">
        <v>3.6411713318217998</v>
      </c>
      <c r="F598" s="185">
        <v>1673.2125000000003</v>
      </c>
      <c r="G598" s="185">
        <v>19229.673524999998</v>
      </c>
      <c r="H598" s="185">
        <v>89.440341976744179</v>
      </c>
      <c r="I598" s="185">
        <v>249.17170810819169</v>
      </c>
      <c r="J598" s="185">
        <v>1600</v>
      </c>
      <c r="K598" s="185">
        <v>266750</v>
      </c>
      <c r="L598" s="185">
        <v>1240.6976744186047</v>
      </c>
      <c r="M598" s="185">
        <v>268.96648289294336</v>
      </c>
      <c r="N598" s="186">
        <v>13.5</v>
      </c>
      <c r="O598" s="186">
        <v>246</v>
      </c>
      <c r="P598" s="186">
        <v>1.1441860465116278</v>
      </c>
      <c r="Q598" s="186">
        <v>2.4175953842321225</v>
      </c>
      <c r="R598" s="187">
        <v>0.80145278450363189</v>
      </c>
      <c r="S598" s="190">
        <v>27.75</v>
      </c>
      <c r="T598" s="190">
        <v>447.75</v>
      </c>
      <c r="U598" s="190">
        <v>2.0825581395348838</v>
      </c>
      <c r="V598" s="190">
        <v>4.2683617055776075</v>
      </c>
      <c r="W598" s="187">
        <v>0.63861985472154958</v>
      </c>
      <c r="X598" s="187">
        <v>1.4400726392251815</v>
      </c>
      <c r="Y598" s="188">
        <v>35</v>
      </c>
      <c r="Z598" s="188">
        <v>78</v>
      </c>
      <c r="AA598" s="188">
        <v>47</v>
      </c>
      <c r="AB598" s="188">
        <v>74</v>
      </c>
      <c r="AC598" s="188">
        <v>86</v>
      </c>
      <c r="AD598" s="189">
        <v>20.65</v>
      </c>
    </row>
    <row r="599" spans="1:30" s="183" customFormat="1" ht="11.35" x14ac:dyDescent="0.35">
      <c r="A599" s="175">
        <v>586</v>
      </c>
      <c r="B599" s="175">
        <v>24</v>
      </c>
      <c r="C599" s="175">
        <v>601.5</v>
      </c>
      <c r="D599" s="184">
        <v>2.7976744186046512</v>
      </c>
      <c r="E599" s="184">
        <v>4.0500368275753207</v>
      </c>
      <c r="F599" s="185">
        <v>2141.7120000000004</v>
      </c>
      <c r="G599" s="185">
        <v>22075.993900000019</v>
      </c>
      <c r="H599" s="185">
        <v>102.67904139534893</v>
      </c>
      <c r="I599" s="185">
        <v>239.56843907115368</v>
      </c>
      <c r="J599" s="185">
        <v>1600</v>
      </c>
      <c r="K599" s="185">
        <v>277350</v>
      </c>
      <c r="L599" s="185">
        <v>1290</v>
      </c>
      <c r="M599" s="185">
        <v>266.38809437065669</v>
      </c>
      <c r="N599" s="186">
        <v>14.25</v>
      </c>
      <c r="O599" s="186">
        <v>190.5</v>
      </c>
      <c r="P599" s="186">
        <v>0.88604651162790693</v>
      </c>
      <c r="Q599" s="186">
        <v>2.2789755645892265</v>
      </c>
      <c r="R599" s="187">
        <v>0.85402298850574709</v>
      </c>
      <c r="S599" s="190">
        <v>27</v>
      </c>
      <c r="T599" s="190">
        <v>561.75</v>
      </c>
      <c r="U599" s="190">
        <v>2.6127906976744186</v>
      </c>
      <c r="V599" s="190">
        <v>5.3594302099769893</v>
      </c>
      <c r="W599" s="187">
        <v>0.56954022988505748</v>
      </c>
      <c r="X599" s="187">
        <v>1.4235632183908047</v>
      </c>
      <c r="Y599" s="188">
        <v>28</v>
      </c>
      <c r="Z599" s="188">
        <v>78</v>
      </c>
      <c r="AA599" s="188">
        <v>54</v>
      </c>
      <c r="AB599" s="188">
        <v>77</v>
      </c>
      <c r="AC599" s="188">
        <v>83</v>
      </c>
      <c r="AD599" s="189">
        <v>21.75</v>
      </c>
    </row>
    <row r="600" spans="1:30" s="183" customFormat="1" ht="11.35" x14ac:dyDescent="0.35">
      <c r="A600" s="175">
        <v>587</v>
      </c>
      <c r="B600" s="175">
        <v>34.5</v>
      </c>
      <c r="C600" s="175">
        <v>1122</v>
      </c>
      <c r="D600" s="184">
        <v>5.2186046511627904</v>
      </c>
      <c r="E600" s="184">
        <v>7.5102657410938143</v>
      </c>
      <c r="F600" s="185">
        <v>3078.7110000000007</v>
      </c>
      <c r="G600" s="185">
        <v>38643.400425</v>
      </c>
      <c r="H600" s="185">
        <v>179.73674616279069</v>
      </c>
      <c r="I600" s="185">
        <v>395.30626336148481</v>
      </c>
      <c r="J600" s="185">
        <v>1600</v>
      </c>
      <c r="K600" s="185">
        <v>276650</v>
      </c>
      <c r="L600" s="185">
        <v>1286.7441860465117</v>
      </c>
      <c r="M600" s="185">
        <v>269.60269253758713</v>
      </c>
      <c r="N600" s="186">
        <v>9.75</v>
      </c>
      <c r="O600" s="186">
        <v>112.5</v>
      </c>
      <c r="P600" s="186">
        <v>0.52325581395348841</v>
      </c>
      <c r="Q600" s="186">
        <v>1.5780085061457612</v>
      </c>
      <c r="R600" s="187">
        <v>0.9031007751937985</v>
      </c>
      <c r="S600" s="190">
        <v>18</v>
      </c>
      <c r="T600" s="190">
        <v>338.25</v>
      </c>
      <c r="U600" s="190">
        <v>1.5732558139534885</v>
      </c>
      <c r="V600" s="190">
        <v>3.5479253651775489</v>
      </c>
      <c r="W600" s="187">
        <v>0.70865633074935408</v>
      </c>
      <c r="X600" s="187">
        <v>1.6117571059431526</v>
      </c>
      <c r="Y600" s="188">
        <v>29</v>
      </c>
      <c r="Z600" s="188">
        <v>78</v>
      </c>
      <c r="AA600" s="188">
        <v>53</v>
      </c>
      <c r="AB600" s="188">
        <v>74</v>
      </c>
      <c r="AC600" s="188">
        <v>86</v>
      </c>
      <c r="AD600" s="189">
        <v>19.350000000000001</v>
      </c>
    </row>
    <row r="601" spans="1:30" s="183" customFormat="1" ht="11.35" x14ac:dyDescent="0.35">
      <c r="A601" s="175">
        <v>588</v>
      </c>
      <c r="B601" s="175">
        <v>21</v>
      </c>
      <c r="C601" s="175">
        <v>432</v>
      </c>
      <c r="D601" s="184">
        <v>2.0093023255813955</v>
      </c>
      <c r="E601" s="184">
        <v>3.4096183326770282</v>
      </c>
      <c r="F601" s="185">
        <v>1204.7130000000002</v>
      </c>
      <c r="G601" s="185">
        <v>14066.511575000004</v>
      </c>
      <c r="H601" s="185">
        <v>65.425635232558164</v>
      </c>
      <c r="I601" s="185">
        <v>183.3688655692826</v>
      </c>
      <c r="J601" s="185">
        <v>1600</v>
      </c>
      <c r="K601" s="185">
        <v>270500</v>
      </c>
      <c r="L601" s="185">
        <v>1258.1395348837209</v>
      </c>
      <c r="M601" s="185">
        <v>285.13200594262764</v>
      </c>
      <c r="N601" s="186">
        <v>15</v>
      </c>
      <c r="O601" s="186">
        <v>232.5</v>
      </c>
      <c r="P601" s="186">
        <v>1.0813953488372092</v>
      </c>
      <c r="Q601" s="186">
        <v>2.619749382851388</v>
      </c>
      <c r="R601" s="187">
        <v>0.81062919975565062</v>
      </c>
      <c r="S601" s="190">
        <v>25.5</v>
      </c>
      <c r="T601" s="190">
        <v>491.25</v>
      </c>
      <c r="U601" s="190">
        <v>2.2848837209302326</v>
      </c>
      <c r="V601" s="190">
        <v>4.7099211117532915</v>
      </c>
      <c r="W601" s="187">
        <v>0.59987782529016487</v>
      </c>
      <c r="X601" s="187">
        <v>1.4105070250458156</v>
      </c>
      <c r="Y601" s="188">
        <v>37</v>
      </c>
      <c r="Z601" s="188">
        <v>66</v>
      </c>
      <c r="AA601" s="188">
        <v>57</v>
      </c>
      <c r="AB601" s="188">
        <v>84</v>
      </c>
      <c r="AC601" s="188">
        <v>76</v>
      </c>
      <c r="AD601" s="189">
        <v>20.462499999999999</v>
      </c>
    </row>
    <row r="602" spans="1:30" s="183" customFormat="1" ht="11.35" x14ac:dyDescent="0.35">
      <c r="A602" s="175">
        <v>589</v>
      </c>
      <c r="B602" s="175">
        <v>22.5</v>
      </c>
      <c r="C602" s="175">
        <v>567</v>
      </c>
      <c r="D602" s="184">
        <v>2.6372093023255814</v>
      </c>
      <c r="E602" s="184">
        <v>4.3767265354678262</v>
      </c>
      <c r="F602" s="185">
        <v>1338.5700000000002</v>
      </c>
      <c r="G602" s="185">
        <v>21069.835449999991</v>
      </c>
      <c r="H602" s="185">
        <v>97.999234651162752</v>
      </c>
      <c r="I602" s="185">
        <v>241.5150869430056</v>
      </c>
      <c r="J602" s="185">
        <v>1600</v>
      </c>
      <c r="K602" s="185">
        <v>269000</v>
      </c>
      <c r="L602" s="185">
        <v>1251.1627906976744</v>
      </c>
      <c r="M602" s="185">
        <v>268.14706264870591</v>
      </c>
      <c r="N602" s="186">
        <v>12</v>
      </c>
      <c r="O602" s="186">
        <v>228.75</v>
      </c>
      <c r="P602" s="186">
        <v>1.0639534883720929</v>
      </c>
      <c r="Q602" s="186">
        <v>2.4493067296217688</v>
      </c>
      <c r="R602" s="187">
        <v>0.82194979568009341</v>
      </c>
      <c r="S602" s="190">
        <v>30</v>
      </c>
      <c r="T602" s="190">
        <v>498.75</v>
      </c>
      <c r="U602" s="190">
        <v>2.3197674418604652</v>
      </c>
      <c r="V602" s="190">
        <v>4.7892273430893662</v>
      </c>
      <c r="W602" s="187">
        <v>0.61179217746643322</v>
      </c>
      <c r="X602" s="187">
        <v>1.4337419731465266</v>
      </c>
      <c r="Y602" s="188">
        <v>33</v>
      </c>
      <c r="Z602" s="188">
        <v>80</v>
      </c>
      <c r="AA602" s="188">
        <v>47</v>
      </c>
      <c r="AB602" s="188">
        <v>82</v>
      </c>
      <c r="AC602" s="188">
        <v>78</v>
      </c>
      <c r="AD602" s="189">
        <v>21.412500000000001</v>
      </c>
    </row>
    <row r="603" spans="1:30" s="183" customFormat="1" ht="11.35" x14ac:dyDescent="0.35">
      <c r="A603" s="175">
        <v>590</v>
      </c>
      <c r="B603" s="175">
        <v>22.5</v>
      </c>
      <c r="C603" s="175">
        <v>770.25</v>
      </c>
      <c r="D603" s="184">
        <v>3.5825581395348838</v>
      </c>
      <c r="E603" s="184">
        <v>5.0974027164213442</v>
      </c>
      <c r="F603" s="185">
        <v>1873.9980000000003</v>
      </c>
      <c r="G603" s="185">
        <v>29970.210475000007</v>
      </c>
      <c r="H603" s="185">
        <v>139.39632779069771</v>
      </c>
      <c r="I603" s="185">
        <v>325.77514377587158</v>
      </c>
      <c r="J603" s="185">
        <v>1600</v>
      </c>
      <c r="K603" s="185">
        <v>272650</v>
      </c>
      <c r="L603" s="185">
        <v>1268.1395348837209</v>
      </c>
      <c r="M603" s="185">
        <v>279.1363165959836</v>
      </c>
      <c r="N603" s="186">
        <v>14.25</v>
      </c>
      <c r="O603" s="186">
        <v>206.25</v>
      </c>
      <c r="P603" s="186">
        <v>0.95930232558139539</v>
      </c>
      <c r="Q603" s="186">
        <v>2.5610137772082839</v>
      </c>
      <c r="R603" s="187">
        <v>0.83363581367211137</v>
      </c>
      <c r="S603" s="190">
        <v>29.25</v>
      </c>
      <c r="T603" s="190">
        <v>449.25</v>
      </c>
      <c r="U603" s="190">
        <v>2.0895348837209302</v>
      </c>
      <c r="V603" s="190">
        <v>5.005529164090694</v>
      </c>
      <c r="W603" s="187">
        <v>0.63762855414398067</v>
      </c>
      <c r="X603" s="187">
        <v>1.4712643678160919</v>
      </c>
      <c r="Y603" s="188">
        <v>35</v>
      </c>
      <c r="Z603" s="188">
        <v>71</v>
      </c>
      <c r="AA603" s="188">
        <v>54</v>
      </c>
      <c r="AB603" s="188">
        <v>92</v>
      </c>
      <c r="AC603" s="188">
        <v>68</v>
      </c>
      <c r="AD603" s="189">
        <v>20.662500000000001</v>
      </c>
    </row>
    <row r="604" spans="1:30" s="183" customFormat="1" ht="11.35" x14ac:dyDescent="0.35">
      <c r="A604" s="175">
        <v>591</v>
      </c>
      <c r="B604" s="175">
        <v>30.75</v>
      </c>
      <c r="C604" s="175">
        <v>811.5</v>
      </c>
      <c r="D604" s="184">
        <v>3.7744186046511627</v>
      </c>
      <c r="E604" s="184">
        <v>5.7078644312919158</v>
      </c>
      <c r="F604" s="185">
        <v>2342.4975000000004</v>
      </c>
      <c r="G604" s="185">
        <v>31030.655375000017</v>
      </c>
      <c r="H604" s="185">
        <v>144.32862965116286</v>
      </c>
      <c r="I604" s="185">
        <v>342.65740945185257</v>
      </c>
      <c r="J604" s="185">
        <v>1600</v>
      </c>
      <c r="K604" s="185">
        <v>278000</v>
      </c>
      <c r="L604" s="185">
        <v>1293.0232558139535</v>
      </c>
      <c r="M604" s="185">
        <v>260.65638644216733</v>
      </c>
      <c r="N604" s="186">
        <v>15.75</v>
      </c>
      <c r="O604" s="186">
        <v>164.25</v>
      </c>
      <c r="P604" s="186">
        <v>0.76395348837209298</v>
      </c>
      <c r="Q604" s="186">
        <v>2.3560997982914058</v>
      </c>
      <c r="R604" s="187">
        <v>0.8653136531365313</v>
      </c>
      <c r="S604" s="190">
        <v>20.25</v>
      </c>
      <c r="T604" s="190">
        <v>403.5</v>
      </c>
      <c r="U604" s="190">
        <v>1.8767441860465117</v>
      </c>
      <c r="V604" s="190">
        <v>3.8296730790235016</v>
      </c>
      <c r="W604" s="187">
        <v>0.66912669126691271</v>
      </c>
      <c r="X604" s="187">
        <v>1.534440344403444</v>
      </c>
      <c r="Y604" s="188">
        <v>25</v>
      </c>
      <c r="Z604" s="188">
        <v>78</v>
      </c>
      <c r="AA604" s="188">
        <v>57</v>
      </c>
      <c r="AB604" s="188">
        <v>88</v>
      </c>
      <c r="AC604" s="188">
        <v>72</v>
      </c>
      <c r="AD604" s="189">
        <v>20.324999999999999</v>
      </c>
    </row>
    <row r="605" spans="1:30" s="183" customFormat="1" ht="11.35" x14ac:dyDescent="0.35">
      <c r="A605" s="175">
        <v>592</v>
      </c>
      <c r="B605" s="175">
        <v>17.25</v>
      </c>
      <c r="C605" s="175">
        <v>450.75</v>
      </c>
      <c r="D605" s="184">
        <v>2.0965116279069766</v>
      </c>
      <c r="E605" s="184">
        <v>3.3911201273800526</v>
      </c>
      <c r="F605" s="185">
        <v>1539.3555000000003</v>
      </c>
      <c r="G605" s="185">
        <v>19128.908950000008</v>
      </c>
      <c r="H605" s="185">
        <v>88.971669534883759</v>
      </c>
      <c r="I605" s="185">
        <v>229.46269014182656</v>
      </c>
      <c r="J605" s="185">
        <v>1600</v>
      </c>
      <c r="K605" s="185">
        <v>275350</v>
      </c>
      <c r="L605" s="185">
        <v>1280.6976744186047</v>
      </c>
      <c r="M605" s="185">
        <v>262.33490891190723</v>
      </c>
      <c r="N605" s="186">
        <v>15</v>
      </c>
      <c r="O605" s="186">
        <v>174</v>
      </c>
      <c r="P605" s="186">
        <v>0.80930232558139537</v>
      </c>
      <c r="Q605" s="186">
        <v>2.0861205726626051</v>
      </c>
      <c r="R605" s="187">
        <v>0.85643564356435653</v>
      </c>
      <c r="S605" s="190">
        <v>27.75</v>
      </c>
      <c r="T605" s="190">
        <v>446.25</v>
      </c>
      <c r="U605" s="190">
        <v>2.0755813953488373</v>
      </c>
      <c r="V605" s="190">
        <v>4.6939433546299512</v>
      </c>
      <c r="W605" s="187">
        <v>0.63180693069306926</v>
      </c>
      <c r="X605" s="187">
        <v>1.4882425742574257</v>
      </c>
      <c r="Y605" s="188">
        <v>26</v>
      </c>
      <c r="Z605" s="188">
        <v>82</v>
      </c>
      <c r="AA605" s="188">
        <v>52</v>
      </c>
      <c r="AB605" s="188">
        <v>73</v>
      </c>
      <c r="AC605" s="188">
        <v>87</v>
      </c>
      <c r="AD605" s="189">
        <v>20.2</v>
      </c>
    </row>
    <row r="606" spans="1:30" s="183" customFormat="1" ht="11.35" x14ac:dyDescent="0.35">
      <c r="A606" s="175">
        <v>593</v>
      </c>
      <c r="B606" s="175">
        <v>27</v>
      </c>
      <c r="C606" s="175">
        <v>642.75</v>
      </c>
      <c r="D606" s="184">
        <v>2.9895348837209301</v>
      </c>
      <c r="E606" s="184">
        <v>5.1358479691376377</v>
      </c>
      <c r="F606" s="185">
        <v>2208.6405000000004</v>
      </c>
      <c r="G606" s="185">
        <v>34464.831075000016</v>
      </c>
      <c r="H606" s="185">
        <v>160.30153988372101</v>
      </c>
      <c r="I606" s="185">
        <v>362.16778117579798</v>
      </c>
      <c r="J606" s="185">
        <v>1600</v>
      </c>
      <c r="K606" s="185">
        <v>275700</v>
      </c>
      <c r="L606" s="185">
        <v>1282.3255813953488</v>
      </c>
      <c r="M606" s="185">
        <v>278.91509786881318</v>
      </c>
      <c r="N606" s="186">
        <v>12</v>
      </c>
      <c r="O606" s="186">
        <v>185.25</v>
      </c>
      <c r="P606" s="186">
        <v>0.86162790697674418</v>
      </c>
      <c r="Q606" s="186">
        <v>2.1686443612479898</v>
      </c>
      <c r="R606" s="187">
        <v>0.85138387484957889</v>
      </c>
      <c r="S606" s="190">
        <v>42</v>
      </c>
      <c r="T606" s="190">
        <v>501.75</v>
      </c>
      <c r="U606" s="190">
        <v>2.3337209302325581</v>
      </c>
      <c r="V606" s="190">
        <v>5.278789785926234</v>
      </c>
      <c r="W606" s="187">
        <v>0.59747292418772557</v>
      </c>
      <c r="X606" s="187">
        <v>1.4488567990373045</v>
      </c>
      <c r="Y606" s="188">
        <v>34</v>
      </c>
      <c r="Z606" s="188">
        <v>67</v>
      </c>
      <c r="AA606" s="188">
        <v>59</v>
      </c>
      <c r="AB606" s="188">
        <v>63</v>
      </c>
      <c r="AC606" s="188">
        <v>97</v>
      </c>
      <c r="AD606" s="189">
        <v>20.774999999999999</v>
      </c>
    </row>
    <row r="607" spans="1:30" s="183" customFormat="1" ht="11.35" x14ac:dyDescent="0.35">
      <c r="A607" s="175">
        <v>594</v>
      </c>
      <c r="B607" s="175">
        <v>46.5</v>
      </c>
      <c r="C607" s="175">
        <v>962.25</v>
      </c>
      <c r="D607" s="184">
        <v>4.4755813953488373</v>
      </c>
      <c r="E607" s="184">
        <v>8.1465646398606548</v>
      </c>
      <c r="F607" s="185">
        <v>4149.5670000000009</v>
      </c>
      <c r="G607" s="185">
        <v>38106.485125000036</v>
      </c>
      <c r="H607" s="185">
        <v>177.23946569767458</v>
      </c>
      <c r="I607" s="185">
        <v>495.68181082802141</v>
      </c>
      <c r="J607" s="185">
        <v>1600</v>
      </c>
      <c r="K607" s="185">
        <v>272350</v>
      </c>
      <c r="L607" s="185">
        <v>1266.7441860465117</v>
      </c>
      <c r="M607" s="185">
        <v>282.84040718339077</v>
      </c>
      <c r="N607" s="186">
        <v>9</v>
      </c>
      <c r="O607" s="186">
        <v>151.5</v>
      </c>
      <c r="P607" s="186">
        <v>0.70465116279069773</v>
      </c>
      <c r="Q607" s="186">
        <v>1.7583184788516191</v>
      </c>
      <c r="R607" s="187">
        <v>0.87461204220980759</v>
      </c>
      <c r="S607" s="190">
        <v>39</v>
      </c>
      <c r="T607" s="190">
        <v>422.25</v>
      </c>
      <c r="U607" s="190">
        <v>1.963953488372093</v>
      </c>
      <c r="V607" s="190">
        <v>5.052196311300662</v>
      </c>
      <c r="W607" s="187">
        <v>0.65052762259466168</v>
      </c>
      <c r="X607" s="187">
        <v>1.5251396648044693</v>
      </c>
      <c r="Y607" s="188">
        <v>35</v>
      </c>
      <c r="Z607" s="188">
        <v>61</v>
      </c>
      <c r="AA607" s="188">
        <v>64</v>
      </c>
      <c r="AB607" s="188">
        <v>82</v>
      </c>
      <c r="AC607" s="188">
        <v>78</v>
      </c>
      <c r="AD607" s="189">
        <v>20.137499999999999</v>
      </c>
    </row>
    <row r="608" spans="1:30" s="183" customFormat="1" ht="11.35" x14ac:dyDescent="0.35">
      <c r="A608" s="175">
        <v>595</v>
      </c>
      <c r="B608" s="175">
        <v>33</v>
      </c>
      <c r="C608" s="175">
        <v>847.5</v>
      </c>
      <c r="D608" s="184">
        <v>3.941860465116279</v>
      </c>
      <c r="E608" s="184">
        <v>5.6949921663538365</v>
      </c>
      <c r="F608" s="185">
        <v>2342.4975000000004</v>
      </c>
      <c r="G608" s="185">
        <v>29542.983550000012</v>
      </c>
      <c r="H608" s="185">
        <v>137.40922581395355</v>
      </c>
      <c r="I608" s="185">
        <v>330.58748109771113</v>
      </c>
      <c r="J608" s="185">
        <v>1600</v>
      </c>
      <c r="K608" s="185">
        <v>273800</v>
      </c>
      <c r="L608" s="185">
        <v>1273.4883720930231</v>
      </c>
      <c r="M608" s="185">
        <v>279.42601148103103</v>
      </c>
      <c r="N608" s="186">
        <v>9.75</v>
      </c>
      <c r="O608" s="186">
        <v>132</v>
      </c>
      <c r="P608" s="186">
        <v>0.61395348837209307</v>
      </c>
      <c r="Q608" s="186">
        <v>1.7294631271313456</v>
      </c>
      <c r="R608" s="187">
        <v>0.89268292682926831</v>
      </c>
      <c r="S608" s="190">
        <v>40.5</v>
      </c>
      <c r="T608" s="190">
        <v>441</v>
      </c>
      <c r="U608" s="190">
        <v>2.0511627906976746</v>
      </c>
      <c r="V608" s="190">
        <v>5.3240493027439415</v>
      </c>
      <c r="W608" s="187">
        <v>0.64146341463414636</v>
      </c>
      <c r="X608" s="187">
        <v>1.5341463414634147</v>
      </c>
      <c r="Y608" s="188">
        <v>31</v>
      </c>
      <c r="Z608" s="188">
        <v>71</v>
      </c>
      <c r="AA608" s="188">
        <v>58</v>
      </c>
      <c r="AB608" s="188">
        <v>89</v>
      </c>
      <c r="AC608" s="188">
        <v>71</v>
      </c>
      <c r="AD608" s="189">
        <v>20.5</v>
      </c>
    </row>
    <row r="609" spans="1:30" s="183" customFormat="1" ht="11.35" x14ac:dyDescent="0.35">
      <c r="A609" s="175">
        <v>596</v>
      </c>
      <c r="B609" s="175">
        <v>42.75</v>
      </c>
      <c r="C609" s="175">
        <v>1107.75</v>
      </c>
      <c r="D609" s="184">
        <v>5.152325581395349</v>
      </c>
      <c r="E609" s="184">
        <v>8.1044434671476981</v>
      </c>
      <c r="F609" s="185">
        <v>3814.9245000000005</v>
      </c>
      <c r="G609" s="185">
        <v>46343.896175000031</v>
      </c>
      <c r="H609" s="185">
        <v>215.55300546511643</v>
      </c>
      <c r="I609" s="185">
        <v>491.89613158770663</v>
      </c>
      <c r="J609" s="185">
        <v>1600</v>
      </c>
      <c r="K609" s="185">
        <v>276850</v>
      </c>
      <c r="L609" s="185">
        <v>1287.6744186046512</v>
      </c>
      <c r="M609" s="185">
        <v>278.93185119946804</v>
      </c>
      <c r="N609" s="186">
        <v>12</v>
      </c>
      <c r="O609" s="186">
        <v>158.25</v>
      </c>
      <c r="P609" s="186">
        <v>0.73604651162790702</v>
      </c>
      <c r="Q609" s="186">
        <v>1.9250963558053322</v>
      </c>
      <c r="R609" s="187">
        <v>0.86959208899876395</v>
      </c>
      <c r="S609" s="190">
        <v>37.5</v>
      </c>
      <c r="T609" s="190">
        <v>451.5</v>
      </c>
      <c r="U609" s="190">
        <v>2.1</v>
      </c>
      <c r="V609" s="190">
        <v>5.0364790772251906</v>
      </c>
      <c r="W609" s="187">
        <v>0.62793572311495671</v>
      </c>
      <c r="X609" s="187">
        <v>1.4975278121137205</v>
      </c>
      <c r="Y609" s="188">
        <v>31</v>
      </c>
      <c r="Z609" s="188">
        <v>58</v>
      </c>
      <c r="AA609" s="188">
        <v>71</v>
      </c>
      <c r="AB609" s="188">
        <v>75</v>
      </c>
      <c r="AC609" s="188">
        <v>85</v>
      </c>
      <c r="AD609" s="189">
        <v>20.225000000000001</v>
      </c>
    </row>
    <row r="610" spans="1:30" s="183" customFormat="1" ht="11.35" x14ac:dyDescent="0.35">
      <c r="A610" s="175">
        <v>597</v>
      </c>
      <c r="B610" s="175">
        <v>25.5</v>
      </c>
      <c r="C610" s="175">
        <v>381.75</v>
      </c>
      <c r="D610" s="184">
        <v>1.7755813953488373</v>
      </c>
      <c r="E610" s="184">
        <v>4.008815812241151</v>
      </c>
      <c r="F610" s="185">
        <v>1807.0695000000003</v>
      </c>
      <c r="G610" s="185">
        <v>15654.947975000001</v>
      </c>
      <c r="H610" s="185">
        <v>72.813711511627915</v>
      </c>
      <c r="I610" s="185">
        <v>241.69404273903766</v>
      </c>
      <c r="J610" s="185">
        <v>1600</v>
      </c>
      <c r="K610" s="185">
        <v>267300</v>
      </c>
      <c r="L610" s="185">
        <v>1243.2558139534883</v>
      </c>
      <c r="M610" s="185">
        <v>258.88619202585448</v>
      </c>
      <c r="N610" s="186">
        <v>12</v>
      </c>
      <c r="O610" s="186">
        <v>330</v>
      </c>
      <c r="P610" s="186">
        <v>1.5348837209302326</v>
      </c>
      <c r="Q610" s="186">
        <v>2.9036219503133034</v>
      </c>
      <c r="R610" s="187">
        <v>0.75028376844494893</v>
      </c>
      <c r="S610" s="190">
        <v>32.25</v>
      </c>
      <c r="T610" s="190">
        <v>566.25</v>
      </c>
      <c r="U610" s="190">
        <v>2.6337209302325579</v>
      </c>
      <c r="V610" s="190">
        <v>5.1970934648612781</v>
      </c>
      <c r="W610" s="187">
        <v>0.57150964812712823</v>
      </c>
      <c r="X610" s="187">
        <v>1.3217934165720773</v>
      </c>
      <c r="Y610" s="188">
        <v>27</v>
      </c>
      <c r="Z610" s="188">
        <v>88</v>
      </c>
      <c r="AA610" s="188">
        <v>45</v>
      </c>
      <c r="AB610" s="188">
        <v>73</v>
      </c>
      <c r="AC610" s="188">
        <v>87</v>
      </c>
      <c r="AD610" s="189">
        <v>22.024999999999999</v>
      </c>
    </row>
    <row r="611" spans="1:30" s="183" customFormat="1" ht="11.35" x14ac:dyDescent="0.35">
      <c r="A611" s="175">
        <v>598</v>
      </c>
      <c r="B611" s="175">
        <v>24.75</v>
      </c>
      <c r="C611" s="175">
        <v>714</v>
      </c>
      <c r="D611" s="184">
        <v>3.3209302325581396</v>
      </c>
      <c r="E611" s="184">
        <v>5.0807065030245662</v>
      </c>
      <c r="F611" s="185">
        <v>2208.6405000000004</v>
      </c>
      <c r="G611" s="185">
        <v>30079.898850000012</v>
      </c>
      <c r="H611" s="185">
        <v>139.90650627906982</v>
      </c>
      <c r="I611" s="185">
        <v>330.83209535067186</v>
      </c>
      <c r="J611" s="185">
        <v>1600</v>
      </c>
      <c r="K611" s="185">
        <v>273050</v>
      </c>
      <c r="L611" s="185">
        <v>1270</v>
      </c>
      <c r="M611" s="185">
        <v>297.01788863336884</v>
      </c>
      <c r="N611" s="186">
        <v>12</v>
      </c>
      <c r="O611" s="186">
        <v>215.25</v>
      </c>
      <c r="P611" s="186">
        <v>1.0011627906976743</v>
      </c>
      <c r="Q611" s="186">
        <v>2.3937098346376016</v>
      </c>
      <c r="R611" s="187">
        <v>0.83117647058823541</v>
      </c>
      <c r="S611" s="190">
        <v>32.25</v>
      </c>
      <c r="T611" s="190">
        <v>508.5</v>
      </c>
      <c r="U611" s="190">
        <v>2.3651162790697673</v>
      </c>
      <c r="V611" s="190">
        <v>5.2253933233405752</v>
      </c>
      <c r="W611" s="187">
        <v>0.60117647058823531</v>
      </c>
      <c r="X611" s="187">
        <v>1.4323529411764708</v>
      </c>
      <c r="Y611" s="188">
        <v>42</v>
      </c>
      <c r="Z611" s="188">
        <v>59</v>
      </c>
      <c r="AA611" s="188">
        <v>59</v>
      </c>
      <c r="AB611" s="188">
        <v>74</v>
      </c>
      <c r="AC611" s="188">
        <v>86</v>
      </c>
      <c r="AD611" s="189">
        <v>21.25</v>
      </c>
    </row>
    <row r="612" spans="1:30" s="183" customFormat="1" ht="11.35" x14ac:dyDescent="0.35">
      <c r="A612" s="175">
        <v>599</v>
      </c>
      <c r="B612" s="175">
        <v>42</v>
      </c>
      <c r="C612" s="175">
        <v>916.5</v>
      </c>
      <c r="D612" s="184">
        <v>4.2627906976744185</v>
      </c>
      <c r="E612" s="184">
        <v>8.4589863529585632</v>
      </c>
      <c r="F612" s="185">
        <v>3747.9960000000005</v>
      </c>
      <c r="G612" s="185">
        <v>39440.221400000009</v>
      </c>
      <c r="H612" s="185">
        <v>183.44289023255817</v>
      </c>
      <c r="I612" s="185">
        <v>513.29282059680258</v>
      </c>
      <c r="J612" s="185">
        <v>1600</v>
      </c>
      <c r="K612" s="185">
        <v>268550</v>
      </c>
      <c r="L612" s="185">
        <v>1249.0697674418604</v>
      </c>
      <c r="M612" s="185">
        <v>282.59324781015113</v>
      </c>
      <c r="N612" s="186">
        <v>17.25</v>
      </c>
      <c r="O612" s="186">
        <v>231.75</v>
      </c>
      <c r="P612" s="186">
        <v>1.077906976744186</v>
      </c>
      <c r="Q612" s="186">
        <v>2.5772028578956467</v>
      </c>
      <c r="R612" s="187">
        <v>0.81441441441441442</v>
      </c>
      <c r="S612" s="190">
        <v>38.25</v>
      </c>
      <c r="T612" s="190">
        <v>465.75</v>
      </c>
      <c r="U612" s="190">
        <v>2.1662790697674419</v>
      </c>
      <c r="V612" s="190">
        <v>5.082953471803819</v>
      </c>
      <c r="W612" s="187">
        <v>0.62702702702702706</v>
      </c>
      <c r="X612" s="187">
        <v>1.4414414414414414</v>
      </c>
      <c r="Y612" s="188">
        <v>38</v>
      </c>
      <c r="Z612" s="188">
        <v>67</v>
      </c>
      <c r="AA612" s="188">
        <v>55</v>
      </c>
      <c r="AB612" s="188">
        <v>85</v>
      </c>
      <c r="AC612" s="188">
        <v>75</v>
      </c>
      <c r="AD612" s="189">
        <v>20.8125</v>
      </c>
    </row>
    <row r="613" spans="1:30" s="183" customFormat="1" ht="11.35" x14ac:dyDescent="0.35">
      <c r="A613" s="175">
        <v>600</v>
      </c>
      <c r="B613" s="175">
        <v>18</v>
      </c>
      <c r="C613" s="175">
        <v>609</v>
      </c>
      <c r="D613" s="184">
        <v>2.8325581395348838</v>
      </c>
      <c r="E613" s="184">
        <v>3.8541439605096448</v>
      </c>
      <c r="F613" s="185">
        <v>1606.2840000000003</v>
      </c>
      <c r="G613" s="185">
        <v>25097.443850000014</v>
      </c>
      <c r="H613" s="185">
        <v>116.73229697674425</v>
      </c>
      <c r="I613" s="185">
        <v>259.67358570712406</v>
      </c>
      <c r="J613" s="185">
        <v>1600</v>
      </c>
      <c r="K613" s="185">
        <v>272750</v>
      </c>
      <c r="L613" s="185">
        <v>1268.6046511627908</v>
      </c>
      <c r="M613" s="185">
        <v>265.85764403934951</v>
      </c>
      <c r="N613" s="186">
        <v>10.5</v>
      </c>
      <c r="O613" s="186">
        <v>195.75</v>
      </c>
      <c r="P613" s="186">
        <v>0.91046511627906979</v>
      </c>
      <c r="Q613" s="186">
        <v>2.2336780295434906</v>
      </c>
      <c r="R613" s="187">
        <v>0.84491978609625673</v>
      </c>
      <c r="S613" s="190">
        <v>31.5</v>
      </c>
      <c r="T613" s="190">
        <v>461.25</v>
      </c>
      <c r="U613" s="190">
        <v>2.1453488372093021</v>
      </c>
      <c r="V613" s="190">
        <v>5.1329954039523846</v>
      </c>
      <c r="W613" s="187">
        <v>0.63458110516934052</v>
      </c>
      <c r="X613" s="187">
        <v>1.4795008912655971</v>
      </c>
      <c r="Y613" s="188">
        <v>27</v>
      </c>
      <c r="Z613" s="188">
        <v>80</v>
      </c>
      <c r="AA613" s="188">
        <v>53</v>
      </c>
      <c r="AB613" s="188">
        <v>66</v>
      </c>
      <c r="AC613" s="188">
        <v>94</v>
      </c>
      <c r="AD613" s="189">
        <v>21.037500000000001</v>
      </c>
    </row>
    <row r="614" spans="1:30" s="183" customFormat="1" ht="11.35" x14ac:dyDescent="0.35">
      <c r="A614" s="175">
        <v>601</v>
      </c>
      <c r="B614" s="175">
        <v>23.25</v>
      </c>
      <c r="C614" s="175">
        <v>540</v>
      </c>
      <c r="D614" s="184">
        <v>2.5116279069767442</v>
      </c>
      <c r="E614" s="184">
        <v>5.0501438538928722</v>
      </c>
      <c r="F614" s="185">
        <v>2007.8550000000002</v>
      </c>
      <c r="G614" s="185">
        <v>23770.028600000009</v>
      </c>
      <c r="H614" s="185">
        <v>110.55827255813958</v>
      </c>
      <c r="I614" s="185">
        <v>302.13735680336998</v>
      </c>
      <c r="J614" s="185">
        <v>1600</v>
      </c>
      <c r="K614" s="185">
        <v>268800</v>
      </c>
      <c r="L614" s="185">
        <v>1250.2325581395348</v>
      </c>
      <c r="M614" s="185">
        <v>276.64113847322454</v>
      </c>
      <c r="N614" s="186">
        <v>12</v>
      </c>
      <c r="O614" s="186">
        <v>278.25</v>
      </c>
      <c r="P614" s="186">
        <v>1.2941860465116279</v>
      </c>
      <c r="Q614" s="186">
        <v>2.8009971793755541</v>
      </c>
      <c r="R614" s="187">
        <v>0.77623642943305193</v>
      </c>
      <c r="S614" s="190">
        <v>23.25</v>
      </c>
      <c r="T614" s="190">
        <v>477</v>
      </c>
      <c r="U614" s="190">
        <v>2.2186046511627908</v>
      </c>
      <c r="V614" s="190">
        <v>4.2459302016811771</v>
      </c>
      <c r="W614" s="187">
        <v>0.6164053075995175</v>
      </c>
      <c r="X614" s="187">
        <v>1.3926417370325694</v>
      </c>
      <c r="Y614" s="188">
        <v>29</v>
      </c>
      <c r="Z614" s="188">
        <v>82</v>
      </c>
      <c r="AA614" s="188">
        <v>49</v>
      </c>
      <c r="AB614" s="188">
        <v>77</v>
      </c>
      <c r="AC614" s="188">
        <v>83</v>
      </c>
      <c r="AD614" s="189">
        <v>20.725000000000001</v>
      </c>
    </row>
    <row r="615" spans="1:30" s="183" customFormat="1" ht="11.35" x14ac:dyDescent="0.35">
      <c r="A615" s="175">
        <v>602</v>
      </c>
      <c r="B615" s="175">
        <v>37.5</v>
      </c>
      <c r="C615" s="175">
        <v>796.5</v>
      </c>
      <c r="D615" s="184">
        <v>3.7046511627906975</v>
      </c>
      <c r="E615" s="184">
        <v>7.305458319383435</v>
      </c>
      <c r="F615" s="185">
        <v>3346.4250000000006</v>
      </c>
      <c r="G615" s="185">
        <v>33024.752850000012</v>
      </c>
      <c r="H615" s="185">
        <v>153.60350162790704</v>
      </c>
      <c r="I615" s="185">
        <v>461.34640741833709</v>
      </c>
      <c r="J615" s="185">
        <v>1600</v>
      </c>
      <c r="K615" s="185">
        <v>271700</v>
      </c>
      <c r="L615" s="185">
        <v>1263.7209302325582</v>
      </c>
      <c r="M615" s="185">
        <v>287.85399381655276</v>
      </c>
      <c r="N615" s="186">
        <v>18</v>
      </c>
      <c r="O615" s="186">
        <v>265.5</v>
      </c>
      <c r="P615" s="186">
        <v>1.2348837209302326</v>
      </c>
      <c r="Q615" s="186">
        <v>2.8039636265697667</v>
      </c>
      <c r="R615" s="187">
        <v>0.78597339782345821</v>
      </c>
      <c r="S615" s="190">
        <v>34.5</v>
      </c>
      <c r="T615" s="190">
        <v>483</v>
      </c>
      <c r="U615" s="190">
        <v>2.2465116279069766</v>
      </c>
      <c r="V615" s="190">
        <v>5.4924799412686065</v>
      </c>
      <c r="W615" s="187">
        <v>0.61064087061668681</v>
      </c>
      <c r="X615" s="187">
        <v>1.396614268440145</v>
      </c>
      <c r="Y615" s="188">
        <v>36</v>
      </c>
      <c r="Z615" s="188">
        <v>69</v>
      </c>
      <c r="AA615" s="188">
        <v>55</v>
      </c>
      <c r="AB615" s="188">
        <v>78</v>
      </c>
      <c r="AC615" s="188">
        <v>82</v>
      </c>
      <c r="AD615" s="189">
        <v>20.675000000000001</v>
      </c>
    </row>
    <row r="616" spans="1:30" s="183" customFormat="1" ht="11.35" x14ac:dyDescent="0.35">
      <c r="A616" s="175">
        <v>603</v>
      </c>
      <c r="B616" s="175">
        <v>33</v>
      </c>
      <c r="C616" s="175">
        <v>527.25</v>
      </c>
      <c r="D616" s="184">
        <v>2.4523255813953488</v>
      </c>
      <c r="E616" s="184">
        <v>5.0082053407006892</v>
      </c>
      <c r="F616" s="185">
        <v>2944.8540000000003</v>
      </c>
      <c r="G616" s="185">
        <v>19923.127150000004</v>
      </c>
      <c r="H616" s="185">
        <v>92.665707674418627</v>
      </c>
      <c r="I616" s="185">
        <v>348.4113813574437</v>
      </c>
      <c r="J616" s="185">
        <v>1600</v>
      </c>
      <c r="K616" s="185">
        <v>268650</v>
      </c>
      <c r="L616" s="185">
        <v>1249.5348837209303</v>
      </c>
      <c r="M616" s="185">
        <v>269.51803199754966</v>
      </c>
      <c r="N616" s="186">
        <v>12.75</v>
      </c>
      <c r="O616" s="186">
        <v>225</v>
      </c>
      <c r="P616" s="186">
        <v>1.0465116279069768</v>
      </c>
      <c r="Q616" s="186">
        <v>2.2752065570406148</v>
      </c>
      <c r="R616" s="187">
        <v>0.8214285714285714</v>
      </c>
      <c r="S616" s="190">
        <v>21.75</v>
      </c>
      <c r="T616" s="190">
        <v>469.5</v>
      </c>
      <c r="U616" s="190">
        <v>2.1837209302325582</v>
      </c>
      <c r="V616" s="190">
        <v>4.1070619733085669</v>
      </c>
      <c r="W616" s="187">
        <v>0.62738095238095237</v>
      </c>
      <c r="X616" s="187">
        <v>1.4488095238095238</v>
      </c>
      <c r="Y616" s="188">
        <v>37</v>
      </c>
      <c r="Z616" s="188">
        <v>73</v>
      </c>
      <c r="AA616" s="188">
        <v>50</v>
      </c>
      <c r="AB616" s="188">
        <v>90</v>
      </c>
      <c r="AC616" s="188">
        <v>70</v>
      </c>
      <c r="AD616" s="189">
        <v>21</v>
      </c>
    </row>
    <row r="617" spans="1:30" s="183" customFormat="1" ht="11.35" x14ac:dyDescent="0.35">
      <c r="A617" s="175">
        <v>604</v>
      </c>
      <c r="B617" s="175">
        <v>33</v>
      </c>
      <c r="C617" s="175">
        <v>644.25</v>
      </c>
      <c r="D617" s="184">
        <v>2.9965116279069766</v>
      </c>
      <c r="E617" s="184">
        <v>5.1501678058683176</v>
      </c>
      <c r="F617" s="185">
        <v>2007.8550000000002</v>
      </c>
      <c r="G617" s="185">
        <v>26080.177325000004</v>
      </c>
      <c r="H617" s="185">
        <v>121.30315034883724</v>
      </c>
      <c r="I617" s="185">
        <v>302.3074910105376</v>
      </c>
      <c r="J617" s="185">
        <v>1600</v>
      </c>
      <c r="K617" s="185">
        <v>273100</v>
      </c>
      <c r="L617" s="185">
        <v>1270.2325581395348</v>
      </c>
      <c r="M617" s="185">
        <v>264.34974330511733</v>
      </c>
      <c r="N617" s="186">
        <v>17.25</v>
      </c>
      <c r="O617" s="186">
        <v>150.75</v>
      </c>
      <c r="P617" s="186">
        <v>0.7011627906976744</v>
      </c>
      <c r="Q617" s="186">
        <v>1.9449037278895145</v>
      </c>
      <c r="R617" s="187">
        <v>0.87531017369727049</v>
      </c>
      <c r="S617" s="190">
        <v>36.75</v>
      </c>
      <c r="T617" s="190">
        <v>414.75</v>
      </c>
      <c r="U617" s="190">
        <v>1.9290697674418604</v>
      </c>
      <c r="V617" s="190">
        <v>4.7068779530813432</v>
      </c>
      <c r="W617" s="187">
        <v>0.65694789081885852</v>
      </c>
      <c r="X617" s="187">
        <v>1.532258064516129</v>
      </c>
      <c r="Y617" s="188">
        <v>24</v>
      </c>
      <c r="Z617" s="188">
        <v>82</v>
      </c>
      <c r="AA617" s="188">
        <v>54</v>
      </c>
      <c r="AB617" s="188">
        <v>90</v>
      </c>
      <c r="AC617" s="188">
        <v>70</v>
      </c>
      <c r="AD617" s="189">
        <v>20.149999999999999</v>
      </c>
    </row>
    <row r="618" spans="1:30" s="183" customFormat="1" ht="11.35" x14ac:dyDescent="0.35">
      <c r="A618" s="175">
        <v>605</v>
      </c>
      <c r="B618" s="175">
        <v>34.5</v>
      </c>
      <c r="C618" s="175">
        <v>555.75</v>
      </c>
      <c r="D618" s="184">
        <v>2.5848837209302324</v>
      </c>
      <c r="E618" s="184">
        <v>5.0865239641446562</v>
      </c>
      <c r="F618" s="185">
        <v>3078.7110000000007</v>
      </c>
      <c r="G618" s="185">
        <v>22845.299825000009</v>
      </c>
      <c r="H618" s="185">
        <v>106.25720848837213</v>
      </c>
      <c r="I618" s="185">
        <v>331.64497066708896</v>
      </c>
      <c r="J618" s="185">
        <v>1600</v>
      </c>
      <c r="K618" s="185">
        <v>272350</v>
      </c>
      <c r="L618" s="185">
        <v>1266.7441860465117</v>
      </c>
      <c r="M618" s="185">
        <v>282.84040718339077</v>
      </c>
      <c r="N618" s="186">
        <v>15.75</v>
      </c>
      <c r="O618" s="186">
        <v>237</v>
      </c>
      <c r="P618" s="186">
        <v>1.1023255813953488</v>
      </c>
      <c r="Q618" s="186">
        <v>2.4904010460439752</v>
      </c>
      <c r="R618" s="187">
        <v>0.81542056074766356</v>
      </c>
      <c r="S618" s="190">
        <v>31.5</v>
      </c>
      <c r="T618" s="190">
        <v>520.5</v>
      </c>
      <c r="U618" s="190">
        <v>2.4209302325581397</v>
      </c>
      <c r="V618" s="190">
        <v>4.933509212448616</v>
      </c>
      <c r="W618" s="187">
        <v>0.59462616822429903</v>
      </c>
      <c r="X618" s="187">
        <v>1.4100467289719627</v>
      </c>
      <c r="Y618" s="188">
        <v>34</v>
      </c>
      <c r="Z618" s="188">
        <v>72</v>
      </c>
      <c r="AA618" s="188">
        <v>54</v>
      </c>
      <c r="AB618" s="188">
        <v>84</v>
      </c>
      <c r="AC618" s="188">
        <v>76</v>
      </c>
      <c r="AD618" s="189">
        <v>21.4</v>
      </c>
    </row>
    <row r="619" spans="1:30" s="183" customFormat="1" ht="11.35" x14ac:dyDescent="0.35">
      <c r="A619" s="175">
        <v>606</v>
      </c>
      <c r="B619" s="175">
        <v>30.75</v>
      </c>
      <c r="C619" s="175">
        <v>581.25</v>
      </c>
      <c r="D619" s="184">
        <v>2.7034883720930232</v>
      </c>
      <c r="E619" s="184">
        <v>4.5946229665015403</v>
      </c>
      <c r="F619" s="185">
        <v>2744.0685000000003</v>
      </c>
      <c r="G619" s="185">
        <v>24063.770349999999</v>
      </c>
      <c r="H619" s="185">
        <v>111.92451325581395</v>
      </c>
      <c r="I619" s="185">
        <v>300.69434606359459</v>
      </c>
      <c r="J619" s="185">
        <v>1600</v>
      </c>
      <c r="K619" s="185">
        <v>271600</v>
      </c>
      <c r="L619" s="185">
        <v>1263.2558139534883</v>
      </c>
      <c r="M619" s="185">
        <v>265.4543005025393</v>
      </c>
      <c r="N619" s="186">
        <v>9</v>
      </c>
      <c r="O619" s="186">
        <v>181.5</v>
      </c>
      <c r="P619" s="186">
        <v>0.84418604651162787</v>
      </c>
      <c r="Q619" s="186">
        <v>1.9720953235644954</v>
      </c>
      <c r="R619" s="187">
        <v>0.84996900185988844</v>
      </c>
      <c r="S619" s="190">
        <v>26.25</v>
      </c>
      <c r="T619" s="190">
        <v>426.75</v>
      </c>
      <c r="U619" s="190">
        <v>1.9848837209302326</v>
      </c>
      <c r="V619" s="190">
        <v>4.4968256571818408</v>
      </c>
      <c r="W619" s="187">
        <v>0.64724116553006816</v>
      </c>
      <c r="X619" s="187">
        <v>1.4972101673899565</v>
      </c>
      <c r="Y619" s="188">
        <v>31</v>
      </c>
      <c r="Z619" s="188">
        <v>75</v>
      </c>
      <c r="AA619" s="188">
        <v>54</v>
      </c>
      <c r="AB619" s="188">
        <v>74</v>
      </c>
      <c r="AC619" s="188">
        <v>86</v>
      </c>
      <c r="AD619" s="189">
        <v>20.162500000000001</v>
      </c>
    </row>
    <row r="620" spans="1:30" s="183" customFormat="1" ht="11.35" x14ac:dyDescent="0.35">
      <c r="A620" s="175">
        <v>607</v>
      </c>
      <c r="B620" s="175">
        <v>15.75</v>
      </c>
      <c r="C620" s="175">
        <v>458.25</v>
      </c>
      <c r="D620" s="184">
        <v>2.1313953488372093</v>
      </c>
      <c r="E620" s="184">
        <v>3.2806609641443458</v>
      </c>
      <c r="F620" s="185">
        <v>1137.7845000000002</v>
      </c>
      <c r="G620" s="185">
        <v>16362.902775000002</v>
      </c>
      <c r="H620" s="185">
        <v>76.106524534883732</v>
      </c>
      <c r="I620" s="185">
        <v>171.15751201225999</v>
      </c>
      <c r="J620" s="185">
        <v>1600</v>
      </c>
      <c r="K620" s="185">
        <v>275500</v>
      </c>
      <c r="L620" s="185">
        <v>1281.3953488372092</v>
      </c>
      <c r="M620" s="185">
        <v>269.5668158408314</v>
      </c>
      <c r="N620" s="186">
        <v>9.75</v>
      </c>
      <c r="O620" s="186">
        <v>191.25</v>
      </c>
      <c r="P620" s="186">
        <v>0.88953488372093026</v>
      </c>
      <c r="Q620" s="186">
        <v>2.0702487022572917</v>
      </c>
      <c r="R620" s="187">
        <v>0.84526699029126218</v>
      </c>
      <c r="S620" s="190">
        <v>26.25</v>
      </c>
      <c r="T620" s="190">
        <v>487.5</v>
      </c>
      <c r="U620" s="190">
        <v>2.2674418604651163</v>
      </c>
      <c r="V620" s="190">
        <v>5.0579571312171252</v>
      </c>
      <c r="W620" s="187">
        <v>0.60558252427184467</v>
      </c>
      <c r="X620" s="187">
        <v>1.4508495145631068</v>
      </c>
      <c r="Y620" s="188">
        <v>29</v>
      </c>
      <c r="Z620" s="188">
        <v>76</v>
      </c>
      <c r="AA620" s="188">
        <v>55</v>
      </c>
      <c r="AB620" s="188">
        <v>89</v>
      </c>
      <c r="AC620" s="188">
        <v>71</v>
      </c>
      <c r="AD620" s="189">
        <v>20.6</v>
      </c>
    </row>
    <row r="621" spans="1:30" s="183" customFormat="1" ht="11.35" x14ac:dyDescent="0.35">
      <c r="A621" s="175">
        <v>608</v>
      </c>
      <c r="B621" s="175">
        <v>39.75</v>
      </c>
      <c r="C621" s="175">
        <v>1911.75</v>
      </c>
      <c r="D621" s="184">
        <v>8.8918604651162791</v>
      </c>
      <c r="E621" s="184">
        <v>10.41435324596976</v>
      </c>
      <c r="F621" s="185">
        <v>3346.4250000000006</v>
      </c>
      <c r="G621" s="185">
        <v>67447.19587499999</v>
      </c>
      <c r="H621" s="185">
        <v>313.70788779069761</v>
      </c>
      <c r="I621" s="185">
        <v>637.50230378761466</v>
      </c>
      <c r="J621" s="185">
        <v>1600</v>
      </c>
      <c r="K621" s="185">
        <v>276050</v>
      </c>
      <c r="L621" s="185">
        <v>1283.953488372093</v>
      </c>
      <c r="M621" s="185">
        <v>277.39727857895093</v>
      </c>
      <c r="N621" s="186">
        <v>12</v>
      </c>
      <c r="O621" s="186">
        <v>156</v>
      </c>
      <c r="P621" s="186">
        <v>0.72558139534883725</v>
      </c>
      <c r="Q621" s="186">
        <v>2.2246067617698331</v>
      </c>
      <c r="R621" s="187">
        <v>0.87032418952618451</v>
      </c>
      <c r="S621" s="190">
        <v>36</v>
      </c>
      <c r="T621" s="190">
        <v>405</v>
      </c>
      <c r="U621" s="190">
        <v>1.8837209302325582</v>
      </c>
      <c r="V621" s="190">
        <v>5.0928725269696029</v>
      </c>
      <c r="W621" s="187">
        <v>0.66334164588528677</v>
      </c>
      <c r="X621" s="187">
        <v>1.5336658354114712</v>
      </c>
      <c r="Y621" s="188">
        <v>28</v>
      </c>
      <c r="Z621" s="188">
        <v>63</v>
      </c>
      <c r="AA621" s="188">
        <v>69</v>
      </c>
      <c r="AB621" s="188">
        <v>78</v>
      </c>
      <c r="AC621" s="188">
        <v>82</v>
      </c>
      <c r="AD621" s="189">
        <v>20.05</v>
      </c>
    </row>
    <row r="622" spans="1:30" s="183" customFormat="1" ht="11.35" x14ac:dyDescent="0.35">
      <c r="A622" s="175">
        <v>609</v>
      </c>
      <c r="B622" s="175">
        <v>46.5</v>
      </c>
      <c r="C622" s="175">
        <v>1280.25</v>
      </c>
      <c r="D622" s="184">
        <v>5.9546511627906975</v>
      </c>
      <c r="E622" s="184">
        <v>9.1371290785620793</v>
      </c>
      <c r="F622" s="185">
        <v>3480.2820000000006</v>
      </c>
      <c r="G622" s="185">
        <v>38811.837150000007</v>
      </c>
      <c r="H622" s="185">
        <v>180.5201727906977</v>
      </c>
      <c r="I622" s="185">
        <v>492.15195462711586</v>
      </c>
      <c r="J622" s="185">
        <v>1600</v>
      </c>
      <c r="K622" s="185">
        <v>270200</v>
      </c>
      <c r="L622" s="185">
        <v>1256.7441860465117</v>
      </c>
      <c r="M622" s="185">
        <v>288.71064428348006</v>
      </c>
      <c r="N622" s="186">
        <v>14.25</v>
      </c>
      <c r="O622" s="186">
        <v>188.25</v>
      </c>
      <c r="P622" s="186">
        <v>0.87558139534883717</v>
      </c>
      <c r="Q622" s="186">
        <v>2.2146594243827629</v>
      </c>
      <c r="R622" s="187">
        <v>0.84002549394518811</v>
      </c>
      <c r="S622" s="190">
        <v>26.25</v>
      </c>
      <c r="T622" s="190">
        <v>396</v>
      </c>
      <c r="U622" s="190">
        <v>1.8418604651162791</v>
      </c>
      <c r="V622" s="190">
        <v>4.6790686507448216</v>
      </c>
      <c r="W622" s="187">
        <v>0.66347992351816443</v>
      </c>
      <c r="X622" s="187">
        <v>1.5035054174633524</v>
      </c>
      <c r="Y622" s="188">
        <v>42</v>
      </c>
      <c r="Z622" s="188">
        <v>59</v>
      </c>
      <c r="AA622" s="188">
        <v>59</v>
      </c>
      <c r="AB622" s="188">
        <v>96</v>
      </c>
      <c r="AC622" s="188">
        <v>64</v>
      </c>
      <c r="AD622" s="189">
        <v>19.612500000000001</v>
      </c>
    </row>
    <row r="623" spans="1:30" s="183" customFormat="1" ht="11.35" x14ac:dyDescent="0.35">
      <c r="A623" s="175">
        <v>610</v>
      </c>
      <c r="B623" s="175">
        <v>48</v>
      </c>
      <c r="C623" s="175">
        <v>747.75</v>
      </c>
      <c r="D623" s="184">
        <v>3.4779069767441859</v>
      </c>
      <c r="E623" s="184">
        <v>7.0056160909470444</v>
      </c>
      <c r="F623" s="185">
        <v>4283.4240000000009</v>
      </c>
      <c r="G623" s="185">
        <v>37465.087</v>
      </c>
      <c r="H623" s="185">
        <v>174.25621860465117</v>
      </c>
      <c r="I623" s="185">
        <v>518.34556939892923</v>
      </c>
      <c r="J623" s="185">
        <v>1600</v>
      </c>
      <c r="K623" s="185">
        <v>281300</v>
      </c>
      <c r="L623" s="185">
        <v>1308.3720930232557</v>
      </c>
      <c r="M623" s="185">
        <v>271.0306586147592</v>
      </c>
      <c r="N623" s="186">
        <v>21.75</v>
      </c>
      <c r="O623" s="186">
        <v>224.25</v>
      </c>
      <c r="P623" s="186">
        <v>1.0430232558139534</v>
      </c>
      <c r="Q623" s="186">
        <v>2.6675529887998048</v>
      </c>
      <c r="R623" s="187">
        <v>0.82276229994072314</v>
      </c>
      <c r="S623" s="190">
        <v>22.5</v>
      </c>
      <c r="T623" s="190">
        <v>495.75</v>
      </c>
      <c r="U623" s="190">
        <v>2.3058139534883719</v>
      </c>
      <c r="V623" s="190">
        <v>4.9129479095026678</v>
      </c>
      <c r="W623" s="187">
        <v>0.60818020154119745</v>
      </c>
      <c r="X623" s="187">
        <v>1.4309425014819206</v>
      </c>
      <c r="Y623" s="188">
        <v>25</v>
      </c>
      <c r="Z623" s="188">
        <v>68</v>
      </c>
      <c r="AA623" s="188">
        <v>67</v>
      </c>
      <c r="AB623" s="188">
        <v>75</v>
      </c>
      <c r="AC623" s="188">
        <v>85</v>
      </c>
      <c r="AD623" s="189">
        <v>21.087499999999999</v>
      </c>
    </row>
    <row r="624" spans="1:30" s="183" customFormat="1" ht="11.35" x14ac:dyDescent="0.35">
      <c r="A624" s="175">
        <v>611</v>
      </c>
      <c r="B624" s="175">
        <v>24</v>
      </c>
      <c r="C624" s="175">
        <v>780</v>
      </c>
      <c r="D624" s="184">
        <v>3.6279069767441858</v>
      </c>
      <c r="E624" s="184">
        <v>5.14002870920904</v>
      </c>
      <c r="F624" s="185">
        <v>2141.7120000000004</v>
      </c>
      <c r="G624" s="185">
        <v>28447.215275000013</v>
      </c>
      <c r="H624" s="185">
        <v>132.31262918604656</v>
      </c>
      <c r="I624" s="185">
        <v>301.83473203622748</v>
      </c>
      <c r="J624" s="185">
        <v>1600</v>
      </c>
      <c r="K624" s="185">
        <v>277400</v>
      </c>
      <c r="L624" s="185">
        <v>1290.2325581395348</v>
      </c>
      <c r="M624" s="185">
        <v>268.77611476765111</v>
      </c>
      <c r="N624" s="186">
        <v>10.5</v>
      </c>
      <c r="O624" s="186">
        <v>134.25</v>
      </c>
      <c r="P624" s="186">
        <v>0.62441860465116283</v>
      </c>
      <c r="Q624" s="186">
        <v>1.8009723520188647</v>
      </c>
      <c r="R624" s="187">
        <v>0.88950617283950617</v>
      </c>
      <c r="S624" s="190">
        <v>36.75</v>
      </c>
      <c r="T624" s="190">
        <v>468</v>
      </c>
      <c r="U624" s="190">
        <v>2.1767441860465118</v>
      </c>
      <c r="V624" s="190">
        <v>5.0527746245222573</v>
      </c>
      <c r="W624" s="187">
        <v>0.61481481481481481</v>
      </c>
      <c r="X624" s="187">
        <v>1.5043209876543209</v>
      </c>
      <c r="Y624" s="188">
        <v>24</v>
      </c>
      <c r="Z624" s="188">
        <v>80</v>
      </c>
      <c r="AA624" s="188">
        <v>56</v>
      </c>
      <c r="AB624" s="188">
        <v>84</v>
      </c>
      <c r="AC624" s="188">
        <v>76</v>
      </c>
      <c r="AD624" s="189">
        <v>20.25</v>
      </c>
    </row>
    <row r="625" spans="1:30" s="183" customFormat="1" ht="11.35" x14ac:dyDescent="0.35">
      <c r="A625" s="175">
        <v>612</v>
      </c>
      <c r="B625" s="175">
        <v>30</v>
      </c>
      <c r="C625" s="175">
        <v>831.75</v>
      </c>
      <c r="D625" s="184">
        <v>3.8686046511627907</v>
      </c>
      <c r="E625" s="184">
        <v>5.5533102788561433</v>
      </c>
      <c r="F625" s="185">
        <v>1807.0695000000003</v>
      </c>
      <c r="G625" s="185">
        <v>28427.880375000001</v>
      </c>
      <c r="H625" s="185">
        <v>132.22269941860466</v>
      </c>
      <c r="I625" s="185">
        <v>287.44596528852071</v>
      </c>
      <c r="J625" s="185">
        <v>1600</v>
      </c>
      <c r="K625" s="185">
        <v>273050</v>
      </c>
      <c r="L625" s="185">
        <v>1270</v>
      </c>
      <c r="M625" s="185">
        <v>280.01168199929583</v>
      </c>
      <c r="N625" s="186">
        <v>18</v>
      </c>
      <c r="O625" s="186">
        <v>192.75</v>
      </c>
      <c r="P625" s="186">
        <v>0.89651162790697669</v>
      </c>
      <c r="Q625" s="186">
        <v>2.6688405229638006</v>
      </c>
      <c r="R625" s="187">
        <v>0.83785488958990539</v>
      </c>
      <c r="S625" s="190">
        <v>32.25</v>
      </c>
      <c r="T625" s="190">
        <v>406.5</v>
      </c>
      <c r="U625" s="190">
        <v>1.8906976744186046</v>
      </c>
      <c r="V625" s="190">
        <v>4.7288913142910936</v>
      </c>
      <c r="W625" s="187">
        <v>0.65804416403785482</v>
      </c>
      <c r="X625" s="187">
        <v>1.4958990536277601</v>
      </c>
      <c r="Y625" s="188">
        <v>33</v>
      </c>
      <c r="Z625" s="188">
        <v>71</v>
      </c>
      <c r="AA625" s="188">
        <v>56</v>
      </c>
      <c r="AB625" s="188">
        <v>81</v>
      </c>
      <c r="AC625" s="188">
        <v>79</v>
      </c>
      <c r="AD625" s="189">
        <v>19.8125</v>
      </c>
    </row>
    <row r="626" spans="1:30" s="183" customFormat="1" ht="11.35" x14ac:dyDescent="0.35">
      <c r="A626" s="175">
        <v>613</v>
      </c>
      <c r="B626" s="175">
        <v>35.25</v>
      </c>
      <c r="C626" s="175">
        <v>578.25</v>
      </c>
      <c r="D626" s="184">
        <v>2.6895348837209303</v>
      </c>
      <c r="E626" s="184">
        <v>5.2595435969365729</v>
      </c>
      <c r="F626" s="185">
        <v>1271.6415000000002</v>
      </c>
      <c r="G626" s="185">
        <v>17263.462925000003</v>
      </c>
      <c r="H626" s="185">
        <v>80.295176395348847</v>
      </c>
      <c r="I626" s="185">
        <v>187.4244964477424</v>
      </c>
      <c r="J626" s="185">
        <v>1600</v>
      </c>
      <c r="K626" s="185">
        <v>270600</v>
      </c>
      <c r="L626" s="185">
        <v>1258.6046511627908</v>
      </c>
      <c r="M626" s="185">
        <v>272.16320518879746</v>
      </c>
      <c r="N626" s="186">
        <v>12</v>
      </c>
      <c r="O626" s="186">
        <v>243</v>
      </c>
      <c r="P626" s="186">
        <v>1.1302325581395349</v>
      </c>
      <c r="Q626" s="186">
        <v>2.5949073852812843</v>
      </c>
      <c r="R626" s="187">
        <v>0.80873671782762691</v>
      </c>
      <c r="S626" s="190">
        <v>35.25</v>
      </c>
      <c r="T626" s="190">
        <v>522</v>
      </c>
      <c r="U626" s="190">
        <v>2.4279069767441861</v>
      </c>
      <c r="V626" s="190">
        <v>5.6285975237854933</v>
      </c>
      <c r="W626" s="187">
        <v>0.58913813459268005</v>
      </c>
      <c r="X626" s="187">
        <v>1.3978748524203071</v>
      </c>
      <c r="Y626" s="188">
        <v>35</v>
      </c>
      <c r="Z626" s="188">
        <v>74</v>
      </c>
      <c r="AA626" s="188">
        <v>51</v>
      </c>
      <c r="AB626" s="188">
        <v>83</v>
      </c>
      <c r="AC626" s="188">
        <v>77</v>
      </c>
      <c r="AD626" s="189">
        <v>21.175000000000001</v>
      </c>
    </row>
    <row r="627" spans="1:30" s="183" customFormat="1" ht="11.35" x14ac:dyDescent="0.35">
      <c r="A627" s="175">
        <v>614</v>
      </c>
      <c r="B627" s="175">
        <v>45</v>
      </c>
      <c r="C627" s="175">
        <v>1507.5</v>
      </c>
      <c r="D627" s="184">
        <v>7.0116279069767442</v>
      </c>
      <c r="E627" s="184">
        <v>8.019753920477358</v>
      </c>
      <c r="F627" s="185">
        <v>3346.4250000000006</v>
      </c>
      <c r="G627" s="185">
        <v>52505.408250000044</v>
      </c>
      <c r="H627" s="185">
        <v>244.2112011627909</v>
      </c>
      <c r="I627" s="185">
        <v>551.38694700868098</v>
      </c>
      <c r="J627" s="185">
        <v>1600</v>
      </c>
      <c r="K627" s="185">
        <v>272050</v>
      </c>
      <c r="L627" s="185">
        <v>1265.3488372093022</v>
      </c>
      <c r="M627" s="185">
        <v>268.81836306957877</v>
      </c>
      <c r="N627" s="186">
        <v>9.75</v>
      </c>
      <c r="O627" s="186">
        <v>81.75</v>
      </c>
      <c r="P627" s="186">
        <v>0.38023255813953488</v>
      </c>
      <c r="Q627" s="186">
        <v>1.4019403915829789</v>
      </c>
      <c r="R627" s="187">
        <v>0.92694369973190349</v>
      </c>
      <c r="S627" s="190">
        <v>25.5</v>
      </c>
      <c r="T627" s="190">
        <v>294</v>
      </c>
      <c r="U627" s="190">
        <v>1.3674418604651162</v>
      </c>
      <c r="V627" s="190">
        <v>4.0691149770398907</v>
      </c>
      <c r="W627" s="187">
        <v>0.73726541554959779</v>
      </c>
      <c r="X627" s="187">
        <v>1.6642091152815013</v>
      </c>
      <c r="Y627" s="188">
        <v>28</v>
      </c>
      <c r="Z627" s="188">
        <v>79</v>
      </c>
      <c r="AA627" s="188">
        <v>53</v>
      </c>
      <c r="AB627" s="188">
        <v>80</v>
      </c>
      <c r="AC627" s="188">
        <v>80</v>
      </c>
      <c r="AD627" s="189">
        <v>18.649999999999999</v>
      </c>
    </row>
    <row r="628" spans="1:30" s="183" customFormat="1" ht="11.35" x14ac:dyDescent="0.35">
      <c r="A628" s="175">
        <v>615</v>
      </c>
      <c r="B628" s="175">
        <v>18</v>
      </c>
      <c r="C628" s="175">
        <v>340.5</v>
      </c>
      <c r="D628" s="184">
        <v>1.5837209302325581</v>
      </c>
      <c r="E628" s="184">
        <v>2.8962738091953435</v>
      </c>
      <c r="F628" s="185">
        <v>1204.7130000000002</v>
      </c>
      <c r="G628" s="185">
        <v>12566.197699999997</v>
      </c>
      <c r="H628" s="185">
        <v>58.447431162790686</v>
      </c>
      <c r="I628" s="185">
        <v>163.75811519076328</v>
      </c>
      <c r="J628" s="185">
        <v>1600</v>
      </c>
      <c r="K628" s="185">
        <v>270200</v>
      </c>
      <c r="L628" s="185">
        <v>1256.7441860465117</v>
      </c>
      <c r="M628" s="185">
        <v>271.18398184707121</v>
      </c>
      <c r="N628" s="186">
        <v>11.25</v>
      </c>
      <c r="O628" s="186">
        <v>273.75</v>
      </c>
      <c r="P628" s="186">
        <v>1.2732558139534884</v>
      </c>
      <c r="Q628" s="186">
        <v>2.4786553493367083</v>
      </c>
      <c r="R628" s="187">
        <v>0.7790556900726392</v>
      </c>
      <c r="S628" s="190">
        <v>32.25</v>
      </c>
      <c r="T628" s="190">
        <v>492.75</v>
      </c>
      <c r="U628" s="190">
        <v>2.2918604651162791</v>
      </c>
      <c r="V628" s="190">
        <v>4.6162923868619696</v>
      </c>
      <c r="W628" s="187">
        <v>0.60230024213075051</v>
      </c>
      <c r="X628" s="187">
        <v>1.3813559322033897</v>
      </c>
      <c r="Y628" s="188">
        <v>33</v>
      </c>
      <c r="Z628" s="188">
        <v>77</v>
      </c>
      <c r="AA628" s="188">
        <v>50</v>
      </c>
      <c r="AB628" s="188">
        <v>74</v>
      </c>
      <c r="AC628" s="188">
        <v>86</v>
      </c>
      <c r="AD628" s="189">
        <v>20.65</v>
      </c>
    </row>
    <row r="629" spans="1:30" s="183" customFormat="1" ht="11.35" x14ac:dyDescent="0.35">
      <c r="A629" s="175">
        <v>616</v>
      </c>
      <c r="B629" s="175">
        <v>18.75</v>
      </c>
      <c r="C629" s="175">
        <v>421.5</v>
      </c>
      <c r="D629" s="184">
        <v>1.9604651162790698</v>
      </c>
      <c r="E629" s="184">
        <v>3.3583929968027419</v>
      </c>
      <c r="F629" s="185">
        <v>1405.4985000000001</v>
      </c>
      <c r="G629" s="185">
        <v>14618.671700000001</v>
      </c>
      <c r="H629" s="185">
        <v>67.993821860465118</v>
      </c>
      <c r="I629" s="185">
        <v>202.21088424257795</v>
      </c>
      <c r="J629" s="185">
        <v>1600</v>
      </c>
      <c r="K629" s="185">
        <v>270900</v>
      </c>
      <c r="L629" s="185">
        <v>1260</v>
      </c>
      <c r="M629" s="185">
        <v>268.35427831802645</v>
      </c>
      <c r="N629" s="186">
        <v>16.5</v>
      </c>
      <c r="O629" s="186">
        <v>324.75</v>
      </c>
      <c r="P629" s="186">
        <v>1.5104651162790699</v>
      </c>
      <c r="Q629" s="186">
        <v>3.1591647966768823</v>
      </c>
      <c r="R629" s="187">
        <v>0.73789346246973364</v>
      </c>
      <c r="S629" s="190">
        <v>36</v>
      </c>
      <c r="T629" s="190">
        <v>519</v>
      </c>
      <c r="U629" s="190">
        <v>2.4139534883720932</v>
      </c>
      <c r="V629" s="190">
        <v>5.2155223659024248</v>
      </c>
      <c r="W629" s="187">
        <v>0.58111380145278446</v>
      </c>
      <c r="X629" s="187">
        <v>1.3190072639225181</v>
      </c>
      <c r="Y629" s="188">
        <v>32</v>
      </c>
      <c r="Z629" s="188">
        <v>79</v>
      </c>
      <c r="AA629" s="188">
        <v>49</v>
      </c>
      <c r="AB629" s="188">
        <v>78</v>
      </c>
      <c r="AC629" s="188">
        <v>82</v>
      </c>
      <c r="AD629" s="189">
        <v>20.65</v>
      </c>
    </row>
    <row r="630" spans="1:30" s="183" customFormat="1" ht="11.35" x14ac:dyDescent="0.35">
      <c r="A630" s="175">
        <v>617</v>
      </c>
      <c r="B630" s="175">
        <v>24</v>
      </c>
      <c r="C630" s="175">
        <v>440.25</v>
      </c>
      <c r="D630" s="184">
        <v>2.0476744186046512</v>
      </c>
      <c r="E630" s="184">
        <v>3.6521174482919134</v>
      </c>
      <c r="F630" s="185">
        <v>2141.7120000000004</v>
      </c>
      <c r="G630" s="185">
        <v>17500.687274999993</v>
      </c>
      <c r="H630" s="185">
        <v>81.398545465116243</v>
      </c>
      <c r="I630" s="185">
        <v>239.73953967088701</v>
      </c>
      <c r="J630" s="185">
        <v>1600</v>
      </c>
      <c r="K630" s="185">
        <v>272600</v>
      </c>
      <c r="L630" s="185">
        <v>1267.9069767441861</v>
      </c>
      <c r="M630" s="185">
        <v>276.81903177521372</v>
      </c>
      <c r="N630" s="186">
        <v>14.25</v>
      </c>
      <c r="O630" s="186">
        <v>309.75</v>
      </c>
      <c r="P630" s="186">
        <v>1.4406976744186046</v>
      </c>
      <c r="Q630" s="186">
        <v>3.0286261924806128</v>
      </c>
      <c r="R630" s="187">
        <v>0.75677267373380441</v>
      </c>
      <c r="S630" s="190">
        <v>31.5</v>
      </c>
      <c r="T630" s="190">
        <v>517.5</v>
      </c>
      <c r="U630" s="190">
        <v>2.4069767441860463</v>
      </c>
      <c r="V630" s="190">
        <v>5.1960465447990671</v>
      </c>
      <c r="W630" s="187">
        <v>0.59363957597173145</v>
      </c>
      <c r="X630" s="187">
        <v>1.3504122497055357</v>
      </c>
      <c r="Y630" s="188">
        <v>36</v>
      </c>
      <c r="Z630" s="188">
        <v>74</v>
      </c>
      <c r="AA630" s="188">
        <v>50</v>
      </c>
      <c r="AB630" s="188">
        <v>81</v>
      </c>
      <c r="AC630" s="188">
        <v>79</v>
      </c>
      <c r="AD630" s="189">
        <v>21.225000000000001</v>
      </c>
    </row>
    <row r="631" spans="1:30" s="183" customFormat="1" ht="11.35" x14ac:dyDescent="0.35">
      <c r="A631" s="175">
        <v>618</v>
      </c>
      <c r="B631" s="175">
        <v>18.75</v>
      </c>
      <c r="C631" s="175">
        <v>615.75</v>
      </c>
      <c r="D631" s="184">
        <v>2.863953488372093</v>
      </c>
      <c r="E631" s="184">
        <v>4.7038874058376994</v>
      </c>
      <c r="F631" s="185">
        <v>1606.2840000000003</v>
      </c>
      <c r="G631" s="185">
        <v>27999.166149999994</v>
      </c>
      <c r="H631" s="185">
        <v>130.22867976744183</v>
      </c>
      <c r="I631" s="185">
        <v>290.85782516649118</v>
      </c>
      <c r="J631" s="185">
        <v>1600</v>
      </c>
      <c r="K631" s="185">
        <v>275350</v>
      </c>
      <c r="L631" s="185">
        <v>1280.6976744186047</v>
      </c>
      <c r="M631" s="185">
        <v>280.41520740852877</v>
      </c>
      <c r="N631" s="186">
        <v>12</v>
      </c>
      <c r="O631" s="186">
        <v>215.25</v>
      </c>
      <c r="P631" s="186">
        <v>1.0011627906976743</v>
      </c>
      <c r="Q631" s="186">
        <v>2.3893134442884625</v>
      </c>
      <c r="R631" s="187">
        <v>0.83037825059101655</v>
      </c>
      <c r="S631" s="190">
        <v>39</v>
      </c>
      <c r="T631" s="190">
        <v>513.75</v>
      </c>
      <c r="U631" s="190">
        <v>2.38953488372093</v>
      </c>
      <c r="V631" s="190">
        <v>5.0323434989145124</v>
      </c>
      <c r="W631" s="187">
        <v>0.59515366430260042</v>
      </c>
      <c r="X631" s="187">
        <v>1.425531914893617</v>
      </c>
      <c r="Y631" s="188">
        <v>37</v>
      </c>
      <c r="Z631" s="188">
        <v>65</v>
      </c>
      <c r="AA631" s="188">
        <v>58</v>
      </c>
      <c r="AB631" s="188">
        <v>72</v>
      </c>
      <c r="AC631" s="188">
        <v>88</v>
      </c>
      <c r="AD631" s="189">
        <v>21.15</v>
      </c>
    </row>
    <row r="632" spans="1:30" s="183" customFormat="1" ht="11.35" x14ac:dyDescent="0.35">
      <c r="A632" s="175">
        <v>619</v>
      </c>
      <c r="B632" s="175">
        <v>22.5</v>
      </c>
      <c r="C632" s="175">
        <v>447</v>
      </c>
      <c r="D632" s="184">
        <v>2.0790697674418603</v>
      </c>
      <c r="E632" s="184">
        <v>3.5931566667149872</v>
      </c>
      <c r="F632" s="185">
        <v>1271.6415000000002</v>
      </c>
      <c r="G632" s="185">
        <v>15602.892474999997</v>
      </c>
      <c r="H632" s="185">
        <v>72.571592906976733</v>
      </c>
      <c r="I632" s="185">
        <v>191.99681592176265</v>
      </c>
      <c r="J632" s="185">
        <v>1600</v>
      </c>
      <c r="K632" s="185">
        <v>264950</v>
      </c>
      <c r="L632" s="185">
        <v>1232.3255813953488</v>
      </c>
      <c r="M632" s="185">
        <v>272.9454877733009</v>
      </c>
      <c r="N632" s="186">
        <v>15</v>
      </c>
      <c r="O632" s="186">
        <v>258</v>
      </c>
      <c r="P632" s="186">
        <v>1.2</v>
      </c>
      <c r="Q632" s="186">
        <v>2.4456952454557497</v>
      </c>
      <c r="R632" s="187">
        <v>0.79227053140096615</v>
      </c>
      <c r="S632" s="190">
        <v>25.5</v>
      </c>
      <c r="T632" s="190">
        <v>491.25</v>
      </c>
      <c r="U632" s="190">
        <v>2.2848837209302326</v>
      </c>
      <c r="V632" s="190">
        <v>4.4173290721063347</v>
      </c>
      <c r="W632" s="187">
        <v>0.60446859903381644</v>
      </c>
      <c r="X632" s="187">
        <v>1.3967391304347827</v>
      </c>
      <c r="Y632" s="188">
        <v>39</v>
      </c>
      <c r="Z632" s="188">
        <v>79</v>
      </c>
      <c r="AA632" s="188">
        <v>42</v>
      </c>
      <c r="AB632" s="188">
        <v>69</v>
      </c>
      <c r="AC632" s="188">
        <v>91</v>
      </c>
      <c r="AD632" s="189">
        <v>20.7</v>
      </c>
    </row>
    <row r="633" spans="1:30" s="183" customFormat="1" ht="11.35" x14ac:dyDescent="0.35">
      <c r="A633" s="175">
        <v>620</v>
      </c>
      <c r="B633" s="175">
        <v>38.25</v>
      </c>
      <c r="C633" s="175">
        <v>1007.25</v>
      </c>
      <c r="D633" s="184">
        <v>4.684883720930233</v>
      </c>
      <c r="E633" s="184">
        <v>6.8910372413822385</v>
      </c>
      <c r="F633" s="185">
        <v>3413.3535000000006</v>
      </c>
      <c r="G633" s="185">
        <v>44336.041175000013</v>
      </c>
      <c r="H633" s="185">
        <v>206.21414500000006</v>
      </c>
      <c r="I633" s="185">
        <v>488.7189295671991</v>
      </c>
      <c r="J633" s="185">
        <v>1600</v>
      </c>
      <c r="K633" s="185">
        <v>276850</v>
      </c>
      <c r="L633" s="185">
        <v>1287.6744186046512</v>
      </c>
      <c r="M633" s="185">
        <v>260.74871716158577</v>
      </c>
      <c r="N633" s="186">
        <v>12</v>
      </c>
      <c r="O633" s="186">
        <v>103.5</v>
      </c>
      <c r="P633" s="186">
        <v>0.4813953488372093</v>
      </c>
      <c r="Q633" s="186">
        <v>1.6844195059250775</v>
      </c>
      <c r="R633" s="187">
        <v>0.91282375236891966</v>
      </c>
      <c r="S633" s="190">
        <v>25.5</v>
      </c>
      <c r="T633" s="190">
        <v>346.5</v>
      </c>
      <c r="U633" s="190">
        <v>1.6116279069767443</v>
      </c>
      <c r="V633" s="190">
        <v>4.1906638167939203</v>
      </c>
      <c r="W633" s="187">
        <v>0.70814908401768795</v>
      </c>
      <c r="X633" s="187">
        <v>1.6209728363866076</v>
      </c>
      <c r="Y633" s="188">
        <v>25</v>
      </c>
      <c r="Z633" s="188">
        <v>78</v>
      </c>
      <c r="AA633" s="188">
        <v>57</v>
      </c>
      <c r="AB633" s="188">
        <v>80</v>
      </c>
      <c r="AC633" s="188">
        <v>80</v>
      </c>
      <c r="AD633" s="189">
        <v>19.787500000000001</v>
      </c>
    </row>
    <row r="634" spans="1:30" s="183" customFormat="1" ht="11.35" x14ac:dyDescent="0.35">
      <c r="A634" s="175">
        <v>621</v>
      </c>
      <c r="B634" s="175">
        <v>20.25</v>
      </c>
      <c r="C634" s="175">
        <v>681.75</v>
      </c>
      <c r="D634" s="184">
        <v>3.1709302325581397</v>
      </c>
      <c r="E634" s="184">
        <v>4.6113081313251714</v>
      </c>
      <c r="F634" s="185">
        <v>1807.0695000000003</v>
      </c>
      <c r="G634" s="185">
        <v>20977.622850000007</v>
      </c>
      <c r="H634" s="185">
        <v>97.570338837209334</v>
      </c>
      <c r="I634" s="185">
        <v>253.31401094465107</v>
      </c>
      <c r="J634" s="185">
        <v>1600</v>
      </c>
      <c r="K634" s="185">
        <v>266900</v>
      </c>
      <c r="L634" s="185">
        <v>1241.3953488372092</v>
      </c>
      <c r="M634" s="185">
        <v>276.12625274482895</v>
      </c>
      <c r="N634" s="186">
        <v>9.75</v>
      </c>
      <c r="O634" s="186">
        <v>120</v>
      </c>
      <c r="P634" s="186">
        <v>0.55813953488372092</v>
      </c>
      <c r="Q634" s="186">
        <v>1.6667771462332299</v>
      </c>
      <c r="R634" s="187">
        <v>0.89535644211903209</v>
      </c>
      <c r="S634" s="190">
        <v>36</v>
      </c>
      <c r="T634" s="190">
        <v>372.75</v>
      </c>
      <c r="U634" s="190">
        <v>1.7337209302325582</v>
      </c>
      <c r="V634" s="190">
        <v>4.2084655578562931</v>
      </c>
      <c r="W634" s="187">
        <v>0.67495094833224334</v>
      </c>
      <c r="X634" s="187">
        <v>1.5703073904512754</v>
      </c>
      <c r="Y634" s="188">
        <v>34</v>
      </c>
      <c r="Z634" s="188">
        <v>72</v>
      </c>
      <c r="AA634" s="188">
        <v>54</v>
      </c>
      <c r="AB634" s="188">
        <v>88</v>
      </c>
      <c r="AC634" s="188">
        <v>72</v>
      </c>
      <c r="AD634" s="189">
        <v>19.112500000000001</v>
      </c>
    </row>
    <row r="635" spans="1:30" s="183" customFormat="1" ht="11.35" x14ac:dyDescent="0.35">
      <c r="A635" s="175">
        <v>622</v>
      </c>
      <c r="B635" s="175">
        <v>13.5</v>
      </c>
      <c r="C635" s="175">
        <v>267.75</v>
      </c>
      <c r="D635" s="184">
        <v>1.2453488372093022</v>
      </c>
      <c r="E635" s="184">
        <v>2.5890634008520959</v>
      </c>
      <c r="F635" s="185">
        <v>936.99900000000014</v>
      </c>
      <c r="G635" s="185">
        <v>8464.5961249999982</v>
      </c>
      <c r="H635" s="185">
        <v>39.370214534883715</v>
      </c>
      <c r="I635" s="185">
        <v>123.82078800509854</v>
      </c>
      <c r="J635" s="185">
        <v>1600</v>
      </c>
      <c r="K635" s="185">
        <v>267150</v>
      </c>
      <c r="L635" s="185">
        <v>1242.5581395348838</v>
      </c>
      <c r="M635" s="185">
        <v>270.06483319263111</v>
      </c>
      <c r="N635" s="186">
        <v>12.75</v>
      </c>
      <c r="O635" s="186">
        <v>306.75</v>
      </c>
      <c r="P635" s="186">
        <v>1.4267441860465115</v>
      </c>
      <c r="Q635" s="186">
        <v>2.6086517813798786</v>
      </c>
      <c r="R635" s="187">
        <v>0.75841701122268157</v>
      </c>
      <c r="S635" s="190">
        <v>39</v>
      </c>
      <c r="T635" s="190">
        <v>496.5</v>
      </c>
      <c r="U635" s="190">
        <v>2.3093023255813954</v>
      </c>
      <c r="V635" s="190">
        <v>4.5498569328174172</v>
      </c>
      <c r="W635" s="187">
        <v>0.6089781453041937</v>
      </c>
      <c r="X635" s="187">
        <v>1.3673951565268752</v>
      </c>
      <c r="Y635" s="188">
        <v>35</v>
      </c>
      <c r="Z635" s="188">
        <v>78</v>
      </c>
      <c r="AA635" s="188">
        <v>47</v>
      </c>
      <c r="AB635" s="188">
        <v>88</v>
      </c>
      <c r="AC635" s="188">
        <v>72</v>
      </c>
      <c r="AD635" s="189">
        <v>21.162500000000001</v>
      </c>
    </row>
    <row r="636" spans="1:30" s="183" customFormat="1" ht="11.35" x14ac:dyDescent="0.35">
      <c r="A636" s="175">
        <v>623</v>
      </c>
      <c r="B636" s="175">
        <v>16.5</v>
      </c>
      <c r="C636" s="175">
        <v>366</v>
      </c>
      <c r="D636" s="184">
        <v>1.7023255813953488</v>
      </c>
      <c r="E636" s="184">
        <v>2.9975253323033786</v>
      </c>
      <c r="F636" s="185">
        <v>1472.4270000000001</v>
      </c>
      <c r="G636" s="185">
        <v>10796.682524999995</v>
      </c>
      <c r="H636" s="185">
        <v>50.217128023255789</v>
      </c>
      <c r="I636" s="185">
        <v>146.90508289766163</v>
      </c>
      <c r="J636" s="185">
        <v>1600</v>
      </c>
      <c r="K636" s="185">
        <v>269050</v>
      </c>
      <c r="L636" s="185">
        <v>1251.3953488372092</v>
      </c>
      <c r="M636" s="185">
        <v>288.11813999657858</v>
      </c>
      <c r="N636" s="186">
        <v>11.25</v>
      </c>
      <c r="O636" s="186">
        <v>261.75</v>
      </c>
      <c r="P636" s="186">
        <v>1.2174418604651163</v>
      </c>
      <c r="Q636" s="186">
        <v>2.5871691788365436</v>
      </c>
      <c r="R636" s="187">
        <v>0.78835657974530016</v>
      </c>
      <c r="S636" s="190">
        <v>33.75</v>
      </c>
      <c r="T636" s="190">
        <v>513.75</v>
      </c>
      <c r="U636" s="190">
        <v>2.38953488372093</v>
      </c>
      <c r="V636" s="190">
        <v>5.5210150569701817</v>
      </c>
      <c r="W636" s="187">
        <v>0.5845967252880534</v>
      </c>
      <c r="X636" s="187">
        <v>1.3729533050333536</v>
      </c>
      <c r="Y636" s="188">
        <v>42</v>
      </c>
      <c r="Z636" s="188">
        <v>61</v>
      </c>
      <c r="AA636" s="188">
        <v>57</v>
      </c>
      <c r="AB636" s="188">
        <v>84</v>
      </c>
      <c r="AC636" s="188">
        <v>76</v>
      </c>
      <c r="AD636" s="189">
        <v>20.612500000000001</v>
      </c>
    </row>
    <row r="637" spans="1:30" s="183" customFormat="1" ht="11.35" x14ac:dyDescent="0.35">
      <c r="A637" s="175">
        <v>624</v>
      </c>
      <c r="B637" s="175">
        <v>60</v>
      </c>
      <c r="C637" s="175">
        <v>1590.75</v>
      </c>
      <c r="D637" s="184">
        <v>7.398837209302326</v>
      </c>
      <c r="E637" s="184">
        <v>11.082762613458458</v>
      </c>
      <c r="F637" s="185">
        <v>5354.2800000000007</v>
      </c>
      <c r="G637" s="185">
        <v>72687.697425000049</v>
      </c>
      <c r="H637" s="185">
        <v>338.0823136046514</v>
      </c>
      <c r="I637" s="185">
        <v>855.39666170806208</v>
      </c>
      <c r="J637" s="185">
        <v>1600</v>
      </c>
      <c r="K637" s="185">
        <v>274500</v>
      </c>
      <c r="L637" s="185">
        <v>1276.7441860465117</v>
      </c>
      <c r="M637" s="185">
        <v>276.48258746132848</v>
      </c>
      <c r="N637" s="186">
        <v>9</v>
      </c>
      <c r="O637" s="186">
        <v>98.25</v>
      </c>
      <c r="P637" s="186">
        <v>0.4569767441860465</v>
      </c>
      <c r="Q637" s="186">
        <v>1.4107639192668766</v>
      </c>
      <c r="R637" s="187">
        <v>0.91698352344740186</v>
      </c>
      <c r="S637" s="190">
        <v>35.25</v>
      </c>
      <c r="T637" s="190">
        <v>366</v>
      </c>
      <c r="U637" s="190">
        <v>1.7023255813953488</v>
      </c>
      <c r="V637" s="190">
        <v>4.9010412002729016</v>
      </c>
      <c r="W637" s="187">
        <v>0.69074778200253495</v>
      </c>
      <c r="X637" s="187">
        <v>1.6077313054499367</v>
      </c>
      <c r="Y637" s="188">
        <v>29</v>
      </c>
      <c r="Z637" s="188">
        <v>70</v>
      </c>
      <c r="AA637" s="188">
        <v>61</v>
      </c>
      <c r="AB637" s="188">
        <v>86</v>
      </c>
      <c r="AC637" s="188">
        <v>74</v>
      </c>
      <c r="AD637" s="189">
        <v>19.725000000000001</v>
      </c>
    </row>
    <row r="638" spans="1:30" s="183" customFormat="1" ht="11.35" x14ac:dyDescent="0.35">
      <c r="A638" s="175">
        <v>625</v>
      </c>
      <c r="B638" s="175">
        <v>16.5</v>
      </c>
      <c r="C638" s="175">
        <v>317.25</v>
      </c>
      <c r="D638" s="184">
        <v>1.4755813953488373</v>
      </c>
      <c r="E638" s="184">
        <v>2.7593801809156018</v>
      </c>
      <c r="F638" s="185">
        <v>1070.8560000000002</v>
      </c>
      <c r="G638" s="185">
        <v>12881.505300000004</v>
      </c>
      <c r="H638" s="185">
        <v>59.913978139534905</v>
      </c>
      <c r="I638" s="185">
        <v>157.09250847730891</v>
      </c>
      <c r="J638" s="185">
        <v>1600</v>
      </c>
      <c r="K638" s="185">
        <v>273400</v>
      </c>
      <c r="L638" s="185">
        <v>1271.6279069767443</v>
      </c>
      <c r="M638" s="185">
        <v>260.36396373170521</v>
      </c>
      <c r="N638" s="186">
        <v>12.75</v>
      </c>
      <c r="O638" s="186">
        <v>244.5</v>
      </c>
      <c r="P638" s="186">
        <v>1.1372093023255814</v>
      </c>
      <c r="Q638" s="186">
        <v>2.4360535013819598</v>
      </c>
      <c r="R638" s="187">
        <v>0.80800942285041233</v>
      </c>
      <c r="S638" s="190">
        <v>27.75</v>
      </c>
      <c r="T638" s="190">
        <v>505.5</v>
      </c>
      <c r="U638" s="190">
        <v>2.3511627906976744</v>
      </c>
      <c r="V638" s="190">
        <v>4.8770453218630436</v>
      </c>
      <c r="W638" s="187">
        <v>0.60306242638398111</v>
      </c>
      <c r="X638" s="187">
        <v>1.4110718492343934</v>
      </c>
      <c r="Y638" s="188">
        <v>24</v>
      </c>
      <c r="Z638" s="188">
        <v>85</v>
      </c>
      <c r="AA638" s="188">
        <v>51</v>
      </c>
      <c r="AB638" s="188">
        <v>78</v>
      </c>
      <c r="AC638" s="188">
        <v>82</v>
      </c>
      <c r="AD638" s="189">
        <v>21.225000000000001</v>
      </c>
    </row>
    <row r="639" spans="1:30" s="183" customFormat="1" ht="11.35" x14ac:dyDescent="0.35">
      <c r="A639" s="175">
        <v>626</v>
      </c>
      <c r="B639" s="175">
        <v>12</v>
      </c>
      <c r="C639" s="175">
        <v>213</v>
      </c>
      <c r="D639" s="184">
        <v>0.99069767441860468</v>
      </c>
      <c r="E639" s="184">
        <v>2.1997040958062328</v>
      </c>
      <c r="F639" s="185">
        <v>1003.9275000000001</v>
      </c>
      <c r="G639" s="185">
        <v>8625.596349999998</v>
      </c>
      <c r="H639" s="185">
        <v>40.119052790697666</v>
      </c>
      <c r="I639" s="185">
        <v>122.48344515953902</v>
      </c>
      <c r="J639" s="185">
        <v>1600</v>
      </c>
      <c r="K639" s="185">
        <v>266500</v>
      </c>
      <c r="L639" s="185">
        <v>1239.5348837209303</v>
      </c>
      <c r="M639" s="185">
        <v>275.04420620370229</v>
      </c>
      <c r="N639" s="186">
        <v>13.5</v>
      </c>
      <c r="O639" s="186">
        <v>294.75</v>
      </c>
      <c r="P639" s="186">
        <v>1.3709302325581396</v>
      </c>
      <c r="Q639" s="186">
        <v>2.6014291668356129</v>
      </c>
      <c r="R639" s="187">
        <v>0.76909518213866035</v>
      </c>
      <c r="S639" s="190">
        <v>30</v>
      </c>
      <c r="T639" s="190">
        <v>550.5</v>
      </c>
      <c r="U639" s="190">
        <v>2.5604651162790697</v>
      </c>
      <c r="V639" s="190">
        <v>4.7417976171984639</v>
      </c>
      <c r="W639" s="187">
        <v>0.56874265569917737</v>
      </c>
      <c r="X639" s="187">
        <v>1.3378378378378377</v>
      </c>
      <c r="Y639" s="188">
        <v>39</v>
      </c>
      <c r="Z639" s="188">
        <v>71</v>
      </c>
      <c r="AA639" s="188">
        <v>50</v>
      </c>
      <c r="AB639" s="188">
        <v>71</v>
      </c>
      <c r="AC639" s="188">
        <v>89</v>
      </c>
      <c r="AD639" s="189">
        <v>21.274999999999999</v>
      </c>
    </row>
    <row r="640" spans="1:30" s="183" customFormat="1" ht="11.35" x14ac:dyDescent="0.35">
      <c r="A640" s="175">
        <v>627</v>
      </c>
      <c r="B640" s="175">
        <v>20.25</v>
      </c>
      <c r="C640" s="175">
        <v>366.75</v>
      </c>
      <c r="D640" s="184">
        <v>1.7058139534883721</v>
      </c>
      <c r="E640" s="184">
        <v>3.5441674032200257</v>
      </c>
      <c r="F640" s="185">
        <v>1807.0695000000003</v>
      </c>
      <c r="G640" s="185">
        <v>15171.203649999999</v>
      </c>
      <c r="H640" s="185">
        <v>70.563737906976741</v>
      </c>
      <c r="I640" s="185">
        <v>218.23387477539197</v>
      </c>
      <c r="J640" s="185">
        <v>1600</v>
      </c>
      <c r="K640" s="185">
        <v>275800</v>
      </c>
      <c r="L640" s="185">
        <v>1282.7906976744187</v>
      </c>
      <c r="M640" s="185">
        <v>265.60040941827583</v>
      </c>
      <c r="N640" s="186">
        <v>15</v>
      </c>
      <c r="O640" s="186">
        <v>304.5</v>
      </c>
      <c r="P640" s="186">
        <v>1.4162790697674419</v>
      </c>
      <c r="Q640" s="186">
        <v>2.8542213558034288</v>
      </c>
      <c r="R640" s="187">
        <v>0.77191011235955065</v>
      </c>
      <c r="S640" s="190">
        <v>41.25</v>
      </c>
      <c r="T640" s="190">
        <v>612</v>
      </c>
      <c r="U640" s="190">
        <v>2.8465116279069766</v>
      </c>
      <c r="V640" s="190">
        <v>6.2339738019325939</v>
      </c>
      <c r="W640" s="187">
        <v>0.54157303370786525</v>
      </c>
      <c r="X640" s="187">
        <v>1.3134831460674159</v>
      </c>
      <c r="Y640" s="188">
        <v>27</v>
      </c>
      <c r="Z640" s="188">
        <v>80</v>
      </c>
      <c r="AA640" s="188">
        <v>53</v>
      </c>
      <c r="AB640" s="188">
        <v>83</v>
      </c>
      <c r="AC640" s="188">
        <v>77</v>
      </c>
      <c r="AD640" s="189">
        <v>22.25</v>
      </c>
    </row>
    <row r="641" spans="1:30" s="183" customFormat="1" ht="11.35" x14ac:dyDescent="0.35">
      <c r="A641" s="175">
        <v>628</v>
      </c>
      <c r="B641" s="175">
        <v>23.25</v>
      </c>
      <c r="C641" s="175">
        <v>602.25</v>
      </c>
      <c r="D641" s="184">
        <v>2.8011627906976746</v>
      </c>
      <c r="E641" s="184">
        <v>4.4894409916269744</v>
      </c>
      <c r="F641" s="185">
        <v>2074.7835000000005</v>
      </c>
      <c r="G641" s="185">
        <v>28642.423400000011</v>
      </c>
      <c r="H641" s="185">
        <v>133.22057395348841</v>
      </c>
      <c r="I641" s="185">
        <v>336.4414849629253</v>
      </c>
      <c r="J641" s="185">
        <v>1600</v>
      </c>
      <c r="K641" s="185">
        <v>273550</v>
      </c>
      <c r="L641" s="185">
        <v>1272.3255813953488</v>
      </c>
      <c r="M641" s="185">
        <v>285.41523455876541</v>
      </c>
      <c r="N641" s="186">
        <v>12</v>
      </c>
      <c r="O641" s="186">
        <v>242.25</v>
      </c>
      <c r="P641" s="186">
        <v>1.1267441860465117</v>
      </c>
      <c r="Q641" s="186">
        <v>2.5073338419526601</v>
      </c>
      <c r="R641" s="187">
        <v>0.81055718475073302</v>
      </c>
      <c r="S641" s="190">
        <v>26.25</v>
      </c>
      <c r="T641" s="190">
        <v>507.75</v>
      </c>
      <c r="U641" s="190">
        <v>2.3616279069767443</v>
      </c>
      <c r="V641" s="190">
        <v>4.9028867761151158</v>
      </c>
      <c r="W641" s="187">
        <v>0.60293255131964807</v>
      </c>
      <c r="X641" s="187">
        <v>1.4134897360703811</v>
      </c>
      <c r="Y641" s="188">
        <v>35</v>
      </c>
      <c r="Z641" s="188">
        <v>64</v>
      </c>
      <c r="AA641" s="188">
        <v>61</v>
      </c>
      <c r="AB641" s="188">
        <v>78</v>
      </c>
      <c r="AC641" s="188">
        <v>82</v>
      </c>
      <c r="AD641" s="189">
        <v>21.3125</v>
      </c>
    </row>
    <row r="642" spans="1:30" s="183" customFormat="1" ht="11.35" x14ac:dyDescent="0.35">
      <c r="A642" s="175">
        <v>629</v>
      </c>
      <c r="B642" s="175">
        <v>20.25</v>
      </c>
      <c r="C642" s="175">
        <v>598.5</v>
      </c>
      <c r="D642" s="184">
        <v>2.7837209302325583</v>
      </c>
      <c r="E642" s="184">
        <v>3.9146519779760789</v>
      </c>
      <c r="F642" s="185">
        <v>1807.0695000000003</v>
      </c>
      <c r="G642" s="185">
        <v>19167.206925000006</v>
      </c>
      <c r="H642" s="185">
        <v>89.149799651162823</v>
      </c>
      <c r="I642" s="185">
        <v>225.57596671244985</v>
      </c>
      <c r="J642" s="185">
        <v>1600</v>
      </c>
      <c r="K642" s="185">
        <v>267550</v>
      </c>
      <c r="L642" s="185">
        <v>1244.4186046511627</v>
      </c>
      <c r="M642" s="185">
        <v>271.14590965962702</v>
      </c>
      <c r="N642" s="186">
        <v>9.75</v>
      </c>
      <c r="O642" s="186">
        <v>132</v>
      </c>
      <c r="P642" s="186">
        <v>0.61395348837209307</v>
      </c>
      <c r="Q642" s="186">
        <v>1.815474937905508</v>
      </c>
      <c r="R642" s="187">
        <v>0.88972431077694236</v>
      </c>
      <c r="S642" s="190">
        <v>24</v>
      </c>
      <c r="T642" s="190">
        <v>392.25</v>
      </c>
      <c r="U642" s="190">
        <v>1.8244186046511628</v>
      </c>
      <c r="V642" s="190">
        <v>4.2620413817605245</v>
      </c>
      <c r="W642" s="187">
        <v>0.67230576441102763</v>
      </c>
      <c r="X642" s="187">
        <v>1.5620300751879701</v>
      </c>
      <c r="Y642" s="188">
        <v>37</v>
      </c>
      <c r="Z642" s="188">
        <v>75</v>
      </c>
      <c r="AA642" s="188">
        <v>48</v>
      </c>
      <c r="AB642" s="188">
        <v>75</v>
      </c>
      <c r="AC642" s="188">
        <v>85</v>
      </c>
      <c r="AD642" s="189">
        <v>19.95</v>
      </c>
    </row>
    <row r="643" spans="1:30" s="183" customFormat="1" ht="11.35" x14ac:dyDescent="0.35">
      <c r="A643" s="175">
        <v>630</v>
      </c>
      <c r="B643" s="175">
        <v>13.5</v>
      </c>
      <c r="C643" s="175">
        <v>419.25</v>
      </c>
      <c r="D643" s="184">
        <v>1.95</v>
      </c>
      <c r="E643" s="184">
        <v>2.9117871956750543</v>
      </c>
      <c r="F643" s="185">
        <v>1204.7130000000002</v>
      </c>
      <c r="G643" s="185">
        <v>12571.403250000003</v>
      </c>
      <c r="H643" s="185">
        <v>58.47164302325583</v>
      </c>
      <c r="I643" s="185">
        <v>148.70625284328946</v>
      </c>
      <c r="J643" s="185">
        <v>1600</v>
      </c>
      <c r="K643" s="185">
        <v>270650</v>
      </c>
      <c r="L643" s="185">
        <v>1258.8372093023256</v>
      </c>
      <c r="M643" s="185">
        <v>274.52771085913878</v>
      </c>
      <c r="N643" s="186">
        <v>9.75</v>
      </c>
      <c r="O643" s="186">
        <v>209.25</v>
      </c>
      <c r="P643" s="186">
        <v>0.97325581395348837</v>
      </c>
      <c r="Q643" s="186">
        <v>2.1219081089996501</v>
      </c>
      <c r="R643" s="187">
        <v>0.83636363636363631</v>
      </c>
      <c r="S643" s="190">
        <v>32.25</v>
      </c>
      <c r="T643" s="190">
        <v>534.75</v>
      </c>
      <c r="U643" s="190">
        <v>2.4872093023255815</v>
      </c>
      <c r="V643" s="190">
        <v>5.3845800631049983</v>
      </c>
      <c r="W643" s="187">
        <v>0.58181818181818179</v>
      </c>
      <c r="X643" s="187">
        <v>1.418181818181818</v>
      </c>
      <c r="Y643" s="188">
        <v>36</v>
      </c>
      <c r="Z643" s="188">
        <v>75</v>
      </c>
      <c r="AA643" s="188">
        <v>49</v>
      </c>
      <c r="AB643" s="188">
        <v>82</v>
      </c>
      <c r="AC643" s="188">
        <v>78</v>
      </c>
      <c r="AD643" s="189">
        <v>21.3125</v>
      </c>
    </row>
    <row r="644" spans="1:30" s="183" customFormat="1" ht="11.35" x14ac:dyDescent="0.35">
      <c r="A644" s="175">
        <v>631</v>
      </c>
      <c r="B644" s="175">
        <v>19.5</v>
      </c>
      <c r="C644" s="175">
        <v>873.75</v>
      </c>
      <c r="D644" s="184">
        <v>4.0639534883720927</v>
      </c>
      <c r="E644" s="184">
        <v>4.6855231106309212</v>
      </c>
      <c r="F644" s="185">
        <v>1740.1410000000003</v>
      </c>
      <c r="G644" s="185">
        <v>30880.809900000007</v>
      </c>
      <c r="H644" s="185">
        <v>143.63167395348842</v>
      </c>
      <c r="I644" s="185">
        <v>304.89082353564419</v>
      </c>
      <c r="J644" s="185">
        <v>1600</v>
      </c>
      <c r="K644" s="185">
        <v>277700</v>
      </c>
      <c r="L644" s="185">
        <v>1291.6279069767443</v>
      </c>
      <c r="M644" s="185">
        <v>264.75107540450472</v>
      </c>
      <c r="N644" s="186">
        <v>13.5</v>
      </c>
      <c r="O644" s="186">
        <v>92.25</v>
      </c>
      <c r="P644" s="186">
        <v>0.42906976744186048</v>
      </c>
      <c r="Q644" s="186">
        <v>1.5906866999358324</v>
      </c>
      <c r="R644" s="187">
        <v>0.9213051823416506</v>
      </c>
      <c r="S644" s="190">
        <v>27.75</v>
      </c>
      <c r="T644" s="190">
        <v>347.25</v>
      </c>
      <c r="U644" s="190">
        <v>1.6151162790697675</v>
      </c>
      <c r="V644" s="190">
        <v>4.1549786441262206</v>
      </c>
      <c r="W644" s="187">
        <v>0.7037747920665387</v>
      </c>
      <c r="X644" s="187">
        <v>1.6250799744081892</v>
      </c>
      <c r="Y644" s="188">
        <v>23</v>
      </c>
      <c r="Z644" s="188">
        <v>77</v>
      </c>
      <c r="AA644" s="188">
        <v>60</v>
      </c>
      <c r="AB644" s="188">
        <v>86</v>
      </c>
      <c r="AC644" s="188">
        <v>74</v>
      </c>
      <c r="AD644" s="189">
        <v>19.537500000000001</v>
      </c>
    </row>
    <row r="645" spans="1:30" s="183" customFormat="1" ht="11.35" x14ac:dyDescent="0.35">
      <c r="A645" s="175">
        <v>632</v>
      </c>
      <c r="B645" s="175">
        <v>21.75</v>
      </c>
      <c r="C645" s="175">
        <v>652.5</v>
      </c>
      <c r="D645" s="184">
        <v>3.0348837209302326</v>
      </c>
      <c r="E645" s="184">
        <v>4.4899229704760542</v>
      </c>
      <c r="F645" s="185">
        <v>1940.9265000000003</v>
      </c>
      <c r="G645" s="185">
        <v>26707.446100000012</v>
      </c>
      <c r="H645" s="185">
        <v>124.22067953488377</v>
      </c>
      <c r="I645" s="185">
        <v>306.62442779644533</v>
      </c>
      <c r="J645" s="185">
        <v>1600</v>
      </c>
      <c r="K645" s="185">
        <v>270450</v>
      </c>
      <c r="L645" s="185">
        <v>1257.9069767441861</v>
      </c>
      <c r="M645" s="185">
        <v>282.85558333867829</v>
      </c>
      <c r="N645" s="186">
        <v>15</v>
      </c>
      <c r="O645" s="186">
        <v>158.25</v>
      </c>
      <c r="P645" s="186">
        <v>0.73604651162790702</v>
      </c>
      <c r="Q645" s="186">
        <v>2.1483618400905842</v>
      </c>
      <c r="R645" s="187">
        <v>0.87165450121654509</v>
      </c>
      <c r="S645" s="190">
        <v>36</v>
      </c>
      <c r="T645" s="190">
        <v>460.5</v>
      </c>
      <c r="U645" s="190">
        <v>2.1418604651162791</v>
      </c>
      <c r="V645" s="190">
        <v>5.0630594790946564</v>
      </c>
      <c r="W645" s="187">
        <v>0.62652068126520677</v>
      </c>
      <c r="X645" s="187">
        <v>1.4981751824817517</v>
      </c>
      <c r="Y645" s="188">
        <v>32</v>
      </c>
      <c r="Z645" s="188">
        <v>74</v>
      </c>
      <c r="AA645" s="188">
        <v>54</v>
      </c>
      <c r="AB645" s="188">
        <v>86</v>
      </c>
      <c r="AC645" s="188">
        <v>74</v>
      </c>
      <c r="AD645" s="189">
        <v>20.55</v>
      </c>
    </row>
    <row r="646" spans="1:30" s="183" customFormat="1" ht="11.35" x14ac:dyDescent="0.35">
      <c r="A646" s="175">
        <v>633</v>
      </c>
      <c r="B646" s="175">
        <v>36.75</v>
      </c>
      <c r="C646" s="175">
        <v>1167</v>
      </c>
      <c r="D646" s="184">
        <v>5.4279069767441861</v>
      </c>
      <c r="E646" s="184">
        <v>8.7134436785331779</v>
      </c>
      <c r="F646" s="185">
        <v>3279.4965000000007</v>
      </c>
      <c r="G646" s="185">
        <v>51030.378475000041</v>
      </c>
      <c r="H646" s="185">
        <v>237.35059755813973</v>
      </c>
      <c r="I646" s="185">
        <v>530.10315112029252</v>
      </c>
      <c r="J646" s="185">
        <v>1600</v>
      </c>
      <c r="K646" s="185">
        <v>281350</v>
      </c>
      <c r="L646" s="185">
        <v>1308.6046511627908</v>
      </c>
      <c r="M646" s="185">
        <v>273.36242584912088</v>
      </c>
      <c r="N646" s="186">
        <v>9.75</v>
      </c>
      <c r="O646" s="186">
        <v>174</v>
      </c>
      <c r="P646" s="186">
        <v>0.80930232558139537</v>
      </c>
      <c r="Q646" s="186">
        <v>2.011713822001052</v>
      </c>
      <c r="R646" s="187">
        <v>0.86304604486422676</v>
      </c>
      <c r="S646" s="190">
        <v>33</v>
      </c>
      <c r="T646" s="190">
        <v>525</v>
      </c>
      <c r="U646" s="190">
        <v>2.441860465116279</v>
      </c>
      <c r="V646" s="190">
        <v>5.3719800278567096</v>
      </c>
      <c r="W646" s="187">
        <v>0.58677685950413228</v>
      </c>
      <c r="X646" s="187">
        <v>1.449822904368359</v>
      </c>
      <c r="Y646" s="188">
        <v>28</v>
      </c>
      <c r="Z646" s="188">
        <v>63</v>
      </c>
      <c r="AA646" s="188">
        <v>69</v>
      </c>
      <c r="AB646" s="188">
        <v>86</v>
      </c>
      <c r="AC646" s="188">
        <v>74</v>
      </c>
      <c r="AD646" s="189">
        <v>21.175000000000001</v>
      </c>
    </row>
    <row r="647" spans="1:30" s="183" customFormat="1" ht="11.35" x14ac:dyDescent="0.35">
      <c r="A647" s="175">
        <v>634</v>
      </c>
      <c r="B647" s="175">
        <v>22.5</v>
      </c>
      <c r="C647" s="175">
        <v>374.25</v>
      </c>
      <c r="D647" s="184">
        <v>1.7406976744186047</v>
      </c>
      <c r="E647" s="184">
        <v>3.3276885661399964</v>
      </c>
      <c r="F647" s="185">
        <v>1338.5700000000002</v>
      </c>
      <c r="G647" s="185">
        <v>13776.488074999999</v>
      </c>
      <c r="H647" s="185">
        <v>64.076688720930235</v>
      </c>
      <c r="I647" s="185">
        <v>180.35210791082534</v>
      </c>
      <c r="J647" s="185">
        <v>1600</v>
      </c>
      <c r="K647" s="185">
        <v>263050</v>
      </c>
      <c r="L647" s="185">
        <v>1223.4883720930231</v>
      </c>
      <c r="M647" s="185">
        <v>271.83938806130186</v>
      </c>
      <c r="N647" s="186">
        <v>15</v>
      </c>
      <c r="O647" s="186">
        <v>282</v>
      </c>
      <c r="P647" s="186">
        <v>1.3116279069767443</v>
      </c>
      <c r="Q647" s="186">
        <v>2.79236352692612</v>
      </c>
      <c r="R647" s="187">
        <v>0.77843252799057161</v>
      </c>
      <c r="S647" s="190">
        <v>23.25</v>
      </c>
      <c r="T647" s="190">
        <v>546</v>
      </c>
      <c r="U647" s="190">
        <v>2.5395348837209304</v>
      </c>
      <c r="V647" s="190">
        <v>4.6417391970370492</v>
      </c>
      <c r="W647" s="187">
        <v>0.57100766057748964</v>
      </c>
      <c r="X647" s="187">
        <v>1.3494401885680611</v>
      </c>
      <c r="Y647" s="188">
        <v>36</v>
      </c>
      <c r="Z647" s="188">
        <v>82</v>
      </c>
      <c r="AA647" s="188">
        <v>42</v>
      </c>
      <c r="AB647" s="188">
        <v>86</v>
      </c>
      <c r="AC647" s="188">
        <v>74</v>
      </c>
      <c r="AD647" s="189">
        <v>21.212499999999999</v>
      </c>
    </row>
    <row r="648" spans="1:30" s="183" customFormat="1" ht="11.35" x14ac:dyDescent="0.35">
      <c r="A648" s="175">
        <v>635</v>
      </c>
      <c r="B648" s="175">
        <v>20.25</v>
      </c>
      <c r="C648" s="175">
        <v>507</v>
      </c>
      <c r="D648" s="184">
        <v>2.3581395348837209</v>
      </c>
      <c r="E648" s="184">
        <v>3.9965220018511292</v>
      </c>
      <c r="F648" s="185">
        <v>1338.5700000000002</v>
      </c>
      <c r="G648" s="185">
        <v>18615.790449999993</v>
      </c>
      <c r="H648" s="185">
        <v>86.585071860465078</v>
      </c>
      <c r="I648" s="185">
        <v>236.8099770975619</v>
      </c>
      <c r="J648" s="185">
        <v>1600</v>
      </c>
      <c r="K648" s="185">
        <v>270000</v>
      </c>
      <c r="L648" s="185">
        <v>1255.8139534883721</v>
      </c>
      <c r="M648" s="185">
        <v>279.60446493884228</v>
      </c>
      <c r="N648" s="186">
        <v>12.75</v>
      </c>
      <c r="O648" s="186">
        <v>258.75</v>
      </c>
      <c r="P648" s="186">
        <v>1.2034883720930232</v>
      </c>
      <c r="Q648" s="186">
        <v>2.5692828590699954</v>
      </c>
      <c r="R648" s="187">
        <v>0.79353680430879714</v>
      </c>
      <c r="S648" s="190">
        <v>27</v>
      </c>
      <c r="T648" s="190">
        <v>483.75</v>
      </c>
      <c r="U648" s="190">
        <v>2.25</v>
      </c>
      <c r="V648" s="190">
        <v>4.2215236209504967</v>
      </c>
      <c r="W648" s="187">
        <v>0.6140035906642729</v>
      </c>
      <c r="X648" s="187">
        <v>1.40754039497307</v>
      </c>
      <c r="Y648" s="188">
        <v>35</v>
      </c>
      <c r="Z648" s="188">
        <v>69</v>
      </c>
      <c r="AA648" s="188">
        <v>56</v>
      </c>
      <c r="AB648" s="188">
        <v>90</v>
      </c>
      <c r="AC648" s="188">
        <v>70</v>
      </c>
      <c r="AD648" s="189">
        <v>20.887499999999999</v>
      </c>
    </row>
    <row r="649" spans="1:30" s="183" customFormat="1" ht="11.35" x14ac:dyDescent="0.35">
      <c r="A649" s="175">
        <v>636</v>
      </c>
      <c r="B649" s="175">
        <v>33</v>
      </c>
      <c r="C649" s="175">
        <v>791.25</v>
      </c>
      <c r="D649" s="184">
        <v>3.6802325581395348</v>
      </c>
      <c r="E649" s="184">
        <v>5.6721480908343338</v>
      </c>
      <c r="F649" s="185">
        <v>1940.9265000000003</v>
      </c>
      <c r="G649" s="185">
        <v>24782.508075000005</v>
      </c>
      <c r="H649" s="185">
        <v>115.26747941860468</v>
      </c>
      <c r="I649" s="185">
        <v>305.96338975147711</v>
      </c>
      <c r="J649" s="185">
        <v>1600</v>
      </c>
      <c r="K649" s="185">
        <v>269950</v>
      </c>
      <c r="L649" s="185">
        <v>1255.5813953488373</v>
      </c>
      <c r="M649" s="185">
        <v>277.28070669712127</v>
      </c>
      <c r="N649" s="186">
        <v>18.75</v>
      </c>
      <c r="O649" s="186">
        <v>147.75</v>
      </c>
      <c r="P649" s="186">
        <v>0.68720930232558142</v>
      </c>
      <c r="Q649" s="186">
        <v>2.0613004306344145</v>
      </c>
      <c r="R649" s="187">
        <v>0.87515842839036762</v>
      </c>
      <c r="S649" s="190">
        <v>27.75</v>
      </c>
      <c r="T649" s="190">
        <v>412.5</v>
      </c>
      <c r="U649" s="190">
        <v>1.9186046511627908</v>
      </c>
      <c r="V649" s="190">
        <v>4.5328889415088289</v>
      </c>
      <c r="W649" s="187">
        <v>0.65145754119138155</v>
      </c>
      <c r="X649" s="187">
        <v>1.5266159695817492</v>
      </c>
      <c r="Y649" s="188">
        <v>35</v>
      </c>
      <c r="Z649" s="188">
        <v>72</v>
      </c>
      <c r="AA649" s="188">
        <v>53</v>
      </c>
      <c r="AB649" s="188">
        <v>89</v>
      </c>
      <c r="AC649" s="188">
        <v>71</v>
      </c>
      <c r="AD649" s="189">
        <v>19.725000000000001</v>
      </c>
    </row>
    <row r="650" spans="1:30" s="183" customFormat="1" ht="11.35" x14ac:dyDescent="0.35">
      <c r="A650" s="175">
        <v>637</v>
      </c>
      <c r="B650" s="175">
        <v>35.25</v>
      </c>
      <c r="C650" s="175">
        <v>775.5</v>
      </c>
      <c r="D650" s="184">
        <v>3.6069767441860465</v>
      </c>
      <c r="E650" s="184">
        <v>5.8201388744726898</v>
      </c>
      <c r="F650" s="185">
        <v>3145.6395000000007</v>
      </c>
      <c r="G650" s="185">
        <v>34606.124574999994</v>
      </c>
      <c r="H650" s="185">
        <v>160.95871895348836</v>
      </c>
      <c r="I650" s="185">
        <v>418.9066672364529</v>
      </c>
      <c r="J650" s="185">
        <v>1600</v>
      </c>
      <c r="K650" s="185">
        <v>269950</v>
      </c>
      <c r="L650" s="185">
        <v>1255.5813953488373</v>
      </c>
      <c r="M650" s="185">
        <v>277.28070669712127</v>
      </c>
      <c r="N650" s="186">
        <v>14.25</v>
      </c>
      <c r="O650" s="186">
        <v>157.5</v>
      </c>
      <c r="P650" s="186">
        <v>0.73255813953488369</v>
      </c>
      <c r="Q650" s="186">
        <v>2.2033026325865626</v>
      </c>
      <c r="R650" s="187">
        <v>0.86725663716814161</v>
      </c>
      <c r="S650" s="190">
        <v>18.75</v>
      </c>
      <c r="T650" s="190">
        <v>381</v>
      </c>
      <c r="U650" s="190">
        <v>1.7720930232558139</v>
      </c>
      <c r="V650" s="190">
        <v>3.7937987756580793</v>
      </c>
      <c r="W650" s="187">
        <v>0.67888748419721867</v>
      </c>
      <c r="X650" s="187">
        <v>1.5461441213653604</v>
      </c>
      <c r="Y650" s="188">
        <v>35</v>
      </c>
      <c r="Z650" s="188">
        <v>73</v>
      </c>
      <c r="AA650" s="188">
        <v>52</v>
      </c>
      <c r="AB650" s="188">
        <v>82</v>
      </c>
      <c r="AC650" s="188">
        <v>78</v>
      </c>
      <c r="AD650" s="189">
        <v>19.774999999999999</v>
      </c>
    </row>
    <row r="651" spans="1:30" s="183" customFormat="1" ht="11.35" x14ac:dyDescent="0.35">
      <c r="A651" s="175">
        <v>638</v>
      </c>
      <c r="B651" s="175">
        <v>25.5</v>
      </c>
      <c r="C651" s="175">
        <v>973.5</v>
      </c>
      <c r="D651" s="184">
        <v>4.5279069767441857</v>
      </c>
      <c r="E651" s="184">
        <v>5.9959907002335777</v>
      </c>
      <c r="F651" s="185">
        <v>2074.7835000000005</v>
      </c>
      <c r="G651" s="185">
        <v>28838.375175000019</v>
      </c>
      <c r="H651" s="185">
        <v>134.13197755813962</v>
      </c>
      <c r="I651" s="185">
        <v>276.47272259280868</v>
      </c>
      <c r="J651" s="185">
        <v>1600</v>
      </c>
      <c r="K651" s="185">
        <v>270250</v>
      </c>
      <c r="L651" s="185">
        <v>1256.9767441860465</v>
      </c>
      <c r="M651" s="185">
        <v>273.55854064089181</v>
      </c>
      <c r="N651" s="186">
        <v>17.25</v>
      </c>
      <c r="O651" s="186">
        <v>176.25</v>
      </c>
      <c r="P651" s="186">
        <v>0.81976744186046513</v>
      </c>
      <c r="Q651" s="186">
        <v>2.4716414845011356</v>
      </c>
      <c r="R651" s="187">
        <v>0.85303314571607258</v>
      </c>
      <c r="S651" s="190">
        <v>25.5</v>
      </c>
      <c r="T651" s="190">
        <v>421.5</v>
      </c>
      <c r="U651" s="190">
        <v>1.9604651162790698</v>
      </c>
      <c r="V651" s="190">
        <v>4.6812106796763331</v>
      </c>
      <c r="W651" s="187">
        <v>0.64853033145716077</v>
      </c>
      <c r="X651" s="187">
        <v>1.5015634771732334</v>
      </c>
      <c r="Y651" s="188">
        <v>36</v>
      </c>
      <c r="Z651" s="188">
        <v>73</v>
      </c>
      <c r="AA651" s="188">
        <v>51</v>
      </c>
      <c r="AB651" s="188">
        <v>79</v>
      </c>
      <c r="AC651" s="188">
        <v>81</v>
      </c>
      <c r="AD651" s="189">
        <v>19.987500000000001</v>
      </c>
    </row>
    <row r="652" spans="1:30" s="183" customFormat="1" ht="11.35" x14ac:dyDescent="0.35">
      <c r="A652" s="175">
        <v>639</v>
      </c>
      <c r="B652" s="175">
        <v>17.25</v>
      </c>
      <c r="C652" s="175">
        <v>279.75</v>
      </c>
      <c r="D652" s="184">
        <v>1.3011627906976744</v>
      </c>
      <c r="E652" s="184">
        <v>2.7713168782603144</v>
      </c>
      <c r="F652" s="185">
        <v>1539.3555000000003</v>
      </c>
      <c r="G652" s="185">
        <v>12476.587874999999</v>
      </c>
      <c r="H652" s="185">
        <v>58.030641279069762</v>
      </c>
      <c r="I652" s="185">
        <v>177.70932109612519</v>
      </c>
      <c r="J652" s="185">
        <v>1600</v>
      </c>
      <c r="K652" s="185">
        <v>277200</v>
      </c>
      <c r="L652" s="185">
        <v>1289.3023255813953</v>
      </c>
      <c r="M652" s="185">
        <v>277.38258734268356</v>
      </c>
      <c r="N652" s="186">
        <v>15.75</v>
      </c>
      <c r="O652" s="186">
        <v>325.5</v>
      </c>
      <c r="P652" s="186">
        <v>1.5139534883720931</v>
      </c>
      <c r="Q652" s="186">
        <v>2.9146408857959951</v>
      </c>
      <c r="R652" s="187">
        <v>0.75645342312008979</v>
      </c>
      <c r="S652" s="190">
        <v>33.75</v>
      </c>
      <c r="T652" s="190">
        <v>621</v>
      </c>
      <c r="U652" s="190">
        <v>2.8883720930232557</v>
      </c>
      <c r="V652" s="190">
        <v>5.9752491561207917</v>
      </c>
      <c r="W652" s="187">
        <v>0.53535353535353536</v>
      </c>
      <c r="X652" s="187">
        <v>1.2918069584736251</v>
      </c>
      <c r="Y652" s="188">
        <v>31</v>
      </c>
      <c r="Z652" s="188">
        <v>70</v>
      </c>
      <c r="AA652" s="188">
        <v>59</v>
      </c>
      <c r="AB652" s="188">
        <v>73</v>
      </c>
      <c r="AC652" s="188">
        <v>87</v>
      </c>
      <c r="AD652" s="189">
        <v>22.274999999999999</v>
      </c>
    </row>
    <row r="653" spans="1:30" s="183" customFormat="1" ht="11.35" x14ac:dyDescent="0.35">
      <c r="A653" s="175">
        <v>640</v>
      </c>
      <c r="B653" s="175">
        <v>30.75</v>
      </c>
      <c r="C653" s="175">
        <v>673.5</v>
      </c>
      <c r="D653" s="184">
        <v>3.1325581395348836</v>
      </c>
      <c r="E653" s="184">
        <v>5.3583488411867126</v>
      </c>
      <c r="F653" s="185">
        <v>2141.7120000000004</v>
      </c>
      <c r="G653" s="185">
        <v>29489.812575000007</v>
      </c>
      <c r="H653" s="185">
        <v>137.1619189534884</v>
      </c>
      <c r="I653" s="185">
        <v>366.81075885608118</v>
      </c>
      <c r="J653" s="185">
        <v>1600</v>
      </c>
      <c r="K653" s="185">
        <v>265900</v>
      </c>
      <c r="L653" s="185">
        <v>1236.7441860465117</v>
      </c>
      <c r="M653" s="185">
        <v>282.22017760242915</v>
      </c>
      <c r="N653" s="186">
        <v>10.5</v>
      </c>
      <c r="O653" s="186">
        <v>230.25</v>
      </c>
      <c r="P653" s="186">
        <v>1.0709302325581396</v>
      </c>
      <c r="Q653" s="186">
        <v>2.4333218458293047</v>
      </c>
      <c r="R653" s="187">
        <v>0.81550480769230782</v>
      </c>
      <c r="S653" s="190">
        <v>29.25</v>
      </c>
      <c r="T653" s="190">
        <v>465</v>
      </c>
      <c r="U653" s="190">
        <v>2.1627906976744184</v>
      </c>
      <c r="V653" s="190">
        <v>4.5759056738925095</v>
      </c>
      <c r="W653" s="187">
        <v>0.62740384615384615</v>
      </c>
      <c r="X653" s="187">
        <v>1.442908653846154</v>
      </c>
      <c r="Y653" s="188">
        <v>40</v>
      </c>
      <c r="Z653" s="188">
        <v>71</v>
      </c>
      <c r="AA653" s="188">
        <v>49</v>
      </c>
      <c r="AB653" s="188">
        <v>85</v>
      </c>
      <c r="AC653" s="188">
        <v>75</v>
      </c>
      <c r="AD653" s="189">
        <v>20.8</v>
      </c>
    </row>
    <row r="654" spans="1:30" s="183" customFormat="1" ht="11.35" x14ac:dyDescent="0.35">
      <c r="A654" s="175">
        <v>641</v>
      </c>
      <c r="B654" s="175">
        <v>18.75</v>
      </c>
      <c r="C654" s="175">
        <v>477</v>
      </c>
      <c r="D654" s="184">
        <v>2.2186046511627908</v>
      </c>
      <c r="E654" s="184">
        <v>3.2167425485019394</v>
      </c>
      <c r="F654" s="185">
        <v>1673.2125000000003</v>
      </c>
      <c r="G654" s="185">
        <v>15643.793224999996</v>
      </c>
      <c r="H654" s="185">
        <v>72.761828953488347</v>
      </c>
      <c r="I654" s="185">
        <v>198.05101609363402</v>
      </c>
      <c r="J654" s="185">
        <v>1600</v>
      </c>
      <c r="K654" s="185">
        <v>267900</v>
      </c>
      <c r="L654" s="185">
        <v>1246.046511627907</v>
      </c>
      <c r="M654" s="185">
        <v>250.97137952479406</v>
      </c>
      <c r="N654" s="186">
        <v>12</v>
      </c>
      <c r="O654" s="186">
        <v>164.25</v>
      </c>
      <c r="P654" s="186">
        <v>0.76395348837209298</v>
      </c>
      <c r="Q654" s="186">
        <v>1.9481696892246001</v>
      </c>
      <c r="R654" s="187">
        <v>0.86121673003802279</v>
      </c>
      <c r="S654" s="190">
        <v>19.5</v>
      </c>
      <c r="T654" s="190">
        <v>408.75</v>
      </c>
      <c r="U654" s="190">
        <v>1.9011627906976745</v>
      </c>
      <c r="V654" s="190">
        <v>3.8982905487338058</v>
      </c>
      <c r="W654" s="187">
        <v>0.65462610899873264</v>
      </c>
      <c r="X654" s="187">
        <v>1.5158428390367553</v>
      </c>
      <c r="Y654" s="188">
        <v>27</v>
      </c>
      <c r="Z654" s="188">
        <v>88</v>
      </c>
      <c r="AA654" s="188">
        <v>45</v>
      </c>
      <c r="AB654" s="188">
        <v>79</v>
      </c>
      <c r="AC654" s="188">
        <v>81</v>
      </c>
      <c r="AD654" s="189">
        <v>19.725000000000001</v>
      </c>
    </row>
    <row r="655" spans="1:30" s="183" customFormat="1" ht="11.35" x14ac:dyDescent="0.35">
      <c r="A655" s="175">
        <v>642</v>
      </c>
      <c r="B655" s="175">
        <v>23.25</v>
      </c>
      <c r="C655" s="175">
        <v>526.5</v>
      </c>
      <c r="D655" s="184">
        <v>2.4488372093023254</v>
      </c>
      <c r="E655" s="184">
        <v>4.2869816022957323</v>
      </c>
      <c r="F655" s="185">
        <v>2074.7835000000005</v>
      </c>
      <c r="G655" s="185">
        <v>19103.62485</v>
      </c>
      <c r="H655" s="185">
        <v>88.854069069767448</v>
      </c>
      <c r="I655" s="185">
        <v>263.21012765083975</v>
      </c>
      <c r="J655" s="185">
        <v>1600</v>
      </c>
      <c r="K655" s="185">
        <v>270950</v>
      </c>
      <c r="L655" s="185">
        <v>1260.2325581395348</v>
      </c>
      <c r="M655" s="185">
        <v>270.75084566874619</v>
      </c>
      <c r="N655" s="186">
        <v>12</v>
      </c>
      <c r="O655" s="186">
        <v>211.5</v>
      </c>
      <c r="P655" s="186">
        <v>0.98372093023255813</v>
      </c>
      <c r="Q655" s="186">
        <v>2.3134289225519908</v>
      </c>
      <c r="R655" s="187">
        <v>0.82909090909090921</v>
      </c>
      <c r="S655" s="190">
        <v>32.25</v>
      </c>
      <c r="T655" s="190">
        <v>467.25</v>
      </c>
      <c r="U655" s="190">
        <v>2.1732558139534883</v>
      </c>
      <c r="V655" s="190">
        <v>4.6328942332314798</v>
      </c>
      <c r="W655" s="187">
        <v>0.62242424242424244</v>
      </c>
      <c r="X655" s="187">
        <v>1.4515151515151516</v>
      </c>
      <c r="Y655" s="188">
        <v>32</v>
      </c>
      <c r="Z655" s="188">
        <v>81</v>
      </c>
      <c r="AA655" s="188">
        <v>47</v>
      </c>
      <c r="AB655" s="188">
        <v>86</v>
      </c>
      <c r="AC655" s="188">
        <v>74</v>
      </c>
      <c r="AD655" s="189">
        <v>20.625</v>
      </c>
    </row>
    <row r="656" spans="1:30" s="183" customFormat="1" ht="11.35" x14ac:dyDescent="0.35">
      <c r="A656" s="175">
        <v>643</v>
      </c>
      <c r="B656" s="175">
        <v>39.75</v>
      </c>
      <c r="C656" s="175">
        <v>931.5</v>
      </c>
      <c r="D656" s="184">
        <v>4.3325581395348838</v>
      </c>
      <c r="E656" s="184">
        <v>7.0496725890113652</v>
      </c>
      <c r="F656" s="185">
        <v>3547.2105000000006</v>
      </c>
      <c r="G656" s="185">
        <v>48854.830400000013</v>
      </c>
      <c r="H656" s="185">
        <v>227.23176930232563</v>
      </c>
      <c r="I656" s="185">
        <v>550.8156203096529</v>
      </c>
      <c r="J656" s="185">
        <v>1600</v>
      </c>
      <c r="K656" s="185">
        <v>272250</v>
      </c>
      <c r="L656" s="185">
        <v>1266.2790697674418</v>
      </c>
      <c r="M656" s="185">
        <v>278.24569973261293</v>
      </c>
      <c r="N656" s="186">
        <v>13.5</v>
      </c>
      <c r="O656" s="186">
        <v>189</v>
      </c>
      <c r="P656" s="186">
        <v>0.87906976744186049</v>
      </c>
      <c r="Q656" s="186">
        <v>2.2966155655349509</v>
      </c>
      <c r="R656" s="187">
        <v>0.84699453551912574</v>
      </c>
      <c r="S656" s="190">
        <v>31.5</v>
      </c>
      <c r="T656" s="190">
        <v>482.25</v>
      </c>
      <c r="U656" s="190">
        <v>2.2430232558139536</v>
      </c>
      <c r="V656" s="190">
        <v>5.3270336535623288</v>
      </c>
      <c r="W656" s="187">
        <v>0.60959319975713422</v>
      </c>
      <c r="X656" s="187">
        <v>1.45658773527626</v>
      </c>
      <c r="Y656" s="188">
        <v>39</v>
      </c>
      <c r="Z656" s="188">
        <v>66</v>
      </c>
      <c r="AA656" s="188">
        <v>55</v>
      </c>
      <c r="AB656" s="188">
        <v>68</v>
      </c>
      <c r="AC656" s="188">
        <v>92</v>
      </c>
      <c r="AD656" s="189">
        <v>20.587499999999999</v>
      </c>
    </row>
    <row r="657" spans="1:30" s="183" customFormat="1" ht="11.35" x14ac:dyDescent="0.35">
      <c r="A657" s="175">
        <v>644</v>
      </c>
      <c r="B657" s="175">
        <v>30</v>
      </c>
      <c r="C657" s="175">
        <v>606</v>
      </c>
      <c r="D657" s="184">
        <v>2.8186046511627909</v>
      </c>
      <c r="E657" s="184">
        <v>5.6812429457284681</v>
      </c>
      <c r="F657" s="185">
        <v>2610.2115000000003</v>
      </c>
      <c r="G657" s="185">
        <v>24264.184025000006</v>
      </c>
      <c r="H657" s="185">
        <v>112.85666988372095</v>
      </c>
      <c r="I657" s="185">
        <v>342.90638619539811</v>
      </c>
      <c r="J657" s="185">
        <v>1600</v>
      </c>
      <c r="K657" s="185">
        <v>274300</v>
      </c>
      <c r="L657" s="185">
        <v>1275.8139534883721</v>
      </c>
      <c r="M657" s="185">
        <v>284.81205934823913</v>
      </c>
      <c r="N657" s="186">
        <v>9.75</v>
      </c>
      <c r="O657" s="186">
        <v>177.75</v>
      </c>
      <c r="P657" s="186">
        <v>0.82674418604651168</v>
      </c>
      <c r="Q657" s="186">
        <v>1.8933093226577555</v>
      </c>
      <c r="R657" s="187">
        <v>0.86034177961107838</v>
      </c>
      <c r="S657" s="190">
        <v>31.5</v>
      </c>
      <c r="T657" s="190">
        <v>546</v>
      </c>
      <c r="U657" s="190">
        <v>2.5395348837209304</v>
      </c>
      <c r="V657" s="190">
        <v>5.2191075764737285</v>
      </c>
      <c r="W657" s="187">
        <v>0.57100766057748964</v>
      </c>
      <c r="X657" s="187">
        <v>1.431349440188568</v>
      </c>
      <c r="Y657" s="188">
        <v>42</v>
      </c>
      <c r="Z657" s="188">
        <v>61</v>
      </c>
      <c r="AA657" s="188">
        <v>57</v>
      </c>
      <c r="AB657" s="188">
        <v>85</v>
      </c>
      <c r="AC657" s="188">
        <v>75</v>
      </c>
      <c r="AD657" s="189">
        <v>21.212499999999999</v>
      </c>
    </row>
    <row r="658" spans="1:30" s="183" customFormat="1" ht="11.35" x14ac:dyDescent="0.35">
      <c r="A658" s="175">
        <v>645</v>
      </c>
      <c r="B658" s="175">
        <v>36</v>
      </c>
      <c r="C658" s="175">
        <v>822.75</v>
      </c>
      <c r="D658" s="184">
        <v>3.8267441860465117</v>
      </c>
      <c r="E658" s="184">
        <v>5.7232652438163178</v>
      </c>
      <c r="F658" s="185">
        <v>2677.1400000000003</v>
      </c>
      <c r="G658" s="185">
        <v>25600.894899999985</v>
      </c>
      <c r="H658" s="185">
        <v>119.07392976744178</v>
      </c>
      <c r="I658" s="185">
        <v>286.07267512880998</v>
      </c>
      <c r="J658" s="185">
        <v>1600</v>
      </c>
      <c r="K658" s="185">
        <v>270500</v>
      </c>
      <c r="L658" s="185">
        <v>1258.1395348837209</v>
      </c>
      <c r="M658" s="185">
        <v>285.13200594262764</v>
      </c>
      <c r="N658" s="186">
        <v>6.75</v>
      </c>
      <c r="O658" s="186">
        <v>109.5</v>
      </c>
      <c r="P658" s="186">
        <v>0.50930232558139532</v>
      </c>
      <c r="Q658" s="186">
        <v>1.3436531236086757</v>
      </c>
      <c r="R658" s="187">
        <v>0.91092129347162909</v>
      </c>
      <c r="S658" s="190">
        <v>39</v>
      </c>
      <c r="T658" s="190">
        <v>464.25</v>
      </c>
      <c r="U658" s="190">
        <v>2.1593023255813955</v>
      </c>
      <c r="V658" s="190">
        <v>5.4535448453400246</v>
      </c>
      <c r="W658" s="187">
        <v>0.62233068944478342</v>
      </c>
      <c r="X658" s="187">
        <v>1.5332519829164126</v>
      </c>
      <c r="Y658" s="188">
        <v>38</v>
      </c>
      <c r="Z658" s="188">
        <v>65</v>
      </c>
      <c r="AA658" s="188">
        <v>57</v>
      </c>
      <c r="AB658" s="188">
        <v>74</v>
      </c>
      <c r="AC658" s="188">
        <v>86</v>
      </c>
      <c r="AD658" s="189">
        <v>20.487500000000001</v>
      </c>
    </row>
    <row r="659" spans="1:30" s="183" customFormat="1" ht="11.35" x14ac:dyDescent="0.35">
      <c r="A659" s="175">
        <v>646</v>
      </c>
      <c r="B659" s="175">
        <v>24</v>
      </c>
      <c r="C659" s="175">
        <v>841.5</v>
      </c>
      <c r="D659" s="184">
        <v>3.9139534883720932</v>
      </c>
      <c r="E659" s="184">
        <v>5.3777983976068864</v>
      </c>
      <c r="F659" s="185">
        <v>1940.9265000000003</v>
      </c>
      <c r="G659" s="185">
        <v>35601.871925000029</v>
      </c>
      <c r="H659" s="185">
        <v>165.59010197674431</v>
      </c>
      <c r="I659" s="185">
        <v>370.43951164338347</v>
      </c>
      <c r="J659" s="185">
        <v>1600</v>
      </c>
      <c r="K659" s="185">
        <v>273900</v>
      </c>
      <c r="L659" s="185">
        <v>1273.953488372093</v>
      </c>
      <c r="M659" s="185">
        <v>266.15240113569865</v>
      </c>
      <c r="N659" s="186">
        <v>12</v>
      </c>
      <c r="O659" s="186">
        <v>137.25</v>
      </c>
      <c r="P659" s="186">
        <v>0.63837209302325582</v>
      </c>
      <c r="Q659" s="186">
        <v>1.8607429053916138</v>
      </c>
      <c r="R659" s="187">
        <v>0.88555347091932446</v>
      </c>
      <c r="S659" s="190">
        <v>21</v>
      </c>
      <c r="T659" s="190">
        <v>398.25</v>
      </c>
      <c r="U659" s="190">
        <v>1.8523255813953488</v>
      </c>
      <c r="V659" s="190">
        <v>3.9863223144191431</v>
      </c>
      <c r="W659" s="187">
        <v>0.66791744840525336</v>
      </c>
      <c r="X659" s="187">
        <v>1.5534709193245777</v>
      </c>
      <c r="Y659" s="188">
        <v>29</v>
      </c>
      <c r="Z659" s="188">
        <v>75</v>
      </c>
      <c r="AA659" s="188">
        <v>56</v>
      </c>
      <c r="AB659" s="188">
        <v>80</v>
      </c>
      <c r="AC659" s="188">
        <v>80</v>
      </c>
      <c r="AD659" s="189">
        <v>19.987500000000001</v>
      </c>
    </row>
    <row r="660" spans="1:30" s="183" customFormat="1" ht="11.35" x14ac:dyDescent="0.35">
      <c r="A660" s="175">
        <v>647</v>
      </c>
      <c r="B660" s="175">
        <v>22.5</v>
      </c>
      <c r="C660" s="175">
        <v>514.5</v>
      </c>
      <c r="D660" s="184">
        <v>2.3930232558139535</v>
      </c>
      <c r="E660" s="184">
        <v>4.3124409977725753</v>
      </c>
      <c r="F660" s="185">
        <v>2007.8550000000002</v>
      </c>
      <c r="G660" s="185">
        <v>23707.190175000003</v>
      </c>
      <c r="H660" s="185">
        <v>110.26600081395351</v>
      </c>
      <c r="I660" s="185">
        <v>295.88720432687927</v>
      </c>
      <c r="J660" s="185">
        <v>1600</v>
      </c>
      <c r="K660" s="185">
        <v>270100</v>
      </c>
      <c r="L660" s="185">
        <v>1256.2790697674418</v>
      </c>
      <c r="M660" s="185">
        <v>284.19441200033253</v>
      </c>
      <c r="N660" s="186">
        <v>12.75</v>
      </c>
      <c r="O660" s="186">
        <v>261</v>
      </c>
      <c r="P660" s="186">
        <v>1.213953488372093</v>
      </c>
      <c r="Q660" s="186">
        <v>2.6276149765740566</v>
      </c>
      <c r="R660" s="187">
        <v>0.79298036882807865</v>
      </c>
      <c r="S660" s="190">
        <v>23.25</v>
      </c>
      <c r="T660" s="190">
        <v>471.75</v>
      </c>
      <c r="U660" s="190">
        <v>2.1941860465116281</v>
      </c>
      <c r="V660" s="190">
        <v>4.7113926511052444</v>
      </c>
      <c r="W660" s="187">
        <v>0.62581796549672808</v>
      </c>
      <c r="X660" s="187">
        <v>1.4187983343248067</v>
      </c>
      <c r="Y660" s="188">
        <v>35</v>
      </c>
      <c r="Z660" s="188">
        <v>69</v>
      </c>
      <c r="AA660" s="188">
        <v>56</v>
      </c>
      <c r="AB660" s="188">
        <v>79</v>
      </c>
      <c r="AC660" s="188">
        <v>81</v>
      </c>
      <c r="AD660" s="189">
        <v>21.012499999999999</v>
      </c>
    </row>
    <row r="661" spans="1:30" s="183" customFormat="1" ht="11.35" x14ac:dyDescent="0.35">
      <c r="A661" s="175">
        <v>648</v>
      </c>
      <c r="B661" s="175">
        <v>28.5</v>
      </c>
      <c r="C661" s="175">
        <v>680.25</v>
      </c>
      <c r="D661" s="184">
        <v>3.1639534883720932</v>
      </c>
      <c r="E661" s="184">
        <v>5.4021816030741618</v>
      </c>
      <c r="F661" s="185">
        <v>2543.2830000000004</v>
      </c>
      <c r="G661" s="185">
        <v>34890.198875000031</v>
      </c>
      <c r="H661" s="185">
        <v>162.27999476744199</v>
      </c>
      <c r="I661" s="185">
        <v>405.25615248017186</v>
      </c>
      <c r="J661" s="185">
        <v>1600</v>
      </c>
      <c r="K661" s="185">
        <v>276000</v>
      </c>
      <c r="L661" s="185">
        <v>1283.7209302325582</v>
      </c>
      <c r="M661" s="185">
        <v>292.37205250030786</v>
      </c>
      <c r="N661" s="186">
        <v>14.25</v>
      </c>
      <c r="O661" s="186">
        <v>222</v>
      </c>
      <c r="P661" s="186">
        <v>1.0325581395348837</v>
      </c>
      <c r="Q661" s="186">
        <v>2.4429443444749475</v>
      </c>
      <c r="R661" s="187">
        <v>0.8222222222222223</v>
      </c>
      <c r="S661" s="190">
        <v>31.5</v>
      </c>
      <c r="T661" s="190">
        <v>534.75</v>
      </c>
      <c r="U661" s="190">
        <v>2.4872093023255815</v>
      </c>
      <c r="V661" s="190">
        <v>5.4181579988818749</v>
      </c>
      <c r="W661" s="187">
        <v>0.57177177177177174</v>
      </c>
      <c r="X661" s="187">
        <v>1.393993993993994</v>
      </c>
      <c r="Y661" s="188">
        <v>31</v>
      </c>
      <c r="Z661" s="188">
        <v>61</v>
      </c>
      <c r="AA661" s="188">
        <v>68</v>
      </c>
      <c r="AB661" s="188">
        <v>78</v>
      </c>
      <c r="AC661" s="188">
        <v>82</v>
      </c>
      <c r="AD661" s="189">
        <v>20.8125</v>
      </c>
    </row>
    <row r="662" spans="1:30" s="183" customFormat="1" ht="11.35" x14ac:dyDescent="0.35">
      <c r="A662" s="175">
        <v>649</v>
      </c>
      <c r="B662" s="175">
        <v>21</v>
      </c>
      <c r="C662" s="175">
        <v>444</v>
      </c>
      <c r="D662" s="184">
        <v>2.0651162790697675</v>
      </c>
      <c r="E662" s="184">
        <v>3.7443654691803028</v>
      </c>
      <c r="F662" s="185">
        <v>1472.4270000000001</v>
      </c>
      <c r="G662" s="185">
        <v>19381.749950000016</v>
      </c>
      <c r="H662" s="185">
        <v>90.147674186046586</v>
      </c>
      <c r="I662" s="185">
        <v>222.44707078175401</v>
      </c>
      <c r="J662" s="185">
        <v>1600</v>
      </c>
      <c r="K662" s="185">
        <v>269750</v>
      </c>
      <c r="L662" s="185">
        <v>1254.6511627906978</v>
      </c>
      <c r="M662" s="185">
        <v>285.51763810525307</v>
      </c>
      <c r="N662" s="186">
        <v>11.25</v>
      </c>
      <c r="O662" s="186">
        <v>240.75</v>
      </c>
      <c r="P662" s="186">
        <v>1.1197674418604651</v>
      </c>
      <c r="Q662" s="186">
        <v>2.5344389491138828</v>
      </c>
      <c r="R662" s="187">
        <v>0.8125</v>
      </c>
      <c r="S662" s="190">
        <v>35.25</v>
      </c>
      <c r="T662" s="190">
        <v>585</v>
      </c>
      <c r="U662" s="190">
        <v>2.7209302325581395</v>
      </c>
      <c r="V662" s="190">
        <v>5.3703411950438049</v>
      </c>
      <c r="W662" s="187">
        <v>0.54439252336448596</v>
      </c>
      <c r="X662" s="187">
        <v>1.356892523364486</v>
      </c>
      <c r="Y662" s="188">
        <v>40</v>
      </c>
      <c r="Z662" s="188">
        <v>64</v>
      </c>
      <c r="AA662" s="188">
        <v>56</v>
      </c>
      <c r="AB662" s="188">
        <v>70</v>
      </c>
      <c r="AC662" s="188">
        <v>90</v>
      </c>
      <c r="AD662" s="189">
        <v>21.4</v>
      </c>
    </row>
    <row r="663" spans="1:30" s="183" customFormat="1" ht="11.35" x14ac:dyDescent="0.35">
      <c r="A663" s="175">
        <v>650</v>
      </c>
      <c r="B663" s="175">
        <v>21</v>
      </c>
      <c r="C663" s="175">
        <v>728.25</v>
      </c>
      <c r="D663" s="184">
        <v>3.3872093023255814</v>
      </c>
      <c r="E663" s="184">
        <v>4.2462613162955716</v>
      </c>
      <c r="F663" s="185">
        <v>1539.3555000000003</v>
      </c>
      <c r="G663" s="185">
        <v>33537.127699999997</v>
      </c>
      <c r="H663" s="185">
        <v>155.98664046511627</v>
      </c>
      <c r="I663" s="185">
        <v>309.43957121187282</v>
      </c>
      <c r="J663" s="185">
        <v>1600</v>
      </c>
      <c r="K663" s="185">
        <v>272850</v>
      </c>
      <c r="L663" s="185">
        <v>1269.0697674418604</v>
      </c>
      <c r="M663" s="185">
        <v>288.21732092593129</v>
      </c>
      <c r="N663" s="186">
        <v>9</v>
      </c>
      <c r="O663" s="186">
        <v>101.25</v>
      </c>
      <c r="P663" s="186">
        <v>0.47093023255813954</v>
      </c>
      <c r="Q663" s="186">
        <v>1.5193545942143414</v>
      </c>
      <c r="R663" s="187">
        <v>0.91614906832298137</v>
      </c>
      <c r="S663" s="190">
        <v>23.25</v>
      </c>
      <c r="T663" s="190">
        <v>463.5</v>
      </c>
      <c r="U663" s="190">
        <v>2.155813953488372</v>
      </c>
      <c r="V663" s="190">
        <v>4.7383182633952474</v>
      </c>
      <c r="W663" s="187">
        <v>0.61614906832298133</v>
      </c>
      <c r="X663" s="187">
        <v>1.5322981366459627</v>
      </c>
      <c r="Y663" s="188">
        <v>36</v>
      </c>
      <c r="Z663" s="188">
        <v>62</v>
      </c>
      <c r="AA663" s="188">
        <v>62</v>
      </c>
      <c r="AB663" s="188">
        <v>80</v>
      </c>
      <c r="AC663" s="188">
        <v>80</v>
      </c>
      <c r="AD663" s="189">
        <v>20.125</v>
      </c>
    </row>
    <row r="664" spans="1:30" s="183" customFormat="1" ht="11.35" x14ac:dyDescent="0.35">
      <c r="A664" s="175">
        <v>651</v>
      </c>
      <c r="B664" s="175">
        <v>39</v>
      </c>
      <c r="C664" s="175">
        <v>946.5</v>
      </c>
      <c r="D664" s="184">
        <v>4.402325581395349</v>
      </c>
      <c r="E664" s="184">
        <v>7.0128632936728774</v>
      </c>
      <c r="F664" s="185">
        <v>3480.2820000000006</v>
      </c>
      <c r="G664" s="185">
        <v>38105.369650000001</v>
      </c>
      <c r="H664" s="185">
        <v>177.23427744186046</v>
      </c>
      <c r="I664" s="185">
        <v>435.87111577493414</v>
      </c>
      <c r="J664" s="185">
        <v>1600</v>
      </c>
      <c r="K664" s="185">
        <v>274700</v>
      </c>
      <c r="L664" s="185">
        <v>1277.6744186046512</v>
      </c>
      <c r="M664" s="185">
        <v>285.61981469803811</v>
      </c>
      <c r="N664" s="186">
        <v>13.5</v>
      </c>
      <c r="O664" s="186">
        <v>131.25</v>
      </c>
      <c r="P664" s="186">
        <v>0.61046511627906974</v>
      </c>
      <c r="Q664" s="186">
        <v>1.9200600573360824</v>
      </c>
      <c r="R664" s="187">
        <v>0.89348752282410226</v>
      </c>
      <c r="S664" s="190">
        <v>39</v>
      </c>
      <c r="T664" s="190">
        <v>477</v>
      </c>
      <c r="U664" s="190">
        <v>2.2186046511627908</v>
      </c>
      <c r="V664" s="190">
        <v>5.1709561749767001</v>
      </c>
      <c r="W664" s="187">
        <v>0.61290322580645162</v>
      </c>
      <c r="X664" s="187">
        <v>1.5063907486305539</v>
      </c>
      <c r="Y664" s="188">
        <v>35</v>
      </c>
      <c r="Z664" s="188">
        <v>62</v>
      </c>
      <c r="AA664" s="188">
        <v>63</v>
      </c>
      <c r="AB664" s="188">
        <v>96</v>
      </c>
      <c r="AC664" s="188">
        <v>64</v>
      </c>
      <c r="AD664" s="189">
        <v>20.537500000000001</v>
      </c>
    </row>
    <row r="665" spans="1:30" s="183" customFormat="1" ht="11.35" x14ac:dyDescent="0.35">
      <c r="A665" s="175">
        <v>652</v>
      </c>
      <c r="B665" s="175">
        <v>29.25</v>
      </c>
      <c r="C665" s="175">
        <v>658.5</v>
      </c>
      <c r="D665" s="184">
        <v>3.0627906976744188</v>
      </c>
      <c r="E665" s="184">
        <v>4.8569019805335989</v>
      </c>
      <c r="F665" s="185">
        <v>2141.7120000000004</v>
      </c>
      <c r="G665" s="185">
        <v>23601.591874999998</v>
      </c>
      <c r="H665" s="185">
        <v>109.77484593023254</v>
      </c>
      <c r="I665" s="185">
        <v>312.60006819718205</v>
      </c>
      <c r="J665" s="185">
        <v>1600</v>
      </c>
      <c r="K665" s="185">
        <v>265350</v>
      </c>
      <c r="L665" s="185">
        <v>1234.1860465116279</v>
      </c>
      <c r="M665" s="185">
        <v>274.08499055472032</v>
      </c>
      <c r="N665" s="186">
        <v>12</v>
      </c>
      <c r="O665" s="186">
        <v>169.5</v>
      </c>
      <c r="P665" s="186">
        <v>0.78837209302325584</v>
      </c>
      <c r="Q665" s="186">
        <v>2.0903884741954872</v>
      </c>
      <c r="R665" s="187">
        <v>0.85623409669211203</v>
      </c>
      <c r="S665" s="190">
        <v>36.75</v>
      </c>
      <c r="T665" s="190">
        <v>417</v>
      </c>
      <c r="U665" s="190">
        <v>1.9395348837209303</v>
      </c>
      <c r="V665" s="190">
        <v>4.569026130660224</v>
      </c>
      <c r="W665" s="187">
        <v>0.64631043256997456</v>
      </c>
      <c r="X665" s="187">
        <v>1.5025445292620865</v>
      </c>
      <c r="Y665" s="188">
        <v>37</v>
      </c>
      <c r="Z665" s="188">
        <v>76</v>
      </c>
      <c r="AA665" s="188">
        <v>47</v>
      </c>
      <c r="AB665" s="188">
        <v>81</v>
      </c>
      <c r="AC665" s="188">
        <v>79</v>
      </c>
      <c r="AD665" s="189">
        <v>19.649999999999999</v>
      </c>
    </row>
    <row r="666" spans="1:30" s="183" customFormat="1" ht="11.35" x14ac:dyDescent="0.35">
      <c r="A666" s="175">
        <v>653</v>
      </c>
      <c r="B666" s="175">
        <v>42</v>
      </c>
      <c r="C666" s="175">
        <v>1035.75</v>
      </c>
      <c r="D666" s="184">
        <v>4.8174418604651166</v>
      </c>
      <c r="E666" s="184">
        <v>7.7676230421157628</v>
      </c>
      <c r="F666" s="185">
        <v>3346.4250000000006</v>
      </c>
      <c r="G666" s="185">
        <v>38593.947700000019</v>
      </c>
      <c r="H666" s="185">
        <v>179.50673348837219</v>
      </c>
      <c r="I666" s="185">
        <v>442.2149370936844</v>
      </c>
      <c r="J666" s="185">
        <v>1600</v>
      </c>
      <c r="K666" s="185">
        <v>272300</v>
      </c>
      <c r="L666" s="185">
        <v>1266.5116279069769</v>
      </c>
      <c r="M666" s="185">
        <v>280.55255659803316</v>
      </c>
      <c r="N666" s="186">
        <v>14.25</v>
      </c>
      <c r="O666" s="186">
        <v>216.75</v>
      </c>
      <c r="P666" s="186">
        <v>1.008139534883721</v>
      </c>
      <c r="Q666" s="186">
        <v>2.5585875701782834</v>
      </c>
      <c r="R666" s="187">
        <v>0.82334963325183375</v>
      </c>
      <c r="S666" s="190">
        <v>21</v>
      </c>
      <c r="T666" s="190">
        <v>413.25</v>
      </c>
      <c r="U666" s="190">
        <v>1.922093023255814</v>
      </c>
      <c r="V666" s="190">
        <v>4.0508638504930614</v>
      </c>
      <c r="W666" s="187">
        <v>0.66320293398533015</v>
      </c>
      <c r="X666" s="187">
        <v>1.486552567237164</v>
      </c>
      <c r="Y666" s="188">
        <v>32</v>
      </c>
      <c r="Z666" s="188">
        <v>71</v>
      </c>
      <c r="AA666" s="188">
        <v>57</v>
      </c>
      <c r="AB666" s="188">
        <v>88</v>
      </c>
      <c r="AC666" s="188">
        <v>72</v>
      </c>
      <c r="AD666" s="189">
        <v>20.45</v>
      </c>
    </row>
    <row r="667" spans="1:30" s="183" customFormat="1" ht="11.35" x14ac:dyDescent="0.35">
      <c r="A667" s="175">
        <v>654</v>
      </c>
      <c r="B667" s="175">
        <v>15.75</v>
      </c>
      <c r="C667" s="175">
        <v>627</v>
      </c>
      <c r="D667" s="184">
        <v>2.9162790697674419</v>
      </c>
      <c r="E667" s="184">
        <v>4.0282257772387018</v>
      </c>
      <c r="F667" s="185">
        <v>1204.7130000000002</v>
      </c>
      <c r="G667" s="185">
        <v>27961.24000000002</v>
      </c>
      <c r="H667" s="185">
        <v>130.05227906976754</v>
      </c>
      <c r="I667" s="185">
        <v>262.73936994327636</v>
      </c>
      <c r="J667" s="185">
        <v>1600</v>
      </c>
      <c r="K667" s="185">
        <v>278900</v>
      </c>
      <c r="L667" s="185">
        <v>1297.2093023255813</v>
      </c>
      <c r="M667" s="185">
        <v>266.97794355146425</v>
      </c>
      <c r="N667" s="186">
        <v>14.25</v>
      </c>
      <c r="O667" s="186">
        <v>217.5</v>
      </c>
      <c r="P667" s="186">
        <v>1.0116279069767442</v>
      </c>
      <c r="Q667" s="186">
        <v>2.5903946675742291</v>
      </c>
      <c r="R667" s="187">
        <v>0.82509047044632089</v>
      </c>
      <c r="S667" s="190">
        <v>29.25</v>
      </c>
      <c r="T667" s="190">
        <v>479.25</v>
      </c>
      <c r="U667" s="190">
        <v>2.2290697674418603</v>
      </c>
      <c r="V667" s="190">
        <v>4.8241414005104684</v>
      </c>
      <c r="W667" s="187">
        <v>0.61459589867310016</v>
      </c>
      <c r="X667" s="187">
        <v>1.439686369119421</v>
      </c>
      <c r="Y667" s="188">
        <v>28</v>
      </c>
      <c r="Z667" s="188">
        <v>71</v>
      </c>
      <c r="AA667" s="188">
        <v>61</v>
      </c>
      <c r="AB667" s="188">
        <v>72</v>
      </c>
      <c r="AC667" s="188">
        <v>88</v>
      </c>
      <c r="AD667" s="189">
        <v>20.725000000000001</v>
      </c>
    </row>
    <row r="668" spans="1:30" s="183" customFormat="1" ht="11.35" x14ac:dyDescent="0.35">
      <c r="A668" s="175">
        <v>655</v>
      </c>
      <c r="B668" s="175">
        <v>33</v>
      </c>
      <c r="C668" s="175">
        <v>860.25</v>
      </c>
      <c r="D668" s="184">
        <v>4.0011627906976743</v>
      </c>
      <c r="E668" s="184">
        <v>6.5624025437542732</v>
      </c>
      <c r="F668" s="185">
        <v>2543.2830000000004</v>
      </c>
      <c r="G668" s="185">
        <v>30670.728775000018</v>
      </c>
      <c r="H668" s="185">
        <v>142.65455244186055</v>
      </c>
      <c r="I668" s="185">
        <v>354.2808708582985</v>
      </c>
      <c r="J668" s="185">
        <v>1600</v>
      </c>
      <c r="K668" s="185">
        <v>271650</v>
      </c>
      <c r="L668" s="185">
        <v>1263.4883720930231</v>
      </c>
      <c r="M668" s="185">
        <v>285.60383417910333</v>
      </c>
      <c r="N668" s="186">
        <v>11.25</v>
      </c>
      <c r="O668" s="186">
        <v>156.75</v>
      </c>
      <c r="P668" s="186">
        <v>0.72906976744186047</v>
      </c>
      <c r="Q668" s="186">
        <v>1.9521505203206704</v>
      </c>
      <c r="R668" s="187">
        <v>0.87090796788140823</v>
      </c>
      <c r="S668" s="190">
        <v>30</v>
      </c>
      <c r="T668" s="190">
        <v>455.25</v>
      </c>
      <c r="U668" s="190">
        <v>2.1174418604651164</v>
      </c>
      <c r="V668" s="190">
        <v>4.9567508449952387</v>
      </c>
      <c r="W668" s="187">
        <v>0.62507720815318102</v>
      </c>
      <c r="X668" s="187">
        <v>1.4959851760345892</v>
      </c>
      <c r="Y668" s="188">
        <v>34</v>
      </c>
      <c r="Z668" s="188">
        <v>68</v>
      </c>
      <c r="AA668" s="188">
        <v>58</v>
      </c>
      <c r="AB668" s="188">
        <v>83</v>
      </c>
      <c r="AC668" s="188">
        <v>77</v>
      </c>
      <c r="AD668" s="189">
        <v>20.237500000000001</v>
      </c>
    </row>
    <row r="669" spans="1:30" s="183" customFormat="1" ht="11.35" x14ac:dyDescent="0.35">
      <c r="A669" s="175">
        <v>656</v>
      </c>
      <c r="B669" s="175">
        <v>36</v>
      </c>
      <c r="C669" s="175">
        <v>1034.25</v>
      </c>
      <c r="D669" s="184">
        <v>4.8104651162790697</v>
      </c>
      <c r="E669" s="184">
        <v>7.3327421377879816</v>
      </c>
      <c r="F669" s="185">
        <v>3212.5680000000007</v>
      </c>
      <c r="G669" s="185">
        <v>50196.003175000027</v>
      </c>
      <c r="H669" s="185">
        <v>233.46978220930245</v>
      </c>
      <c r="I669" s="185">
        <v>507.64212222167242</v>
      </c>
      <c r="J669" s="185">
        <v>1600</v>
      </c>
      <c r="K669" s="185">
        <v>277600</v>
      </c>
      <c r="L669" s="185">
        <v>1291.1627906976744</v>
      </c>
      <c r="M669" s="185">
        <v>295.23639587645636</v>
      </c>
      <c r="N669" s="186">
        <v>9</v>
      </c>
      <c r="O669" s="186">
        <v>129</v>
      </c>
      <c r="P669" s="186">
        <v>0.6</v>
      </c>
      <c r="Q669" s="186">
        <v>1.7969015388125518</v>
      </c>
      <c r="R669" s="187">
        <v>0.89473684210526327</v>
      </c>
      <c r="S669" s="190">
        <v>34.5</v>
      </c>
      <c r="T669" s="190">
        <v>472.5</v>
      </c>
      <c r="U669" s="190">
        <v>2.1976744186046511</v>
      </c>
      <c r="V669" s="190">
        <v>4.8143568573150226</v>
      </c>
      <c r="W669" s="187">
        <v>0.61444308445532436</v>
      </c>
      <c r="X669" s="187">
        <v>1.5091799265605876</v>
      </c>
      <c r="Y669" s="188">
        <v>34</v>
      </c>
      <c r="Z669" s="188">
        <v>56</v>
      </c>
      <c r="AA669" s="188">
        <v>70</v>
      </c>
      <c r="AB669" s="188">
        <v>82</v>
      </c>
      <c r="AC669" s="188">
        <v>78</v>
      </c>
      <c r="AD669" s="189">
        <v>20.425000000000001</v>
      </c>
    </row>
    <row r="670" spans="1:30" s="183" customFormat="1" ht="11.35" x14ac:dyDescent="0.35">
      <c r="A670" s="175">
        <v>657</v>
      </c>
      <c r="B670" s="175">
        <v>16.5</v>
      </c>
      <c r="C670" s="175">
        <v>452.25</v>
      </c>
      <c r="D670" s="184">
        <v>2.1034883720930231</v>
      </c>
      <c r="E670" s="184">
        <v>3.5960680004855994</v>
      </c>
      <c r="F670" s="185">
        <v>1472.4270000000001</v>
      </c>
      <c r="G670" s="185">
        <v>19996.376675000007</v>
      </c>
      <c r="H670" s="185">
        <v>93.00640313953491</v>
      </c>
      <c r="I670" s="185">
        <v>236.67712951675122</v>
      </c>
      <c r="J670" s="185">
        <v>1600</v>
      </c>
      <c r="K670" s="185">
        <v>272900</v>
      </c>
      <c r="L670" s="185">
        <v>1269.3023255813953</v>
      </c>
      <c r="M670" s="185">
        <v>273.02729442171022</v>
      </c>
      <c r="N670" s="186">
        <v>11.25</v>
      </c>
      <c r="O670" s="186">
        <v>233.25</v>
      </c>
      <c r="P670" s="186">
        <v>1.0848837209302327</v>
      </c>
      <c r="Q670" s="186">
        <v>2.2980470905404071</v>
      </c>
      <c r="R670" s="187">
        <v>0.80802469135802468</v>
      </c>
      <c r="S670" s="190">
        <v>31.5</v>
      </c>
      <c r="T670" s="190">
        <v>427.5</v>
      </c>
      <c r="U670" s="190">
        <v>1.9883720930232558</v>
      </c>
      <c r="V670" s="190">
        <v>4.2694557042359058</v>
      </c>
      <c r="W670" s="187">
        <v>0.64814814814814814</v>
      </c>
      <c r="X670" s="187">
        <v>1.4561728395061728</v>
      </c>
      <c r="Y670" s="188">
        <v>30</v>
      </c>
      <c r="Z670" s="188">
        <v>73</v>
      </c>
      <c r="AA670" s="188">
        <v>57</v>
      </c>
      <c r="AB670" s="188">
        <v>78</v>
      </c>
      <c r="AC670" s="188">
        <v>82</v>
      </c>
      <c r="AD670" s="189">
        <v>20.25</v>
      </c>
    </row>
    <row r="671" spans="1:30" s="183" customFormat="1" ht="11.35" x14ac:dyDescent="0.35">
      <c r="A671" s="175">
        <v>658</v>
      </c>
      <c r="B671" s="175">
        <v>25.5</v>
      </c>
      <c r="C671" s="175">
        <v>817.5</v>
      </c>
      <c r="D671" s="184">
        <v>3.8023255813953489</v>
      </c>
      <c r="E671" s="184">
        <v>5.2374566833840115</v>
      </c>
      <c r="F671" s="185">
        <v>1873.9980000000003</v>
      </c>
      <c r="G671" s="185">
        <v>34729.198650000028</v>
      </c>
      <c r="H671" s="185">
        <v>161.53115651162804</v>
      </c>
      <c r="I671" s="185">
        <v>370.93047075413335</v>
      </c>
      <c r="J671" s="185">
        <v>1600</v>
      </c>
      <c r="K671" s="185">
        <v>271800</v>
      </c>
      <c r="L671" s="185">
        <v>1264.1860465116279</v>
      </c>
      <c r="M671" s="185">
        <v>275.00409986866993</v>
      </c>
      <c r="N671" s="186">
        <v>14.25</v>
      </c>
      <c r="O671" s="186">
        <v>183.75</v>
      </c>
      <c r="P671" s="186">
        <v>0.85465116279069764</v>
      </c>
      <c r="Q671" s="186">
        <v>2.3515707107485646</v>
      </c>
      <c r="R671" s="187">
        <v>0.84464172479391253</v>
      </c>
      <c r="S671" s="190">
        <v>23.25</v>
      </c>
      <c r="T671" s="190">
        <v>392.25</v>
      </c>
      <c r="U671" s="190">
        <v>1.8244186046511628</v>
      </c>
      <c r="V671" s="190">
        <v>4.4620985917663116</v>
      </c>
      <c r="W671" s="187">
        <v>0.66835764109067852</v>
      </c>
      <c r="X671" s="187">
        <v>1.5129993658845911</v>
      </c>
      <c r="Y671" s="188">
        <v>30</v>
      </c>
      <c r="Z671" s="188">
        <v>77</v>
      </c>
      <c r="AA671" s="188">
        <v>53</v>
      </c>
      <c r="AB671" s="188">
        <v>77</v>
      </c>
      <c r="AC671" s="188">
        <v>83</v>
      </c>
      <c r="AD671" s="189">
        <v>19.712499999999999</v>
      </c>
    </row>
    <row r="672" spans="1:30" s="183" customFormat="1" ht="11.35" x14ac:dyDescent="0.35">
      <c r="A672" s="175">
        <v>659</v>
      </c>
      <c r="B672" s="175">
        <v>18.75</v>
      </c>
      <c r="C672" s="175">
        <v>640.5</v>
      </c>
      <c r="D672" s="184">
        <v>2.9790697674418603</v>
      </c>
      <c r="E672" s="184">
        <v>4.5735325586687603</v>
      </c>
      <c r="F672" s="185">
        <v>1673.2125000000003</v>
      </c>
      <c r="G672" s="185">
        <v>20234.716500000013</v>
      </c>
      <c r="H672" s="185">
        <v>94.11496046511634</v>
      </c>
      <c r="I672" s="185">
        <v>244.29413443030199</v>
      </c>
      <c r="J672" s="185">
        <v>1600</v>
      </c>
      <c r="K672" s="185">
        <v>269800</v>
      </c>
      <c r="L672" s="185">
        <v>1254.8837209302326</v>
      </c>
      <c r="M672" s="185">
        <v>270.18833940872622</v>
      </c>
      <c r="N672" s="186">
        <v>12</v>
      </c>
      <c r="O672" s="186">
        <v>184.5</v>
      </c>
      <c r="P672" s="186">
        <v>0.85813953488372097</v>
      </c>
      <c r="Q672" s="186">
        <v>2.3193348786892454</v>
      </c>
      <c r="R672" s="187">
        <v>0.84547738693467334</v>
      </c>
      <c r="S672" s="190">
        <v>19.5</v>
      </c>
      <c r="T672" s="190">
        <v>432</v>
      </c>
      <c r="U672" s="190">
        <v>2.0093023255813955</v>
      </c>
      <c r="V672" s="190">
        <v>4.049550797373529</v>
      </c>
      <c r="W672" s="187">
        <v>0.63819095477386933</v>
      </c>
      <c r="X672" s="187">
        <v>1.4836683417085426</v>
      </c>
      <c r="Y672" s="188">
        <v>32</v>
      </c>
      <c r="Z672" s="188">
        <v>79</v>
      </c>
      <c r="AA672" s="188">
        <v>49</v>
      </c>
      <c r="AB672" s="188">
        <v>87</v>
      </c>
      <c r="AC672" s="188">
        <v>73</v>
      </c>
      <c r="AD672" s="189">
        <v>19.899999999999999</v>
      </c>
    </row>
    <row r="673" spans="1:30" s="183" customFormat="1" ht="11.35" x14ac:dyDescent="0.35">
      <c r="A673" s="175">
        <v>660</v>
      </c>
      <c r="B673" s="175">
        <v>27.75</v>
      </c>
      <c r="C673" s="175">
        <v>609</v>
      </c>
      <c r="D673" s="184">
        <v>2.8325581395348838</v>
      </c>
      <c r="E673" s="184">
        <v>5.2237202041396431</v>
      </c>
      <c r="F673" s="185">
        <v>2476.3545000000004</v>
      </c>
      <c r="G673" s="185">
        <v>25879.763650000015</v>
      </c>
      <c r="H673" s="185">
        <v>120.3709937209303</v>
      </c>
      <c r="I673" s="185">
        <v>333.92288618340518</v>
      </c>
      <c r="J673" s="185">
        <v>1600</v>
      </c>
      <c r="K673" s="185">
        <v>276300</v>
      </c>
      <c r="L673" s="185">
        <v>1285.1162790697674</v>
      </c>
      <c r="M673" s="185">
        <v>288.70782123483366</v>
      </c>
      <c r="N673" s="186">
        <v>12</v>
      </c>
      <c r="O673" s="186">
        <v>228.75</v>
      </c>
      <c r="P673" s="186">
        <v>1.0639534883720929</v>
      </c>
      <c r="Q673" s="186">
        <v>2.3652301655746562</v>
      </c>
      <c r="R673" s="187">
        <v>0.82257126236183831</v>
      </c>
      <c r="S673" s="190">
        <v>39</v>
      </c>
      <c r="T673" s="190">
        <v>578.25</v>
      </c>
      <c r="U673" s="190">
        <v>2.6895348837209303</v>
      </c>
      <c r="V673" s="190">
        <v>5.5697421681832919</v>
      </c>
      <c r="W673" s="187">
        <v>0.5514834205933683</v>
      </c>
      <c r="X673" s="187">
        <v>1.3740546829552067</v>
      </c>
      <c r="Y673" s="188">
        <v>38</v>
      </c>
      <c r="Z673" s="188">
        <v>60</v>
      </c>
      <c r="AA673" s="188">
        <v>62</v>
      </c>
      <c r="AB673" s="188">
        <v>80</v>
      </c>
      <c r="AC673" s="188">
        <v>80</v>
      </c>
      <c r="AD673" s="189">
        <v>21.487500000000001</v>
      </c>
    </row>
    <row r="674" spans="1:30" s="183" customFormat="1" ht="11.35" x14ac:dyDescent="0.35">
      <c r="A674" s="175">
        <v>661</v>
      </c>
      <c r="B674" s="175">
        <v>18</v>
      </c>
      <c r="C674" s="175">
        <v>442.5</v>
      </c>
      <c r="D674" s="184">
        <v>2.058139534883721</v>
      </c>
      <c r="E674" s="184">
        <v>3.8451469934190787</v>
      </c>
      <c r="F674" s="185">
        <v>1472.4270000000001</v>
      </c>
      <c r="G674" s="185">
        <v>18757.455774999999</v>
      </c>
      <c r="H674" s="185">
        <v>87.243980348837198</v>
      </c>
      <c r="I674" s="185">
        <v>244.95582761780349</v>
      </c>
      <c r="J674" s="185">
        <v>1600</v>
      </c>
      <c r="K674" s="185">
        <v>275900</v>
      </c>
      <c r="L674" s="185">
        <v>1283.2558139534883</v>
      </c>
      <c r="M674" s="185">
        <v>270.38153149055927</v>
      </c>
      <c r="N674" s="186">
        <v>19.5</v>
      </c>
      <c r="O674" s="186">
        <v>246</v>
      </c>
      <c r="P674" s="186">
        <v>1.1441860465116278</v>
      </c>
      <c r="Q674" s="186">
        <v>2.7778161870367284</v>
      </c>
      <c r="R674" s="187">
        <v>0.80382775119617211</v>
      </c>
      <c r="S674" s="190">
        <v>29.25</v>
      </c>
      <c r="T674" s="190">
        <v>489</v>
      </c>
      <c r="U674" s="190">
        <v>2.2744186046511627</v>
      </c>
      <c r="V674" s="190">
        <v>4.7203003143440112</v>
      </c>
      <c r="W674" s="187">
        <v>0.61004784688995206</v>
      </c>
      <c r="X674" s="187">
        <v>1.4138755980861242</v>
      </c>
      <c r="Y674" s="188">
        <v>29</v>
      </c>
      <c r="Z674" s="188">
        <v>70</v>
      </c>
      <c r="AA674" s="188">
        <v>61</v>
      </c>
      <c r="AB674" s="188">
        <v>81</v>
      </c>
      <c r="AC674" s="188">
        <v>79</v>
      </c>
      <c r="AD674" s="189">
        <v>20.9</v>
      </c>
    </row>
    <row r="675" spans="1:30" s="183" customFormat="1" ht="11.35" x14ac:dyDescent="0.35">
      <c r="A675" s="175">
        <v>662</v>
      </c>
      <c r="B675" s="175">
        <v>16.5</v>
      </c>
      <c r="C675" s="175">
        <v>472.5</v>
      </c>
      <c r="D675" s="184">
        <v>2.1976744186046511</v>
      </c>
      <c r="E675" s="184">
        <v>3.5719237710527492</v>
      </c>
      <c r="F675" s="185">
        <v>1472.4270000000001</v>
      </c>
      <c r="G675" s="185">
        <v>19575.098950000003</v>
      </c>
      <c r="H675" s="185">
        <v>91.046971860465135</v>
      </c>
      <c r="I675" s="185">
        <v>234.23142153775959</v>
      </c>
      <c r="J675" s="185">
        <v>1600</v>
      </c>
      <c r="K675" s="185">
        <v>274150</v>
      </c>
      <c r="L675" s="185">
        <v>1275.1162790697674</v>
      </c>
      <c r="M675" s="185">
        <v>259.71202683604429</v>
      </c>
      <c r="N675" s="186">
        <v>14.25</v>
      </c>
      <c r="O675" s="186">
        <v>208.5</v>
      </c>
      <c r="P675" s="186">
        <v>0.96976744186046515</v>
      </c>
      <c r="Q675" s="186">
        <v>2.4050215072503787</v>
      </c>
      <c r="R675" s="187">
        <v>0.83212560386473422</v>
      </c>
      <c r="S675" s="190">
        <v>18.75</v>
      </c>
      <c r="T675" s="190">
        <v>465.75</v>
      </c>
      <c r="U675" s="190">
        <v>2.1662790697674419</v>
      </c>
      <c r="V675" s="190">
        <v>4.3476914183759279</v>
      </c>
      <c r="W675" s="187">
        <v>0.625</v>
      </c>
      <c r="X675" s="187">
        <v>1.4571256038647342</v>
      </c>
      <c r="Y675" s="188">
        <v>26</v>
      </c>
      <c r="Z675" s="188">
        <v>83</v>
      </c>
      <c r="AA675" s="188">
        <v>51</v>
      </c>
      <c r="AB675" s="188">
        <v>72</v>
      </c>
      <c r="AC675" s="188">
        <v>88</v>
      </c>
      <c r="AD675" s="189">
        <v>20.7</v>
      </c>
    </row>
    <row r="676" spans="1:30" s="183" customFormat="1" ht="11.35" x14ac:dyDescent="0.35">
      <c r="A676" s="175">
        <v>663</v>
      </c>
      <c r="B676" s="175">
        <v>25.5</v>
      </c>
      <c r="C676" s="175">
        <v>716.25</v>
      </c>
      <c r="D676" s="184">
        <v>3.3313953488372094</v>
      </c>
      <c r="E676" s="184">
        <v>5.3159302917112647</v>
      </c>
      <c r="F676" s="185">
        <v>2141.7120000000004</v>
      </c>
      <c r="G676" s="185">
        <v>23411.961124999994</v>
      </c>
      <c r="H676" s="185">
        <v>108.89284244186044</v>
      </c>
      <c r="I676" s="185">
        <v>281.99944546271234</v>
      </c>
      <c r="J676" s="185">
        <v>1600</v>
      </c>
      <c r="K676" s="185">
        <v>272450</v>
      </c>
      <c r="L676" s="185">
        <v>1267.2093023255813</v>
      </c>
      <c r="M676" s="185">
        <v>269.74655447545581</v>
      </c>
      <c r="N676" s="186">
        <v>9.75</v>
      </c>
      <c r="O676" s="186">
        <v>168.75</v>
      </c>
      <c r="P676" s="186">
        <v>0.78488372093023251</v>
      </c>
      <c r="Q676" s="186">
        <v>1.978698916536785</v>
      </c>
      <c r="R676" s="187">
        <v>0.86371895820714717</v>
      </c>
      <c r="S676" s="190">
        <v>36</v>
      </c>
      <c r="T676" s="190">
        <v>456.75</v>
      </c>
      <c r="U676" s="190">
        <v>2.1244186046511628</v>
      </c>
      <c r="V676" s="190">
        <v>4.6887887274319979</v>
      </c>
      <c r="W676" s="187">
        <v>0.63113264688067838</v>
      </c>
      <c r="X676" s="187">
        <v>1.4948516050878256</v>
      </c>
      <c r="Y676" s="188">
        <v>32</v>
      </c>
      <c r="Z676" s="188">
        <v>73</v>
      </c>
      <c r="AA676" s="188">
        <v>55</v>
      </c>
      <c r="AB676" s="188">
        <v>79</v>
      </c>
      <c r="AC676" s="188">
        <v>81</v>
      </c>
      <c r="AD676" s="189">
        <v>20.637499999999999</v>
      </c>
    </row>
    <row r="677" spans="1:30" s="183" customFormat="1" ht="11.35" x14ac:dyDescent="0.35">
      <c r="A677" s="175">
        <v>664</v>
      </c>
      <c r="B677" s="175">
        <v>25.5</v>
      </c>
      <c r="C677" s="175">
        <v>987.75</v>
      </c>
      <c r="D677" s="184">
        <v>4.594186046511628</v>
      </c>
      <c r="E677" s="184">
        <v>5.9607968609541961</v>
      </c>
      <c r="F677" s="185">
        <v>2074.7835000000005</v>
      </c>
      <c r="G677" s="185">
        <v>43569.338025000034</v>
      </c>
      <c r="H677" s="185">
        <v>202.64808383720947</v>
      </c>
      <c r="I677" s="185">
        <v>421.06762678840727</v>
      </c>
      <c r="J677" s="185">
        <v>1600</v>
      </c>
      <c r="K677" s="185">
        <v>274950</v>
      </c>
      <c r="L677" s="185">
        <v>1278.8372093023256</v>
      </c>
      <c r="M677" s="185">
        <v>279.61262675155552</v>
      </c>
      <c r="N677" s="186">
        <v>12</v>
      </c>
      <c r="O677" s="186">
        <v>99</v>
      </c>
      <c r="P677" s="186">
        <v>0.46046511627906977</v>
      </c>
      <c r="Q677" s="186">
        <v>1.6333469357618076</v>
      </c>
      <c r="R677" s="187">
        <v>0.91692888609188172</v>
      </c>
      <c r="S677" s="190">
        <v>29.25</v>
      </c>
      <c r="T677" s="190">
        <v>405.75</v>
      </c>
      <c r="U677" s="190">
        <v>1.8872093023255814</v>
      </c>
      <c r="V677" s="190">
        <v>4.7532956228723808</v>
      </c>
      <c r="W677" s="187">
        <v>0.65953429830081822</v>
      </c>
      <c r="X677" s="187">
        <v>1.5764631843926999</v>
      </c>
      <c r="Y677" s="188">
        <v>31</v>
      </c>
      <c r="Z677" s="188">
        <v>67</v>
      </c>
      <c r="AA677" s="188">
        <v>62</v>
      </c>
      <c r="AB677" s="188">
        <v>80</v>
      </c>
      <c r="AC677" s="188">
        <v>80</v>
      </c>
      <c r="AD677" s="189">
        <v>19.862500000000001</v>
      </c>
    </row>
    <row r="678" spans="1:30" s="183" customFormat="1" ht="11.35" x14ac:dyDescent="0.35">
      <c r="A678" s="175">
        <v>665</v>
      </c>
      <c r="B678" s="175">
        <v>25.5</v>
      </c>
      <c r="C678" s="175">
        <v>987</v>
      </c>
      <c r="D678" s="184">
        <v>4.590697674418605</v>
      </c>
      <c r="E678" s="184">
        <v>5.9451764770065134</v>
      </c>
      <c r="F678" s="185">
        <v>1940.9265000000003</v>
      </c>
      <c r="G678" s="185">
        <v>32673.378225000004</v>
      </c>
      <c r="H678" s="185">
        <v>151.96920104651164</v>
      </c>
      <c r="I678" s="185">
        <v>325.12880833949902</v>
      </c>
      <c r="J678" s="185">
        <v>1600</v>
      </c>
      <c r="K678" s="185">
        <v>273250</v>
      </c>
      <c r="L678" s="185">
        <v>1270.9302325581396</v>
      </c>
      <c r="M678" s="185">
        <v>271.55500598954706</v>
      </c>
      <c r="N678" s="186">
        <v>7.5</v>
      </c>
      <c r="O678" s="186">
        <v>88.5</v>
      </c>
      <c r="P678" s="186">
        <v>0.41162790697674417</v>
      </c>
      <c r="Q678" s="186">
        <v>1.3901706515169483</v>
      </c>
      <c r="R678" s="187">
        <v>0.92592592592592582</v>
      </c>
      <c r="S678" s="190">
        <v>27</v>
      </c>
      <c r="T678" s="190">
        <v>387.75</v>
      </c>
      <c r="U678" s="190">
        <v>1.8034883720930233</v>
      </c>
      <c r="V678" s="190">
        <v>4.3899496961975011</v>
      </c>
      <c r="W678" s="187">
        <v>0.67545511613308229</v>
      </c>
      <c r="X678" s="187">
        <v>1.6013810420590082</v>
      </c>
      <c r="Y678" s="188">
        <v>31</v>
      </c>
      <c r="Z678" s="188">
        <v>75</v>
      </c>
      <c r="AA678" s="188">
        <v>54</v>
      </c>
      <c r="AB678" s="188">
        <v>83</v>
      </c>
      <c r="AC678" s="188">
        <v>77</v>
      </c>
      <c r="AD678" s="189">
        <v>19.912500000000001</v>
      </c>
    </row>
    <row r="679" spans="1:30" s="183" customFormat="1" ht="11.35" x14ac:dyDescent="0.35">
      <c r="A679" s="175">
        <v>666</v>
      </c>
      <c r="B679" s="175">
        <v>27.75</v>
      </c>
      <c r="C679" s="175">
        <v>489.75</v>
      </c>
      <c r="D679" s="184">
        <v>2.2779069767441862</v>
      </c>
      <c r="E679" s="184">
        <v>4.0589019267677955</v>
      </c>
      <c r="F679" s="185">
        <v>2476.3545000000004</v>
      </c>
      <c r="G679" s="185">
        <v>21887.106800000005</v>
      </c>
      <c r="H679" s="185">
        <v>101.80049674418606</v>
      </c>
      <c r="I679" s="185">
        <v>280.16239492023385</v>
      </c>
      <c r="J679" s="185">
        <v>1600</v>
      </c>
      <c r="K679" s="185">
        <v>269650</v>
      </c>
      <c r="L679" s="185">
        <v>1254.1860465116279</v>
      </c>
      <c r="M679" s="185">
        <v>280.94660215481235</v>
      </c>
      <c r="N679" s="186">
        <v>12</v>
      </c>
      <c r="O679" s="186">
        <v>196.5</v>
      </c>
      <c r="P679" s="186">
        <v>0.913953488372093</v>
      </c>
      <c r="Q679" s="186">
        <v>2.1155666256015833</v>
      </c>
      <c r="R679" s="187">
        <v>0.83896742470805163</v>
      </c>
      <c r="S679" s="190">
        <v>29.25</v>
      </c>
      <c r="T679" s="190">
        <v>464.25</v>
      </c>
      <c r="U679" s="190">
        <v>2.1593023255813955</v>
      </c>
      <c r="V679" s="190">
        <v>4.5801437532784384</v>
      </c>
      <c r="W679" s="187">
        <v>0.61954517516902263</v>
      </c>
      <c r="X679" s="187">
        <v>1.4585125998770743</v>
      </c>
      <c r="Y679" s="188">
        <v>40</v>
      </c>
      <c r="Z679" s="188">
        <v>67</v>
      </c>
      <c r="AA679" s="188">
        <v>53</v>
      </c>
      <c r="AB679" s="188">
        <v>80</v>
      </c>
      <c r="AC679" s="188">
        <v>80</v>
      </c>
      <c r="AD679" s="189">
        <v>20.337499999999999</v>
      </c>
    </row>
    <row r="680" spans="1:30" s="183" customFormat="1" ht="11.35" x14ac:dyDescent="0.35">
      <c r="A680" s="175">
        <v>667</v>
      </c>
      <c r="B680" s="175">
        <v>21</v>
      </c>
      <c r="C680" s="175">
        <v>656.25</v>
      </c>
      <c r="D680" s="184">
        <v>3.0523255813953489</v>
      </c>
      <c r="E680" s="184">
        <v>5.0358406277483461</v>
      </c>
      <c r="F680" s="185">
        <v>1873.9980000000003</v>
      </c>
      <c r="G680" s="185">
        <v>30618.301450000021</v>
      </c>
      <c r="H680" s="185">
        <v>142.41070441860475</v>
      </c>
      <c r="I680" s="185">
        <v>348.73238632246148</v>
      </c>
      <c r="J680" s="185">
        <v>1600</v>
      </c>
      <c r="K680" s="185">
        <v>274900</v>
      </c>
      <c r="L680" s="185">
        <v>1278.6046511627908</v>
      </c>
      <c r="M680" s="185">
        <v>277.30833572465468</v>
      </c>
      <c r="N680" s="186">
        <v>12</v>
      </c>
      <c r="O680" s="186">
        <v>191.25</v>
      </c>
      <c r="P680" s="186">
        <v>0.88953488372093026</v>
      </c>
      <c r="Q680" s="186">
        <v>2.2292018536129183</v>
      </c>
      <c r="R680" s="187">
        <v>0.85378440366972475</v>
      </c>
      <c r="S680" s="190">
        <v>36.75</v>
      </c>
      <c r="T680" s="190">
        <v>588</v>
      </c>
      <c r="U680" s="190">
        <v>2.7348837209302324</v>
      </c>
      <c r="V680" s="190">
        <v>5.6579954890142599</v>
      </c>
      <c r="W680" s="187">
        <v>0.55045871559633031</v>
      </c>
      <c r="X680" s="187">
        <v>1.4042431192660549</v>
      </c>
      <c r="Y680" s="188">
        <v>30</v>
      </c>
      <c r="Z680" s="188">
        <v>71</v>
      </c>
      <c r="AA680" s="188">
        <v>59</v>
      </c>
      <c r="AB680" s="188">
        <v>73</v>
      </c>
      <c r="AC680" s="188">
        <v>87</v>
      </c>
      <c r="AD680" s="189">
        <v>21.8</v>
      </c>
    </row>
    <row r="681" spans="1:30" s="183" customFormat="1" ht="11.35" x14ac:dyDescent="0.35">
      <c r="A681" s="175">
        <v>668</v>
      </c>
      <c r="B681" s="175">
        <v>24.75</v>
      </c>
      <c r="C681" s="175">
        <v>690.75</v>
      </c>
      <c r="D681" s="184">
        <v>3.2127906976744187</v>
      </c>
      <c r="E681" s="184">
        <v>4.8328134283828836</v>
      </c>
      <c r="F681" s="185">
        <v>1940.9265000000003</v>
      </c>
      <c r="G681" s="185">
        <v>28762.894700000019</v>
      </c>
      <c r="H681" s="185">
        <v>133.78090558139544</v>
      </c>
      <c r="I681" s="185">
        <v>329.70603199796187</v>
      </c>
      <c r="J681" s="185">
        <v>1600</v>
      </c>
      <c r="K681" s="185">
        <v>271300</v>
      </c>
      <c r="L681" s="185">
        <v>1261.8604651162791</v>
      </c>
      <c r="M681" s="185">
        <v>269.32119425080475</v>
      </c>
      <c r="N681" s="186">
        <v>11.25</v>
      </c>
      <c r="O681" s="186">
        <v>167.25</v>
      </c>
      <c r="P681" s="186">
        <v>0.77790697674418607</v>
      </c>
      <c r="Q681" s="186">
        <v>2.0286586403721807</v>
      </c>
      <c r="R681" s="187">
        <v>0.85948330182734711</v>
      </c>
      <c r="S681" s="190">
        <v>23.25</v>
      </c>
      <c r="T681" s="190">
        <v>364.5</v>
      </c>
      <c r="U681" s="190">
        <v>1.6953488372093024</v>
      </c>
      <c r="V681" s="190">
        <v>4.2892880859515632</v>
      </c>
      <c r="W681" s="187">
        <v>0.69376181474480147</v>
      </c>
      <c r="X681" s="187">
        <v>1.5532451165721486</v>
      </c>
      <c r="Y681" s="188">
        <v>27</v>
      </c>
      <c r="Z681" s="188">
        <v>80</v>
      </c>
      <c r="AA681" s="188">
        <v>53</v>
      </c>
      <c r="AB681" s="188">
        <v>71</v>
      </c>
      <c r="AC681" s="188">
        <v>89</v>
      </c>
      <c r="AD681" s="189">
        <v>19.837499999999999</v>
      </c>
    </row>
    <row r="682" spans="1:30" s="183" customFormat="1" ht="11.35" x14ac:dyDescent="0.35">
      <c r="A682" s="175">
        <v>669</v>
      </c>
      <c r="B682" s="175">
        <v>30</v>
      </c>
      <c r="C682" s="175">
        <v>736.5</v>
      </c>
      <c r="D682" s="184">
        <v>3.425581395348837</v>
      </c>
      <c r="E682" s="184">
        <v>5.2556975324806583</v>
      </c>
      <c r="F682" s="185">
        <v>2610.2115000000003</v>
      </c>
      <c r="G682" s="185">
        <v>30886.759100000003</v>
      </c>
      <c r="H682" s="185">
        <v>143.6593446511628</v>
      </c>
      <c r="I682" s="185">
        <v>354.85889557374838</v>
      </c>
      <c r="J682" s="185">
        <v>1600</v>
      </c>
      <c r="K682" s="185">
        <v>273750</v>
      </c>
      <c r="L682" s="185">
        <v>1273.2558139534883</v>
      </c>
      <c r="M682" s="185">
        <v>258.80495425490068</v>
      </c>
      <c r="N682" s="186">
        <v>7.5</v>
      </c>
      <c r="O682" s="186">
        <v>132.75</v>
      </c>
      <c r="P682" s="186">
        <v>0.61744186046511629</v>
      </c>
      <c r="Q682" s="186">
        <v>1.5662504977186757</v>
      </c>
      <c r="R682" s="187">
        <v>0.8895820336868373</v>
      </c>
      <c r="S682" s="190">
        <v>23.25</v>
      </c>
      <c r="T682" s="190">
        <v>381</v>
      </c>
      <c r="U682" s="190">
        <v>1.7720930232558139</v>
      </c>
      <c r="V682" s="190">
        <v>4.0303072388968522</v>
      </c>
      <c r="W682" s="187">
        <v>0.6830941983780412</v>
      </c>
      <c r="X682" s="187">
        <v>1.5726762320648784</v>
      </c>
      <c r="Y682" s="188">
        <v>24</v>
      </c>
      <c r="Z682" s="188">
        <v>88</v>
      </c>
      <c r="AA682" s="188">
        <v>48</v>
      </c>
      <c r="AB682" s="188">
        <v>91</v>
      </c>
      <c r="AC682" s="188">
        <v>69</v>
      </c>
      <c r="AD682" s="189">
        <v>20.037500000000001</v>
      </c>
    </row>
    <row r="683" spans="1:30" s="183" customFormat="1" ht="11.35" x14ac:dyDescent="0.35">
      <c r="A683" s="175">
        <v>670</v>
      </c>
      <c r="B683" s="175">
        <v>44.25</v>
      </c>
      <c r="C683" s="175">
        <v>1075.5</v>
      </c>
      <c r="D683" s="184">
        <v>5.0023255813953487</v>
      </c>
      <c r="E683" s="184">
        <v>8.2772839232345934</v>
      </c>
      <c r="F683" s="185">
        <v>3948.7815000000005</v>
      </c>
      <c r="G683" s="185">
        <v>56982.181250000009</v>
      </c>
      <c r="H683" s="185">
        <v>265.03340116279071</v>
      </c>
      <c r="I683" s="185">
        <v>673.7373751251879</v>
      </c>
      <c r="J683" s="185">
        <v>1600</v>
      </c>
      <c r="K683" s="185">
        <v>277200</v>
      </c>
      <c r="L683" s="185">
        <v>1289.3023255813953</v>
      </c>
      <c r="M683" s="185">
        <v>277.38258734268356</v>
      </c>
      <c r="N683" s="186">
        <v>12</v>
      </c>
      <c r="O683" s="186">
        <v>129.75</v>
      </c>
      <c r="P683" s="186">
        <v>0.60348837209302331</v>
      </c>
      <c r="Q683" s="186">
        <v>1.9044155329287833</v>
      </c>
      <c r="R683" s="187">
        <v>0.89476885644768855</v>
      </c>
      <c r="S683" s="190">
        <v>36.75</v>
      </c>
      <c r="T683" s="190">
        <v>450</v>
      </c>
      <c r="U683" s="190">
        <v>2.0930232558139537</v>
      </c>
      <c r="V683" s="190">
        <v>5.1676403872902998</v>
      </c>
      <c r="W683" s="187">
        <v>0.63503649635036497</v>
      </c>
      <c r="X683" s="187">
        <v>1.5298053527980535</v>
      </c>
      <c r="Y683" s="188">
        <v>31</v>
      </c>
      <c r="Z683" s="188">
        <v>67</v>
      </c>
      <c r="AA683" s="188">
        <v>62</v>
      </c>
      <c r="AB683" s="188">
        <v>78</v>
      </c>
      <c r="AC683" s="188">
        <v>82</v>
      </c>
      <c r="AD683" s="189">
        <v>20.55</v>
      </c>
    </row>
    <row r="684" spans="1:30" s="183" customFormat="1" ht="11.35" x14ac:dyDescent="0.35">
      <c r="A684" s="175">
        <v>671</v>
      </c>
      <c r="B684" s="175">
        <v>24</v>
      </c>
      <c r="C684" s="175">
        <v>777</v>
      </c>
      <c r="D684" s="184">
        <v>3.613953488372093</v>
      </c>
      <c r="E684" s="184">
        <v>5.5602406740146373</v>
      </c>
      <c r="F684" s="185">
        <v>2141.7120000000004</v>
      </c>
      <c r="G684" s="185">
        <v>30432.017125000009</v>
      </c>
      <c r="H684" s="185">
        <v>141.54426569767446</v>
      </c>
      <c r="I684" s="185">
        <v>335.33398743535679</v>
      </c>
      <c r="J684" s="185">
        <v>1600</v>
      </c>
      <c r="K684" s="185">
        <v>273650</v>
      </c>
      <c r="L684" s="185">
        <v>1272.7906976744187</v>
      </c>
      <c r="M684" s="185">
        <v>272.4355842701421</v>
      </c>
      <c r="N684" s="186">
        <v>9.75</v>
      </c>
      <c r="O684" s="186">
        <v>161.25</v>
      </c>
      <c r="P684" s="186">
        <v>0.75</v>
      </c>
      <c r="Q684" s="186">
        <v>1.8385475270837559</v>
      </c>
      <c r="R684" s="187">
        <v>0.87133453022142426</v>
      </c>
      <c r="S684" s="190">
        <v>31.5</v>
      </c>
      <c r="T684" s="190">
        <v>495</v>
      </c>
      <c r="U684" s="190">
        <v>2.3023255813953489</v>
      </c>
      <c r="V684" s="190">
        <v>4.7875294768421277</v>
      </c>
      <c r="W684" s="187">
        <v>0.60502692998204666</v>
      </c>
      <c r="X684" s="187">
        <v>1.4763614602034709</v>
      </c>
      <c r="Y684" s="188">
        <v>29</v>
      </c>
      <c r="Z684" s="188">
        <v>74</v>
      </c>
      <c r="AA684" s="188">
        <v>57</v>
      </c>
      <c r="AB684" s="188">
        <v>86</v>
      </c>
      <c r="AC684" s="188">
        <v>74</v>
      </c>
      <c r="AD684" s="189">
        <v>20.887499999999999</v>
      </c>
    </row>
    <row r="685" spans="1:30" s="183" customFormat="1" ht="11.35" x14ac:dyDescent="0.35">
      <c r="A685" s="175">
        <v>672</v>
      </c>
      <c r="B685" s="175">
        <v>29.25</v>
      </c>
      <c r="C685" s="175">
        <v>749.25</v>
      </c>
      <c r="D685" s="184">
        <v>3.4848837209302324</v>
      </c>
      <c r="E685" s="184">
        <v>5.5320913268883061</v>
      </c>
      <c r="F685" s="185">
        <v>2610.2115000000003</v>
      </c>
      <c r="G685" s="185">
        <v>32568.523575000014</v>
      </c>
      <c r="H685" s="185">
        <v>151.48150500000006</v>
      </c>
      <c r="I685" s="185">
        <v>405.46851525328537</v>
      </c>
      <c r="J685" s="185">
        <v>1600</v>
      </c>
      <c r="K685" s="185">
        <v>277800</v>
      </c>
      <c r="L685" s="185">
        <v>1292.0930232558139</v>
      </c>
      <c r="M685" s="185">
        <v>269.53194234033157</v>
      </c>
      <c r="N685" s="186">
        <v>11.25</v>
      </c>
      <c r="O685" s="186">
        <v>249</v>
      </c>
      <c r="P685" s="186">
        <v>1.1581395348837209</v>
      </c>
      <c r="Q685" s="186">
        <v>2.5559151257371098</v>
      </c>
      <c r="R685" s="187">
        <v>0.80753623188405799</v>
      </c>
      <c r="S685" s="190">
        <v>36.75</v>
      </c>
      <c r="T685" s="190">
        <v>576</v>
      </c>
      <c r="U685" s="190">
        <v>2.6790697674418604</v>
      </c>
      <c r="V685" s="190">
        <v>5.709674039321043</v>
      </c>
      <c r="W685" s="187">
        <v>0.55478260869565221</v>
      </c>
      <c r="X685" s="187">
        <v>1.3623188405797102</v>
      </c>
      <c r="Y685" s="188">
        <v>28</v>
      </c>
      <c r="Z685" s="188">
        <v>71</v>
      </c>
      <c r="AA685" s="188">
        <v>61</v>
      </c>
      <c r="AB685" s="188">
        <v>79</v>
      </c>
      <c r="AC685" s="188">
        <v>81</v>
      </c>
      <c r="AD685" s="189">
        <v>21.5625</v>
      </c>
    </row>
    <row r="686" spans="1:30" s="183" customFormat="1" ht="11.35" x14ac:dyDescent="0.35">
      <c r="A686" s="175">
        <v>673</v>
      </c>
      <c r="B686" s="175">
        <v>27.75</v>
      </c>
      <c r="C686" s="175">
        <v>768.75</v>
      </c>
      <c r="D686" s="184">
        <v>3.5755813953488373</v>
      </c>
      <c r="E686" s="184">
        <v>5.9340059526749069</v>
      </c>
      <c r="F686" s="185">
        <v>2476.3545000000004</v>
      </c>
      <c r="G686" s="185">
        <v>23587.462525000017</v>
      </c>
      <c r="H686" s="185">
        <v>109.7091280232559</v>
      </c>
      <c r="I686" s="185">
        <v>286.65498843990156</v>
      </c>
      <c r="J686" s="185">
        <v>1600</v>
      </c>
      <c r="K686" s="185">
        <v>271050</v>
      </c>
      <c r="L686" s="185">
        <v>1260.6976744186047</v>
      </c>
      <c r="M686" s="185">
        <v>275.480848502691</v>
      </c>
      <c r="N686" s="186">
        <v>12</v>
      </c>
      <c r="O686" s="186">
        <v>232.5</v>
      </c>
      <c r="P686" s="186">
        <v>1.0813953488372092</v>
      </c>
      <c r="Q686" s="186">
        <v>2.5444190176465518</v>
      </c>
      <c r="R686" s="187">
        <v>0.81302774427020508</v>
      </c>
      <c r="S686" s="190">
        <v>34.5</v>
      </c>
      <c r="T686" s="190">
        <v>456</v>
      </c>
      <c r="U686" s="190">
        <v>2.1209302325581394</v>
      </c>
      <c r="V686" s="190">
        <v>4.8542330568150627</v>
      </c>
      <c r="W686" s="187">
        <v>0.63329312424607964</v>
      </c>
      <c r="X686" s="187">
        <v>1.4463208685162847</v>
      </c>
      <c r="Y686" s="188">
        <v>30</v>
      </c>
      <c r="Z686" s="188">
        <v>75</v>
      </c>
      <c r="AA686" s="188">
        <v>55</v>
      </c>
      <c r="AB686" s="188">
        <v>95</v>
      </c>
      <c r="AC686" s="188">
        <v>65</v>
      </c>
      <c r="AD686" s="189">
        <v>20.725000000000001</v>
      </c>
    </row>
    <row r="687" spans="1:30" s="183" customFormat="1" ht="11.35" x14ac:dyDescent="0.35">
      <c r="A687" s="175">
        <v>674</v>
      </c>
      <c r="B687" s="175">
        <v>29.25</v>
      </c>
      <c r="C687" s="175">
        <v>856.5</v>
      </c>
      <c r="D687" s="184">
        <v>3.983720930232558</v>
      </c>
      <c r="E687" s="184">
        <v>6.5496193879769544</v>
      </c>
      <c r="F687" s="185">
        <v>2610.2115000000003</v>
      </c>
      <c r="G687" s="185">
        <v>38197.954075000001</v>
      </c>
      <c r="H687" s="185">
        <v>177.66490267441861</v>
      </c>
      <c r="I687" s="185">
        <v>472.56347755270838</v>
      </c>
      <c r="J687" s="185">
        <v>1600</v>
      </c>
      <c r="K687" s="185">
        <v>272100</v>
      </c>
      <c r="L687" s="185">
        <v>1265.5813953488373</v>
      </c>
      <c r="M687" s="185">
        <v>271.20622154648373</v>
      </c>
      <c r="N687" s="186">
        <v>12.75</v>
      </c>
      <c r="O687" s="186">
        <v>175.5</v>
      </c>
      <c r="P687" s="186">
        <v>0.81627906976744191</v>
      </c>
      <c r="Q687" s="186">
        <v>2.1467678631386158</v>
      </c>
      <c r="R687" s="187">
        <v>0.8529226901319924</v>
      </c>
      <c r="S687" s="190">
        <v>22.5</v>
      </c>
      <c r="T687" s="190">
        <v>375</v>
      </c>
      <c r="U687" s="190">
        <v>1.7441860465116279</v>
      </c>
      <c r="V687" s="190">
        <v>3.9270837867339536</v>
      </c>
      <c r="W687" s="187">
        <v>0.68573224387177878</v>
      </c>
      <c r="X687" s="187">
        <v>1.5386549340037712</v>
      </c>
      <c r="Y687" s="188">
        <v>33</v>
      </c>
      <c r="Z687" s="188">
        <v>76</v>
      </c>
      <c r="AA687" s="188">
        <v>51</v>
      </c>
      <c r="AB687" s="188">
        <v>96</v>
      </c>
      <c r="AC687" s="188">
        <v>64</v>
      </c>
      <c r="AD687" s="189">
        <v>19.887499999999999</v>
      </c>
    </row>
    <row r="688" spans="1:30" s="183" customFormat="1" ht="11.35" x14ac:dyDescent="0.35">
      <c r="A688" s="175">
        <v>675</v>
      </c>
      <c r="B688" s="175">
        <v>35.25</v>
      </c>
      <c r="C688" s="175">
        <v>692.25</v>
      </c>
      <c r="D688" s="184">
        <v>3.2197674418604652</v>
      </c>
      <c r="E688" s="184">
        <v>6.7067421400095499</v>
      </c>
      <c r="F688" s="185">
        <v>3145.6395000000007</v>
      </c>
      <c r="G688" s="185">
        <v>40497.691700000032</v>
      </c>
      <c r="H688" s="185">
        <v>188.3613567441862</v>
      </c>
      <c r="I688" s="185">
        <v>526.78149637186561</v>
      </c>
      <c r="J688" s="185">
        <v>1600</v>
      </c>
      <c r="K688" s="185">
        <v>273000</v>
      </c>
      <c r="L688" s="185">
        <v>1269.7674418604652</v>
      </c>
      <c r="M688" s="185">
        <v>277.70326707205078</v>
      </c>
      <c r="N688" s="186">
        <v>13.5</v>
      </c>
      <c r="O688" s="186">
        <v>270.75</v>
      </c>
      <c r="P688" s="186">
        <v>1.2593023255813953</v>
      </c>
      <c r="Q688" s="186">
        <v>2.7403026943697784</v>
      </c>
      <c r="R688" s="187">
        <v>0.78613744075829384</v>
      </c>
      <c r="S688" s="190">
        <v>24.75</v>
      </c>
      <c r="T688" s="190">
        <v>526.5</v>
      </c>
      <c r="U688" s="190">
        <v>2.4488372093023254</v>
      </c>
      <c r="V688" s="190">
        <v>4.7902559827129707</v>
      </c>
      <c r="W688" s="187">
        <v>0.58412322274881523</v>
      </c>
      <c r="X688" s="187">
        <v>1.3702606635071091</v>
      </c>
      <c r="Y688" s="188">
        <v>33</v>
      </c>
      <c r="Z688" s="188">
        <v>69</v>
      </c>
      <c r="AA688" s="188">
        <v>58</v>
      </c>
      <c r="AB688" s="188">
        <v>69</v>
      </c>
      <c r="AC688" s="188">
        <v>91</v>
      </c>
      <c r="AD688" s="189">
        <v>21.1</v>
      </c>
    </row>
    <row r="689" spans="1:30" s="183" customFormat="1" ht="11.35" x14ac:dyDescent="0.35">
      <c r="A689" s="175">
        <v>676</v>
      </c>
      <c r="B689" s="175">
        <v>39</v>
      </c>
      <c r="C689" s="175">
        <v>1116.75</v>
      </c>
      <c r="D689" s="184">
        <v>5.1941860465116276</v>
      </c>
      <c r="E689" s="184">
        <v>7.5281264603225235</v>
      </c>
      <c r="F689" s="185">
        <v>2610.2115000000003</v>
      </c>
      <c r="G689" s="185">
        <v>43741.493000000031</v>
      </c>
      <c r="H689" s="185">
        <v>203.44880465116293</v>
      </c>
      <c r="I689" s="185">
        <v>463.17209792544958</v>
      </c>
      <c r="J689" s="185">
        <v>1600</v>
      </c>
      <c r="K689" s="185">
        <v>270750</v>
      </c>
      <c r="L689" s="185">
        <v>1259.3023255813953</v>
      </c>
      <c r="M689" s="185">
        <v>261.03134187902509</v>
      </c>
      <c r="N689" s="186">
        <v>12</v>
      </c>
      <c r="O689" s="186">
        <v>165.75</v>
      </c>
      <c r="P689" s="186">
        <v>0.77093023255813953</v>
      </c>
      <c r="Q689" s="186">
        <v>2.1605055374501472</v>
      </c>
      <c r="R689" s="187">
        <v>0.86264760720944689</v>
      </c>
      <c r="S689" s="190">
        <v>24</v>
      </c>
      <c r="T689" s="190">
        <v>369</v>
      </c>
      <c r="U689" s="190">
        <v>1.7162790697674419</v>
      </c>
      <c r="V689" s="190">
        <v>3.9593837569551464</v>
      </c>
      <c r="W689" s="187">
        <v>0.6942200124300808</v>
      </c>
      <c r="X689" s="187">
        <v>1.5568676196395277</v>
      </c>
      <c r="Y689" s="188">
        <v>29</v>
      </c>
      <c r="Z689" s="188">
        <v>79</v>
      </c>
      <c r="AA689" s="188">
        <v>52</v>
      </c>
      <c r="AB689" s="188">
        <v>68</v>
      </c>
      <c r="AC689" s="188">
        <v>92</v>
      </c>
      <c r="AD689" s="189">
        <v>20.112500000000001</v>
      </c>
    </row>
    <row r="690" spans="1:30" s="183" customFormat="1" ht="11.35" x14ac:dyDescent="0.35">
      <c r="A690" s="175">
        <v>677</v>
      </c>
      <c r="B690" s="175">
        <v>33</v>
      </c>
      <c r="C690" s="175">
        <v>704.25</v>
      </c>
      <c r="D690" s="184">
        <v>3.2755813953488371</v>
      </c>
      <c r="E690" s="184">
        <v>5.473058185212146</v>
      </c>
      <c r="F690" s="185">
        <v>2074.7835000000005</v>
      </c>
      <c r="G690" s="185">
        <v>28002.51257499999</v>
      </c>
      <c r="H690" s="185">
        <v>130.24424453488368</v>
      </c>
      <c r="I690" s="185">
        <v>343.86071741983727</v>
      </c>
      <c r="J690" s="185">
        <v>1600</v>
      </c>
      <c r="K690" s="185">
        <v>272900</v>
      </c>
      <c r="L690" s="185">
        <v>1269.3023255813953</v>
      </c>
      <c r="M690" s="185">
        <v>273.02729442171022</v>
      </c>
      <c r="N690" s="186">
        <v>10.5</v>
      </c>
      <c r="O690" s="186">
        <v>225</v>
      </c>
      <c r="P690" s="186">
        <v>1.0465116279069768</v>
      </c>
      <c r="Q690" s="186">
        <v>2.4120364875738356</v>
      </c>
      <c r="R690" s="187">
        <v>0.82185273159144889</v>
      </c>
      <c r="S690" s="190">
        <v>40.5</v>
      </c>
      <c r="T690" s="190">
        <v>519</v>
      </c>
      <c r="U690" s="190">
        <v>2.4139534883720932</v>
      </c>
      <c r="V690" s="190">
        <v>5.1608058033491853</v>
      </c>
      <c r="W690" s="187">
        <v>0.5890736342042755</v>
      </c>
      <c r="X690" s="187">
        <v>1.4109263657957243</v>
      </c>
      <c r="Y690" s="188">
        <v>30</v>
      </c>
      <c r="Z690" s="188">
        <v>71</v>
      </c>
      <c r="AA690" s="188">
        <v>59</v>
      </c>
      <c r="AB690" s="188">
        <v>93</v>
      </c>
      <c r="AC690" s="188">
        <v>67</v>
      </c>
      <c r="AD690" s="189">
        <v>21.05</v>
      </c>
    </row>
    <row r="691" spans="1:30" s="183" customFormat="1" ht="11.35" x14ac:dyDescent="0.35">
      <c r="A691" s="175">
        <v>678</v>
      </c>
      <c r="B691" s="175">
        <v>29.25</v>
      </c>
      <c r="C691" s="175">
        <v>594</v>
      </c>
      <c r="D691" s="184">
        <v>2.7627906976744185</v>
      </c>
      <c r="E691" s="184">
        <v>5.4635698018193484</v>
      </c>
      <c r="F691" s="185">
        <v>2610.2115000000003</v>
      </c>
      <c r="G691" s="185">
        <v>23903.141950000023</v>
      </c>
      <c r="H691" s="185">
        <v>111.17740441860475</v>
      </c>
      <c r="I691" s="185">
        <v>350.50750323605735</v>
      </c>
      <c r="J691" s="185">
        <v>1600</v>
      </c>
      <c r="K691" s="185">
        <v>276400</v>
      </c>
      <c r="L691" s="185">
        <v>1285.5813953488373</v>
      </c>
      <c r="M691" s="185">
        <v>275.86145721626832</v>
      </c>
      <c r="N691" s="186">
        <v>20.25</v>
      </c>
      <c r="O691" s="186">
        <v>268.5</v>
      </c>
      <c r="P691" s="186">
        <v>1.2488372093023257</v>
      </c>
      <c r="Q691" s="186">
        <v>2.7050810699257575</v>
      </c>
      <c r="R691" s="187">
        <v>0.78550029958058731</v>
      </c>
      <c r="S691" s="190">
        <v>44.25</v>
      </c>
      <c r="T691" s="190">
        <v>510.75</v>
      </c>
      <c r="U691" s="190">
        <v>2.3755813953488372</v>
      </c>
      <c r="V691" s="190">
        <v>5.2254026819411052</v>
      </c>
      <c r="W691" s="187">
        <v>0.59197124026363102</v>
      </c>
      <c r="X691" s="187">
        <v>1.3774715398442183</v>
      </c>
      <c r="Y691" s="188">
        <v>30</v>
      </c>
      <c r="Z691" s="188">
        <v>71</v>
      </c>
      <c r="AA691" s="188">
        <v>59</v>
      </c>
      <c r="AB691" s="188">
        <v>78</v>
      </c>
      <c r="AC691" s="188">
        <v>82</v>
      </c>
      <c r="AD691" s="189">
        <v>20.862500000000001</v>
      </c>
    </row>
    <row r="692" spans="1:30" s="183" customFormat="1" ht="11.35" x14ac:dyDescent="0.35">
      <c r="A692" s="175">
        <v>679</v>
      </c>
      <c r="B692" s="175">
        <v>27</v>
      </c>
      <c r="C692" s="175">
        <v>397.5</v>
      </c>
      <c r="D692" s="184">
        <v>1.8488372093023255</v>
      </c>
      <c r="E692" s="184">
        <v>4.2449597431588089</v>
      </c>
      <c r="F692" s="185">
        <v>2409.4260000000004</v>
      </c>
      <c r="G692" s="185">
        <v>21826.499325000001</v>
      </c>
      <c r="H692" s="185">
        <v>101.51860151162791</v>
      </c>
      <c r="I692" s="185">
        <v>315.45223606847833</v>
      </c>
      <c r="J692" s="185">
        <v>1600</v>
      </c>
      <c r="K692" s="185">
        <v>272500</v>
      </c>
      <c r="L692" s="185">
        <v>1267.4418604651162</v>
      </c>
      <c r="M692" s="185">
        <v>272.12467098238301</v>
      </c>
      <c r="N692" s="186">
        <v>12</v>
      </c>
      <c r="O692" s="186">
        <v>241.5</v>
      </c>
      <c r="P692" s="186">
        <v>1.1232558139534883</v>
      </c>
      <c r="Q692" s="186">
        <v>2.3969253289129102</v>
      </c>
      <c r="R692" s="187">
        <v>0.81257275902211878</v>
      </c>
      <c r="S692" s="190">
        <v>30</v>
      </c>
      <c r="T692" s="190">
        <v>550.5</v>
      </c>
      <c r="U692" s="190">
        <v>2.5604651162790697</v>
      </c>
      <c r="V692" s="190">
        <v>5.2770061753971174</v>
      </c>
      <c r="W692" s="187">
        <v>0.57275902211874274</v>
      </c>
      <c r="X692" s="187">
        <v>1.3853317811408616</v>
      </c>
      <c r="Y692" s="188">
        <v>28</v>
      </c>
      <c r="Z692" s="188">
        <v>77</v>
      </c>
      <c r="AA692" s="188">
        <v>55</v>
      </c>
      <c r="AB692" s="188">
        <v>77</v>
      </c>
      <c r="AC692" s="188">
        <v>83</v>
      </c>
      <c r="AD692" s="189">
        <v>21.475000000000001</v>
      </c>
    </row>
    <row r="693" spans="1:30" s="183" customFormat="1" ht="11.35" x14ac:dyDescent="0.35">
      <c r="A693" s="175">
        <v>680</v>
      </c>
      <c r="B693" s="175">
        <v>32.25</v>
      </c>
      <c r="C693" s="175">
        <v>562.5</v>
      </c>
      <c r="D693" s="184">
        <v>2.6162790697674421</v>
      </c>
      <c r="E693" s="184">
        <v>4.7200076346642543</v>
      </c>
      <c r="F693" s="185">
        <v>2877.9255000000003</v>
      </c>
      <c r="G693" s="185">
        <v>22357.83724999999</v>
      </c>
      <c r="H693" s="185">
        <v>103.98994069767437</v>
      </c>
      <c r="I693" s="185">
        <v>329.56924916916154</v>
      </c>
      <c r="J693" s="185">
        <v>1600</v>
      </c>
      <c r="K693" s="185">
        <v>271700</v>
      </c>
      <c r="L693" s="185">
        <v>1263.7209302325582</v>
      </c>
      <c r="M693" s="185">
        <v>270.27178477227409</v>
      </c>
      <c r="N693" s="186">
        <v>15</v>
      </c>
      <c r="O693" s="186">
        <v>253.5</v>
      </c>
      <c r="P693" s="186">
        <v>1.1790697674418604</v>
      </c>
      <c r="Q693" s="186">
        <v>2.7745133562966746</v>
      </c>
      <c r="R693" s="187">
        <v>0.79527559055118124</v>
      </c>
      <c r="S693" s="190">
        <v>29.25</v>
      </c>
      <c r="T693" s="190">
        <v>495.75</v>
      </c>
      <c r="U693" s="190">
        <v>2.3058139534883719</v>
      </c>
      <c r="V693" s="190">
        <v>4.804753405985343</v>
      </c>
      <c r="W693" s="187">
        <v>0.59963658388855245</v>
      </c>
      <c r="X693" s="187">
        <v>1.3949121744397337</v>
      </c>
      <c r="Y693" s="188">
        <v>30</v>
      </c>
      <c r="Z693" s="188">
        <v>79</v>
      </c>
      <c r="AA693" s="188">
        <v>51</v>
      </c>
      <c r="AB693" s="188">
        <v>73</v>
      </c>
      <c r="AC693" s="188">
        <v>87</v>
      </c>
      <c r="AD693" s="189">
        <v>20.637499999999999</v>
      </c>
    </row>
    <row r="694" spans="1:30" s="183" customFormat="1" ht="11.35" x14ac:dyDescent="0.35">
      <c r="A694" s="175">
        <v>681</v>
      </c>
      <c r="B694" s="175">
        <v>21.75</v>
      </c>
      <c r="C694" s="175">
        <v>867</v>
      </c>
      <c r="D694" s="184">
        <v>4.032558139534884</v>
      </c>
      <c r="E694" s="184">
        <v>5.3315964771760225</v>
      </c>
      <c r="F694" s="185">
        <v>1606.2840000000003</v>
      </c>
      <c r="G694" s="185">
        <v>34826.98862500002</v>
      </c>
      <c r="H694" s="185">
        <v>161.98599360465124</v>
      </c>
      <c r="I694" s="185">
        <v>324.35242740009488</v>
      </c>
      <c r="J694" s="185">
        <v>1600</v>
      </c>
      <c r="K694" s="185">
        <v>276500</v>
      </c>
      <c r="L694" s="185">
        <v>1286.046511627907</v>
      </c>
      <c r="M694" s="185">
        <v>280.46306447880067</v>
      </c>
      <c r="N694" s="186">
        <v>10.5</v>
      </c>
      <c r="O694" s="186">
        <v>130.5</v>
      </c>
      <c r="P694" s="186">
        <v>0.60697674418604652</v>
      </c>
      <c r="Q694" s="186">
        <v>1.8236050037595899</v>
      </c>
      <c r="R694" s="187">
        <v>0.89344764237599505</v>
      </c>
      <c r="S694" s="190">
        <v>34.5</v>
      </c>
      <c r="T694" s="190">
        <v>444.75</v>
      </c>
      <c r="U694" s="190">
        <v>2.0686046511627909</v>
      </c>
      <c r="V694" s="190">
        <v>4.8905906134715869</v>
      </c>
      <c r="W694" s="187">
        <v>0.63686466625842009</v>
      </c>
      <c r="X694" s="187">
        <v>1.5303123086344153</v>
      </c>
      <c r="Y694" s="188">
        <v>29</v>
      </c>
      <c r="Z694" s="188">
        <v>70</v>
      </c>
      <c r="AA694" s="188">
        <v>61</v>
      </c>
      <c r="AB694" s="188">
        <v>84</v>
      </c>
      <c r="AC694" s="188">
        <v>76</v>
      </c>
      <c r="AD694" s="189">
        <v>20.412500000000001</v>
      </c>
    </row>
    <row r="695" spans="1:30" s="183" customFormat="1" ht="11.35" x14ac:dyDescent="0.35">
      <c r="A695" s="175">
        <v>682</v>
      </c>
      <c r="B695" s="175">
        <v>35.25</v>
      </c>
      <c r="C695" s="175">
        <v>704.25</v>
      </c>
      <c r="D695" s="184">
        <v>3.2755813953488371</v>
      </c>
      <c r="E695" s="184">
        <v>5.6628335359364943</v>
      </c>
      <c r="F695" s="185">
        <v>3145.6395000000007</v>
      </c>
      <c r="G695" s="185">
        <v>30481.469849999998</v>
      </c>
      <c r="H695" s="185">
        <v>141.77427837209302</v>
      </c>
      <c r="I695" s="185">
        <v>401.08208724118907</v>
      </c>
      <c r="J695" s="185">
        <v>1600</v>
      </c>
      <c r="K695" s="185">
        <v>268450</v>
      </c>
      <c r="L695" s="185">
        <v>1248.6046511627908</v>
      </c>
      <c r="M695" s="185">
        <v>295.08894109375859</v>
      </c>
      <c r="N695" s="186">
        <v>12</v>
      </c>
      <c r="O695" s="186">
        <v>228.75</v>
      </c>
      <c r="P695" s="186">
        <v>1.0639534883720929</v>
      </c>
      <c r="Q695" s="186">
        <v>2.5799669811830506</v>
      </c>
      <c r="R695" s="187">
        <v>0.8158212560386473</v>
      </c>
      <c r="S695" s="190">
        <v>41.25</v>
      </c>
      <c r="T695" s="190">
        <v>501</v>
      </c>
      <c r="U695" s="190">
        <v>2.3302325581395347</v>
      </c>
      <c r="V695" s="190">
        <v>5.3296378549850978</v>
      </c>
      <c r="W695" s="187">
        <v>0.59661835748792269</v>
      </c>
      <c r="X695" s="187">
        <v>1.41243961352657</v>
      </c>
      <c r="Y695" s="188">
        <v>37</v>
      </c>
      <c r="Z695" s="188">
        <v>65</v>
      </c>
      <c r="AA695" s="188">
        <v>58</v>
      </c>
      <c r="AB695" s="188">
        <v>78</v>
      </c>
      <c r="AC695" s="188">
        <v>82</v>
      </c>
      <c r="AD695" s="189">
        <v>20.7</v>
      </c>
    </row>
    <row r="696" spans="1:30" s="183" customFormat="1" ht="11.35" x14ac:dyDescent="0.35">
      <c r="A696" s="175">
        <v>683</v>
      </c>
      <c r="B696" s="175">
        <v>36.75</v>
      </c>
      <c r="C696" s="175">
        <v>1290</v>
      </c>
      <c r="D696" s="184">
        <v>6</v>
      </c>
      <c r="E696" s="184">
        <v>7.7590766865676351</v>
      </c>
      <c r="F696" s="185">
        <v>3279.4965000000007</v>
      </c>
      <c r="G696" s="185">
        <v>56647.910575000053</v>
      </c>
      <c r="H696" s="185">
        <v>263.47865383720955</v>
      </c>
      <c r="I696" s="185">
        <v>554.17713195934391</v>
      </c>
      <c r="J696" s="185">
        <v>1600</v>
      </c>
      <c r="K696" s="185">
        <v>276250</v>
      </c>
      <c r="L696" s="185">
        <v>1284.8837209302326</v>
      </c>
      <c r="M696" s="185">
        <v>268.80987351330577</v>
      </c>
      <c r="N696" s="186">
        <v>12</v>
      </c>
      <c r="O696" s="186">
        <v>84</v>
      </c>
      <c r="P696" s="186">
        <v>0.39069767441860465</v>
      </c>
      <c r="Q696" s="186">
        <v>1.474956668694805</v>
      </c>
      <c r="R696" s="187">
        <v>0.93060718711276336</v>
      </c>
      <c r="S696" s="190">
        <v>21.75</v>
      </c>
      <c r="T696" s="190">
        <v>362.25</v>
      </c>
      <c r="U696" s="190">
        <v>1.6848837209302325</v>
      </c>
      <c r="V696" s="190">
        <v>3.8111606714997062</v>
      </c>
      <c r="W696" s="187">
        <v>0.7007434944237918</v>
      </c>
      <c r="X696" s="187">
        <v>1.631350681536555</v>
      </c>
      <c r="Y696" s="188">
        <v>28</v>
      </c>
      <c r="Z696" s="188">
        <v>75</v>
      </c>
      <c r="AA696" s="188">
        <v>57</v>
      </c>
      <c r="AB696" s="188">
        <v>75</v>
      </c>
      <c r="AC696" s="188">
        <v>85</v>
      </c>
      <c r="AD696" s="189">
        <v>20.175000000000001</v>
      </c>
    </row>
    <row r="697" spans="1:30" s="183" customFormat="1" ht="11.35" x14ac:dyDescent="0.35">
      <c r="A697" s="175">
        <v>684</v>
      </c>
      <c r="B697" s="175">
        <v>32.25</v>
      </c>
      <c r="C697" s="175">
        <v>471.75</v>
      </c>
      <c r="D697" s="184">
        <v>2.1941860465116281</v>
      </c>
      <c r="E697" s="184">
        <v>4.6496182300110531</v>
      </c>
      <c r="F697" s="185">
        <v>2877.9255000000003</v>
      </c>
      <c r="G697" s="185">
        <v>24015.804925000008</v>
      </c>
      <c r="H697" s="185">
        <v>111.70141825581399</v>
      </c>
      <c r="I697" s="185">
        <v>362.0165104599966</v>
      </c>
      <c r="J697" s="185">
        <v>1600</v>
      </c>
      <c r="K697" s="185">
        <v>267450</v>
      </c>
      <c r="L697" s="185">
        <v>1243.953488372093</v>
      </c>
      <c r="M697" s="185">
        <v>284.13781320334692</v>
      </c>
      <c r="N697" s="186">
        <v>12</v>
      </c>
      <c r="O697" s="186">
        <v>246</v>
      </c>
      <c r="P697" s="186">
        <v>1.1441860465116278</v>
      </c>
      <c r="Q697" s="186">
        <v>2.5114506294749996</v>
      </c>
      <c r="R697" s="187">
        <v>0.80109157064887826</v>
      </c>
      <c r="S697" s="190">
        <v>32.25</v>
      </c>
      <c r="T697" s="190">
        <v>458.25</v>
      </c>
      <c r="U697" s="190">
        <v>2.1313953488372093</v>
      </c>
      <c r="V697" s="190">
        <v>4.5252281304580153</v>
      </c>
      <c r="W697" s="187">
        <v>0.62947240751970901</v>
      </c>
      <c r="X697" s="187">
        <v>1.4305639781685873</v>
      </c>
      <c r="Y697" s="188">
        <v>36</v>
      </c>
      <c r="Z697" s="188">
        <v>70</v>
      </c>
      <c r="AA697" s="188">
        <v>54</v>
      </c>
      <c r="AB697" s="188">
        <v>73</v>
      </c>
      <c r="AC697" s="188">
        <v>87</v>
      </c>
      <c r="AD697" s="189">
        <v>20.612500000000001</v>
      </c>
    </row>
    <row r="698" spans="1:30" s="183" customFormat="1" ht="11.35" x14ac:dyDescent="0.35">
      <c r="A698" s="175">
        <v>685</v>
      </c>
      <c r="B698" s="175">
        <v>24</v>
      </c>
      <c r="C698" s="175">
        <v>695.25</v>
      </c>
      <c r="D698" s="184">
        <v>3.233720930232558</v>
      </c>
      <c r="E698" s="184">
        <v>4.6307298546964164</v>
      </c>
      <c r="F698" s="185">
        <v>1673.2125000000003</v>
      </c>
      <c r="G698" s="185">
        <v>22590.599699999999</v>
      </c>
      <c r="H698" s="185">
        <v>105.07255674418604</v>
      </c>
      <c r="I698" s="185">
        <v>224.3567175423656</v>
      </c>
      <c r="J698" s="185">
        <v>1600</v>
      </c>
      <c r="K698" s="185">
        <v>277400</v>
      </c>
      <c r="L698" s="185">
        <v>1290.2325581395348</v>
      </c>
      <c r="M698" s="185">
        <v>268.77611476765111</v>
      </c>
      <c r="N698" s="186">
        <v>15</v>
      </c>
      <c r="O698" s="186">
        <v>111.75</v>
      </c>
      <c r="P698" s="186">
        <v>0.51976744186046508</v>
      </c>
      <c r="Q698" s="186">
        <v>1.7964184102102969</v>
      </c>
      <c r="R698" s="187">
        <v>0.90628930817610054</v>
      </c>
      <c r="S698" s="190">
        <v>23.25</v>
      </c>
      <c r="T698" s="190">
        <v>432</v>
      </c>
      <c r="U698" s="190">
        <v>2.0093023255813955</v>
      </c>
      <c r="V698" s="190">
        <v>4.5680761382045532</v>
      </c>
      <c r="W698" s="187">
        <v>0.63773584905660385</v>
      </c>
      <c r="X698" s="187">
        <v>1.5440251572327044</v>
      </c>
      <c r="Y698" s="188">
        <v>30</v>
      </c>
      <c r="Z698" s="188">
        <v>72</v>
      </c>
      <c r="AA698" s="188">
        <v>58</v>
      </c>
      <c r="AB698" s="188">
        <v>83</v>
      </c>
      <c r="AC698" s="188">
        <v>77</v>
      </c>
      <c r="AD698" s="189">
        <v>19.875</v>
      </c>
    </row>
    <row r="699" spans="1:30" s="183" customFormat="1" ht="11.35" x14ac:dyDescent="0.35">
      <c r="A699" s="175">
        <v>686</v>
      </c>
      <c r="B699" s="175">
        <v>24</v>
      </c>
      <c r="C699" s="175">
        <v>675.75</v>
      </c>
      <c r="D699" s="184">
        <v>3.1430232558139535</v>
      </c>
      <c r="E699" s="184">
        <v>5.3085473904499434</v>
      </c>
      <c r="F699" s="185">
        <v>1606.2840000000003</v>
      </c>
      <c r="G699" s="185">
        <v>24222.911450000003</v>
      </c>
      <c r="H699" s="185">
        <v>112.66470441860467</v>
      </c>
      <c r="I699" s="185">
        <v>277.03718223963494</v>
      </c>
      <c r="J699" s="185">
        <v>1600</v>
      </c>
      <c r="K699" s="185">
        <v>268900</v>
      </c>
      <c r="L699" s="185">
        <v>1250.6976744186047</v>
      </c>
      <c r="M699" s="185">
        <v>281.28871778223828</v>
      </c>
      <c r="N699" s="186">
        <v>14.25</v>
      </c>
      <c r="O699" s="186">
        <v>196.5</v>
      </c>
      <c r="P699" s="186">
        <v>0.913953488372093</v>
      </c>
      <c r="Q699" s="186">
        <v>2.3080852803520848</v>
      </c>
      <c r="R699" s="187">
        <v>0.84063260340632606</v>
      </c>
      <c r="S699" s="190">
        <v>18.75</v>
      </c>
      <c r="T699" s="190">
        <v>464.25</v>
      </c>
      <c r="U699" s="190">
        <v>2.1593023255813955</v>
      </c>
      <c r="V699" s="190">
        <v>4.4129595656201417</v>
      </c>
      <c r="W699" s="187">
        <v>0.62347931873479312</v>
      </c>
      <c r="X699" s="187">
        <v>1.4641119221411192</v>
      </c>
      <c r="Y699" s="188">
        <v>40</v>
      </c>
      <c r="Z699" s="188">
        <v>72</v>
      </c>
      <c r="AA699" s="188">
        <v>48</v>
      </c>
      <c r="AB699" s="188">
        <v>91</v>
      </c>
      <c r="AC699" s="188">
        <v>69</v>
      </c>
      <c r="AD699" s="189">
        <v>20.55</v>
      </c>
    </row>
    <row r="700" spans="1:30" s="183" customFormat="1" ht="11.35" x14ac:dyDescent="0.35">
      <c r="A700" s="175">
        <v>687</v>
      </c>
      <c r="B700" s="175">
        <v>17.25</v>
      </c>
      <c r="C700" s="175">
        <v>424.5</v>
      </c>
      <c r="D700" s="184">
        <v>1.9744186046511627</v>
      </c>
      <c r="E700" s="184">
        <v>3.0778332455645994</v>
      </c>
      <c r="F700" s="185">
        <v>1070.8560000000002</v>
      </c>
      <c r="G700" s="185">
        <v>14658.456974999996</v>
      </c>
      <c r="H700" s="185">
        <v>68.178869651162771</v>
      </c>
      <c r="I700" s="185">
        <v>166.12001619477533</v>
      </c>
      <c r="J700" s="185">
        <v>1600</v>
      </c>
      <c r="K700" s="185">
        <v>272450</v>
      </c>
      <c r="L700" s="185">
        <v>1267.2093023255813</v>
      </c>
      <c r="M700" s="185">
        <v>269.74655447545581</v>
      </c>
      <c r="N700" s="186">
        <v>12</v>
      </c>
      <c r="O700" s="186">
        <v>182.25</v>
      </c>
      <c r="P700" s="186">
        <v>0.8476744186046512</v>
      </c>
      <c r="Q700" s="186">
        <v>2.1596056203755092</v>
      </c>
      <c r="R700" s="187">
        <v>0.85182926829268291</v>
      </c>
      <c r="S700" s="190">
        <v>24.75</v>
      </c>
      <c r="T700" s="190">
        <v>477</v>
      </c>
      <c r="U700" s="190">
        <v>2.2186046511627908</v>
      </c>
      <c r="V700" s="190">
        <v>4.7811206705471685</v>
      </c>
      <c r="W700" s="187">
        <v>0.6121951219512195</v>
      </c>
      <c r="X700" s="187">
        <v>1.4640243902439023</v>
      </c>
      <c r="Y700" s="188">
        <v>31</v>
      </c>
      <c r="Z700" s="188">
        <v>75</v>
      </c>
      <c r="AA700" s="188">
        <v>54</v>
      </c>
      <c r="AB700" s="188">
        <v>76</v>
      </c>
      <c r="AC700" s="188">
        <v>84</v>
      </c>
      <c r="AD700" s="189">
        <v>20.5</v>
      </c>
    </row>
    <row r="701" spans="1:30" s="183" customFormat="1" ht="11.35" x14ac:dyDescent="0.35">
      <c r="A701" s="175">
        <v>688</v>
      </c>
      <c r="B701" s="175">
        <v>32.25</v>
      </c>
      <c r="C701" s="175">
        <v>731.25</v>
      </c>
      <c r="D701" s="184">
        <v>3.4011627906976742</v>
      </c>
      <c r="E701" s="184">
        <v>5.780783994828961</v>
      </c>
      <c r="F701" s="185">
        <v>2744.0685000000003</v>
      </c>
      <c r="G701" s="185">
        <v>27409.451700000009</v>
      </c>
      <c r="H701" s="185">
        <v>127.48582186046515</v>
      </c>
      <c r="I701" s="185">
        <v>334.54427927511642</v>
      </c>
      <c r="J701" s="185">
        <v>1600</v>
      </c>
      <c r="K701" s="185">
        <v>270800</v>
      </c>
      <c r="L701" s="185">
        <v>1259.5348837209303</v>
      </c>
      <c r="M701" s="185">
        <v>263.49514074836452</v>
      </c>
      <c r="N701" s="186">
        <v>9.75</v>
      </c>
      <c r="O701" s="186">
        <v>204</v>
      </c>
      <c r="P701" s="186">
        <v>0.94883720930232562</v>
      </c>
      <c r="Q701" s="186">
        <v>2.2464272873804534</v>
      </c>
      <c r="R701" s="187">
        <v>0.82914572864321612</v>
      </c>
      <c r="S701" s="190">
        <v>29.25</v>
      </c>
      <c r="T701" s="190">
        <v>411</v>
      </c>
      <c r="U701" s="190">
        <v>1.9116279069767441</v>
      </c>
      <c r="V701" s="190">
        <v>4.0800666170073203</v>
      </c>
      <c r="W701" s="187">
        <v>0.65577889447236182</v>
      </c>
      <c r="X701" s="187">
        <v>1.4849246231155779</v>
      </c>
      <c r="Y701" s="188">
        <v>30</v>
      </c>
      <c r="Z701" s="188">
        <v>81</v>
      </c>
      <c r="AA701" s="188">
        <v>49</v>
      </c>
      <c r="AB701" s="188">
        <v>88</v>
      </c>
      <c r="AC701" s="188">
        <v>72</v>
      </c>
      <c r="AD701" s="189">
        <v>19.899999999999999</v>
      </c>
    </row>
    <row r="702" spans="1:30" s="183" customFormat="1" ht="11.35" x14ac:dyDescent="0.35">
      <c r="A702" s="175">
        <v>689</v>
      </c>
      <c r="B702" s="175">
        <v>21</v>
      </c>
      <c r="C702" s="175">
        <v>514.5</v>
      </c>
      <c r="D702" s="184">
        <v>2.3930232558139535</v>
      </c>
      <c r="E702" s="184">
        <v>4.4569144720990748</v>
      </c>
      <c r="F702" s="185">
        <v>1873.9980000000003</v>
      </c>
      <c r="G702" s="185">
        <v>22798.078050000007</v>
      </c>
      <c r="H702" s="185">
        <v>106.03757232558144</v>
      </c>
      <c r="I702" s="185">
        <v>313.35161339735487</v>
      </c>
      <c r="J702" s="185">
        <v>1600</v>
      </c>
      <c r="K702" s="185">
        <v>270050</v>
      </c>
      <c r="L702" s="185">
        <v>1256.046511627907</v>
      </c>
      <c r="M702" s="185">
        <v>281.9088764991082</v>
      </c>
      <c r="N702" s="186">
        <v>13.5</v>
      </c>
      <c r="O702" s="186">
        <v>294</v>
      </c>
      <c r="P702" s="186">
        <v>1.3674418604651162</v>
      </c>
      <c r="Q702" s="186">
        <v>2.7965241217733263</v>
      </c>
      <c r="R702" s="187">
        <v>0.77651083238312424</v>
      </c>
      <c r="S702" s="190">
        <v>32.25</v>
      </c>
      <c r="T702" s="190">
        <v>583.5</v>
      </c>
      <c r="U702" s="190">
        <v>2.713953488372093</v>
      </c>
      <c r="V702" s="190">
        <v>5.5334193428652041</v>
      </c>
      <c r="W702" s="187">
        <v>0.55644241733181299</v>
      </c>
      <c r="X702" s="187">
        <v>1.3329532497149372</v>
      </c>
      <c r="Y702" s="188">
        <v>38</v>
      </c>
      <c r="Z702" s="188">
        <v>64</v>
      </c>
      <c r="AA702" s="188">
        <v>58</v>
      </c>
      <c r="AB702" s="188">
        <v>90</v>
      </c>
      <c r="AC702" s="188">
        <v>70</v>
      </c>
      <c r="AD702" s="189">
        <v>21.925000000000001</v>
      </c>
    </row>
    <row r="703" spans="1:30" s="183" customFormat="1" ht="11.35" x14ac:dyDescent="0.35">
      <c r="A703" s="175">
        <v>690</v>
      </c>
      <c r="B703" s="175">
        <v>20.25</v>
      </c>
      <c r="C703" s="175">
        <v>476.25</v>
      </c>
      <c r="D703" s="184">
        <v>2.2151162790697674</v>
      </c>
      <c r="E703" s="184">
        <v>3.5923161586380807</v>
      </c>
      <c r="F703" s="185">
        <v>1807.0695000000003</v>
      </c>
      <c r="G703" s="185">
        <v>17839.791675</v>
      </c>
      <c r="H703" s="185">
        <v>82.975775232558135</v>
      </c>
      <c r="I703" s="185">
        <v>217.16192278150999</v>
      </c>
      <c r="J703" s="185">
        <v>1600</v>
      </c>
      <c r="K703" s="185">
        <v>269200</v>
      </c>
      <c r="L703" s="185">
        <v>1252.0930232558139</v>
      </c>
      <c r="M703" s="185">
        <v>277.64495363359373</v>
      </c>
      <c r="N703" s="186">
        <v>13.5</v>
      </c>
      <c r="O703" s="186">
        <v>213.75</v>
      </c>
      <c r="P703" s="186">
        <v>0.9941860465116279</v>
      </c>
      <c r="Q703" s="186">
        <v>2.2854734601800932</v>
      </c>
      <c r="R703" s="187">
        <v>0.82342007434944242</v>
      </c>
      <c r="S703" s="190">
        <v>18.75</v>
      </c>
      <c r="T703" s="190">
        <v>406.5</v>
      </c>
      <c r="U703" s="190">
        <v>1.8906976744186046</v>
      </c>
      <c r="V703" s="190">
        <v>3.8020877168080931</v>
      </c>
      <c r="W703" s="187">
        <v>0.66418835192069392</v>
      </c>
      <c r="X703" s="187">
        <v>1.4876084262701363</v>
      </c>
      <c r="Y703" s="188">
        <v>37</v>
      </c>
      <c r="Z703" s="188">
        <v>67</v>
      </c>
      <c r="AA703" s="188">
        <v>56</v>
      </c>
      <c r="AB703" s="188">
        <v>77</v>
      </c>
      <c r="AC703" s="188">
        <v>83</v>
      </c>
      <c r="AD703" s="189">
        <v>20.175000000000001</v>
      </c>
    </row>
    <row r="704" spans="1:30" s="183" customFormat="1" ht="11.35" x14ac:dyDescent="0.35">
      <c r="A704" s="175">
        <v>691</v>
      </c>
      <c r="B704" s="175">
        <v>33.75</v>
      </c>
      <c r="C704" s="175">
        <v>831.75</v>
      </c>
      <c r="D704" s="184">
        <v>3.8686046511627907</v>
      </c>
      <c r="E704" s="184">
        <v>6.3026661697762334</v>
      </c>
      <c r="F704" s="185">
        <v>2810.9970000000003</v>
      </c>
      <c r="G704" s="185">
        <v>36991.010125000023</v>
      </c>
      <c r="H704" s="185">
        <v>172.05120988372104</v>
      </c>
      <c r="I704" s="185">
        <v>426.54570928441308</v>
      </c>
      <c r="J704" s="185">
        <v>1600</v>
      </c>
      <c r="K704" s="185">
        <v>270950</v>
      </c>
      <c r="L704" s="185">
        <v>1260.2325581395348</v>
      </c>
      <c r="M704" s="185">
        <v>270.75084566874619</v>
      </c>
      <c r="N704" s="186">
        <v>10.5</v>
      </c>
      <c r="O704" s="186">
        <v>168</v>
      </c>
      <c r="P704" s="186">
        <v>0.78139534883720929</v>
      </c>
      <c r="Q704" s="186">
        <v>2.0942741046032896</v>
      </c>
      <c r="R704" s="187">
        <v>0.86266094420600858</v>
      </c>
      <c r="S704" s="190">
        <v>24.75</v>
      </c>
      <c r="T704" s="190">
        <v>404.25</v>
      </c>
      <c r="U704" s="190">
        <v>1.8802325581395349</v>
      </c>
      <c r="V704" s="190">
        <v>4.503427297325838</v>
      </c>
      <c r="W704" s="187">
        <v>0.66952789699570814</v>
      </c>
      <c r="X704" s="187">
        <v>1.5321888412017168</v>
      </c>
      <c r="Y704" s="188">
        <v>33</v>
      </c>
      <c r="Z704" s="188">
        <v>76</v>
      </c>
      <c r="AA704" s="188">
        <v>51</v>
      </c>
      <c r="AB704" s="188">
        <v>80</v>
      </c>
      <c r="AC704" s="188">
        <v>80</v>
      </c>
      <c r="AD704" s="189">
        <v>20.387499999999999</v>
      </c>
    </row>
    <row r="705" spans="1:30" s="183" customFormat="1" ht="11.35" x14ac:dyDescent="0.35">
      <c r="A705" s="175">
        <v>692</v>
      </c>
      <c r="B705" s="175">
        <v>47.25</v>
      </c>
      <c r="C705" s="175">
        <v>1323</v>
      </c>
      <c r="D705" s="184">
        <v>6.1534883720930234</v>
      </c>
      <c r="E705" s="184">
        <v>9.0226052777840131</v>
      </c>
      <c r="F705" s="185">
        <v>3279.4965000000007</v>
      </c>
      <c r="G705" s="185">
        <v>52911.069325000004</v>
      </c>
      <c r="H705" s="185">
        <v>246.09799686046514</v>
      </c>
      <c r="I705" s="185">
        <v>526.10774311282159</v>
      </c>
      <c r="J705" s="185">
        <v>1600</v>
      </c>
      <c r="K705" s="185">
        <v>276750</v>
      </c>
      <c r="L705" s="185">
        <v>1287.2093023255813</v>
      </c>
      <c r="M705" s="185">
        <v>291.64635463990379</v>
      </c>
      <c r="N705" s="186">
        <v>18</v>
      </c>
      <c r="O705" s="186">
        <v>224.25</v>
      </c>
      <c r="P705" s="186">
        <v>1.0430232558139534</v>
      </c>
      <c r="Q705" s="186">
        <v>2.8934865096799105</v>
      </c>
      <c r="R705" s="187">
        <v>0.82149253731343275</v>
      </c>
      <c r="S705" s="190">
        <v>23.25</v>
      </c>
      <c r="T705" s="190">
        <v>504</v>
      </c>
      <c r="U705" s="190">
        <v>2.344186046511628</v>
      </c>
      <c r="V705" s="190">
        <v>5.0974866596783537</v>
      </c>
      <c r="W705" s="187">
        <v>0.59880597014925374</v>
      </c>
      <c r="X705" s="187">
        <v>1.4202985074626864</v>
      </c>
      <c r="Y705" s="188">
        <v>33</v>
      </c>
      <c r="Z705" s="188">
        <v>58</v>
      </c>
      <c r="AA705" s="188">
        <v>69</v>
      </c>
      <c r="AB705" s="188">
        <v>80</v>
      </c>
      <c r="AC705" s="188">
        <v>80</v>
      </c>
      <c r="AD705" s="189">
        <v>20.9375</v>
      </c>
    </row>
    <row r="706" spans="1:30" s="183" customFormat="1" ht="11.35" x14ac:dyDescent="0.35">
      <c r="A706" s="175">
        <v>693</v>
      </c>
      <c r="B706" s="175">
        <v>36.75</v>
      </c>
      <c r="C706" s="175">
        <v>1934.25</v>
      </c>
      <c r="D706" s="184">
        <v>8.9965116279069761</v>
      </c>
      <c r="E706" s="184">
        <v>9.1061201776763685</v>
      </c>
      <c r="F706" s="185">
        <v>2744.0685000000003</v>
      </c>
      <c r="G706" s="185">
        <v>72852.044075000056</v>
      </c>
      <c r="H706" s="185">
        <v>338.84671662790726</v>
      </c>
      <c r="I706" s="185">
        <v>589.43107615342012</v>
      </c>
      <c r="J706" s="185">
        <v>1600</v>
      </c>
      <c r="K706" s="185">
        <v>276200</v>
      </c>
      <c r="L706" s="185">
        <v>1284.6511627906978</v>
      </c>
      <c r="M706" s="185">
        <v>284.23819185075297</v>
      </c>
      <c r="N706" s="186">
        <v>12</v>
      </c>
      <c r="O706" s="186">
        <v>95.25</v>
      </c>
      <c r="P706" s="186">
        <v>0.44302325581395346</v>
      </c>
      <c r="Q706" s="186">
        <v>1.7340589503767954</v>
      </c>
      <c r="R706" s="187">
        <v>0.9205753595997499</v>
      </c>
      <c r="S706" s="190">
        <v>29.25</v>
      </c>
      <c r="T706" s="190">
        <v>409.5</v>
      </c>
      <c r="U706" s="190">
        <v>1.9046511627906977</v>
      </c>
      <c r="V706" s="190">
        <v>4.6282580587212072</v>
      </c>
      <c r="W706" s="187">
        <v>0.65853658536585369</v>
      </c>
      <c r="X706" s="187">
        <v>1.5791119449656037</v>
      </c>
      <c r="Y706" s="188">
        <v>29</v>
      </c>
      <c r="Z706" s="188">
        <v>63</v>
      </c>
      <c r="AA706" s="188">
        <v>68</v>
      </c>
      <c r="AB706" s="188">
        <v>87</v>
      </c>
      <c r="AC706" s="188">
        <v>73</v>
      </c>
      <c r="AD706" s="189">
        <v>19.987500000000001</v>
      </c>
    </row>
    <row r="707" spans="1:30" s="183" customFormat="1" ht="11.35" x14ac:dyDescent="0.35">
      <c r="A707" s="175">
        <v>694</v>
      </c>
      <c r="B707" s="175">
        <v>27</v>
      </c>
      <c r="C707" s="175">
        <v>637.5</v>
      </c>
      <c r="D707" s="184">
        <v>2.9651162790697674</v>
      </c>
      <c r="E707" s="184">
        <v>4.6112232914298721</v>
      </c>
      <c r="F707" s="185">
        <v>2409.4260000000004</v>
      </c>
      <c r="G707" s="185">
        <v>24590.274550000006</v>
      </c>
      <c r="H707" s="185">
        <v>114.37337000000002</v>
      </c>
      <c r="I707" s="185">
        <v>295.58757091444846</v>
      </c>
      <c r="J707" s="185">
        <v>1600</v>
      </c>
      <c r="K707" s="185">
        <v>275150</v>
      </c>
      <c r="L707" s="185">
        <v>1279.7674418604652</v>
      </c>
      <c r="M707" s="185">
        <v>271.11304305138884</v>
      </c>
      <c r="N707" s="186">
        <v>9.75</v>
      </c>
      <c r="O707" s="186">
        <v>207.75</v>
      </c>
      <c r="P707" s="186">
        <v>0.96627906976744182</v>
      </c>
      <c r="Q707" s="186">
        <v>2.1860785349589973</v>
      </c>
      <c r="R707" s="187">
        <v>0.83373349339735903</v>
      </c>
      <c r="S707" s="190">
        <v>27.75</v>
      </c>
      <c r="T707" s="190">
        <v>463.5</v>
      </c>
      <c r="U707" s="190">
        <v>2.155813953488372</v>
      </c>
      <c r="V707" s="190">
        <v>4.9488765989255761</v>
      </c>
      <c r="W707" s="187">
        <v>0.62905162064825926</v>
      </c>
      <c r="X707" s="187">
        <v>1.4627851140456183</v>
      </c>
      <c r="Y707" s="188">
        <v>32</v>
      </c>
      <c r="Z707" s="188">
        <v>69</v>
      </c>
      <c r="AA707" s="188">
        <v>59</v>
      </c>
      <c r="AB707" s="188">
        <v>75</v>
      </c>
      <c r="AC707" s="188">
        <v>85</v>
      </c>
      <c r="AD707" s="189">
        <v>20.824999999999999</v>
      </c>
    </row>
    <row r="708" spans="1:30" s="183" customFormat="1" ht="11.35" x14ac:dyDescent="0.35">
      <c r="A708" s="175">
        <v>695</v>
      </c>
      <c r="B708" s="175">
        <v>18</v>
      </c>
      <c r="C708" s="175">
        <v>428.25</v>
      </c>
      <c r="D708" s="184">
        <v>1.991860465116279</v>
      </c>
      <c r="E708" s="184">
        <v>3.2117979474439839</v>
      </c>
      <c r="F708" s="185">
        <v>1606.2840000000003</v>
      </c>
      <c r="G708" s="185">
        <v>15950.920674999999</v>
      </c>
      <c r="H708" s="185">
        <v>74.190328720930225</v>
      </c>
      <c r="I708" s="185">
        <v>218.18126955659744</v>
      </c>
      <c r="J708" s="185">
        <v>1600</v>
      </c>
      <c r="K708" s="185">
        <v>266750</v>
      </c>
      <c r="L708" s="185">
        <v>1240.6976744186047</v>
      </c>
      <c r="M708" s="185">
        <v>286.62877216348937</v>
      </c>
      <c r="N708" s="186">
        <v>10.5</v>
      </c>
      <c r="O708" s="186">
        <v>180.75</v>
      </c>
      <c r="P708" s="186">
        <v>0.84069767441860466</v>
      </c>
      <c r="Q708" s="186">
        <v>1.9406875592337525</v>
      </c>
      <c r="R708" s="187">
        <v>0.85603345280764642</v>
      </c>
      <c r="S708" s="190">
        <v>27</v>
      </c>
      <c r="T708" s="190">
        <v>504</v>
      </c>
      <c r="U708" s="190">
        <v>2.344186046511628</v>
      </c>
      <c r="V708" s="190">
        <v>4.9996052332748668</v>
      </c>
      <c r="W708" s="187">
        <v>0.59856630824372759</v>
      </c>
      <c r="X708" s="187">
        <v>1.4545997610513739</v>
      </c>
      <c r="Y708" s="188">
        <v>38</v>
      </c>
      <c r="Z708" s="188">
        <v>68</v>
      </c>
      <c r="AA708" s="188">
        <v>54</v>
      </c>
      <c r="AB708" s="188">
        <v>82</v>
      </c>
      <c r="AC708" s="188">
        <v>78</v>
      </c>
      <c r="AD708" s="189">
        <v>20.925000000000001</v>
      </c>
    </row>
    <row r="709" spans="1:30" s="183" customFormat="1" ht="11.35" x14ac:dyDescent="0.35">
      <c r="A709" s="175">
        <v>696</v>
      </c>
      <c r="B709" s="175">
        <v>42.75</v>
      </c>
      <c r="C709" s="175">
        <v>1026.75</v>
      </c>
      <c r="D709" s="184">
        <v>4.7755813953488371</v>
      </c>
      <c r="E709" s="184">
        <v>8.3421949369459956</v>
      </c>
      <c r="F709" s="185">
        <v>3681.0675000000006</v>
      </c>
      <c r="G709" s="185">
        <v>47966.540475000023</v>
      </c>
      <c r="H709" s="185">
        <v>223.10018825581406</v>
      </c>
      <c r="I709" s="185">
        <v>570.60135467786051</v>
      </c>
      <c r="J709" s="185">
        <v>1600</v>
      </c>
      <c r="K709" s="185">
        <v>273450</v>
      </c>
      <c r="L709" s="185">
        <v>1271.8604651162791</v>
      </c>
      <c r="M709" s="185">
        <v>280.871938540673</v>
      </c>
      <c r="N709" s="186">
        <v>10.5</v>
      </c>
      <c r="O709" s="186">
        <v>148.5</v>
      </c>
      <c r="P709" s="186">
        <v>0.69069767441860463</v>
      </c>
      <c r="Q709" s="186">
        <v>1.85679655218592</v>
      </c>
      <c r="R709" s="187">
        <v>0.87701863354037257</v>
      </c>
      <c r="S709" s="190">
        <v>22.5</v>
      </c>
      <c r="T709" s="190">
        <v>427.5</v>
      </c>
      <c r="U709" s="190">
        <v>1.9883720930232558</v>
      </c>
      <c r="V709" s="190">
        <v>4.1081870221015198</v>
      </c>
      <c r="W709" s="187">
        <v>0.64596273291925466</v>
      </c>
      <c r="X709" s="187">
        <v>1.5229813664596272</v>
      </c>
      <c r="Y709" s="188">
        <v>30</v>
      </c>
      <c r="Z709" s="188">
        <v>66</v>
      </c>
      <c r="AA709" s="188">
        <v>64</v>
      </c>
      <c r="AB709" s="188">
        <v>75</v>
      </c>
      <c r="AC709" s="188">
        <v>85</v>
      </c>
      <c r="AD709" s="189">
        <v>20.125</v>
      </c>
    </row>
    <row r="710" spans="1:30" s="183" customFormat="1" ht="11.35" x14ac:dyDescent="0.35">
      <c r="A710" s="175">
        <v>697</v>
      </c>
      <c r="B710" s="175">
        <v>27.75</v>
      </c>
      <c r="C710" s="175">
        <v>627</v>
      </c>
      <c r="D710" s="184">
        <v>2.9162790697674419</v>
      </c>
      <c r="E710" s="184">
        <v>4.878185766281792</v>
      </c>
      <c r="F710" s="185">
        <v>1807.0695000000003</v>
      </c>
      <c r="G710" s="185">
        <v>21642.07412500001</v>
      </c>
      <c r="H710" s="185">
        <v>100.66080988372097</v>
      </c>
      <c r="I710" s="185">
        <v>259.42850980550458</v>
      </c>
      <c r="J710" s="185">
        <v>1600</v>
      </c>
      <c r="K710" s="185">
        <v>274650</v>
      </c>
      <c r="L710" s="185">
        <v>1277.4418604651162</v>
      </c>
      <c r="M710" s="185">
        <v>265.48397898804797</v>
      </c>
      <c r="N710" s="186">
        <v>12.75</v>
      </c>
      <c r="O710" s="186">
        <v>272.25</v>
      </c>
      <c r="P710" s="186">
        <v>1.2662790697674418</v>
      </c>
      <c r="Q710" s="186">
        <v>2.7013046547259325</v>
      </c>
      <c r="R710" s="187">
        <v>0.78145695364238421</v>
      </c>
      <c r="S710" s="190">
        <v>23.25</v>
      </c>
      <c r="T710" s="190">
        <v>452.25</v>
      </c>
      <c r="U710" s="190">
        <v>2.1034883720930231</v>
      </c>
      <c r="V710" s="190">
        <v>4.7339299651118401</v>
      </c>
      <c r="W710" s="187">
        <v>0.63696568332329917</v>
      </c>
      <c r="X710" s="187">
        <v>1.4184226369656834</v>
      </c>
      <c r="Y710" s="188">
        <v>29</v>
      </c>
      <c r="Z710" s="188">
        <v>79</v>
      </c>
      <c r="AA710" s="188">
        <v>52</v>
      </c>
      <c r="AB710" s="188">
        <v>78</v>
      </c>
      <c r="AC710" s="188">
        <v>82</v>
      </c>
      <c r="AD710" s="189">
        <v>20.762499999999999</v>
      </c>
    </row>
    <row r="711" spans="1:30" s="183" customFormat="1" ht="11.35" x14ac:dyDescent="0.35">
      <c r="A711" s="175">
        <v>698</v>
      </c>
      <c r="B711" s="175">
        <v>35.25</v>
      </c>
      <c r="C711" s="175">
        <v>653.25</v>
      </c>
      <c r="D711" s="184">
        <v>3.0383720930232556</v>
      </c>
      <c r="E711" s="184">
        <v>5.7454252139364916</v>
      </c>
      <c r="F711" s="185">
        <v>2476.3545000000004</v>
      </c>
      <c r="G711" s="185">
        <v>24325.163324999998</v>
      </c>
      <c r="H711" s="185">
        <v>113.14029453488371</v>
      </c>
      <c r="I711" s="185">
        <v>326.87700057401582</v>
      </c>
      <c r="J711" s="185">
        <v>1600</v>
      </c>
      <c r="K711" s="185">
        <v>260750</v>
      </c>
      <c r="L711" s="185">
        <v>1212.7906976744187</v>
      </c>
      <c r="M711" s="185">
        <v>269.14823749160604</v>
      </c>
      <c r="N711" s="186">
        <v>11.25</v>
      </c>
      <c r="O711" s="186">
        <v>240.75</v>
      </c>
      <c r="P711" s="186">
        <v>1.1197674418604651</v>
      </c>
      <c r="Q711" s="186">
        <v>2.5198775081230358</v>
      </c>
      <c r="R711" s="187">
        <v>0.80354957160342722</v>
      </c>
      <c r="S711" s="190">
        <v>24.75</v>
      </c>
      <c r="T711" s="190">
        <v>435</v>
      </c>
      <c r="U711" s="190">
        <v>2.0232558139534884</v>
      </c>
      <c r="V711" s="190">
        <v>4.2960037510046414</v>
      </c>
      <c r="W711" s="187">
        <v>0.64504283965728271</v>
      </c>
      <c r="X711" s="187">
        <v>1.44859241126071</v>
      </c>
      <c r="Y711" s="188">
        <v>35</v>
      </c>
      <c r="Z711" s="188">
        <v>79</v>
      </c>
      <c r="AA711" s="188">
        <v>46</v>
      </c>
      <c r="AB711" s="188">
        <v>85</v>
      </c>
      <c r="AC711" s="188">
        <v>75</v>
      </c>
      <c r="AD711" s="189">
        <v>20.425000000000001</v>
      </c>
    </row>
    <row r="712" spans="1:30" s="183" customFormat="1" ht="11.35" x14ac:dyDescent="0.35">
      <c r="A712" s="175">
        <v>699</v>
      </c>
      <c r="B712" s="175">
        <v>34.5</v>
      </c>
      <c r="C712" s="175">
        <v>852.75</v>
      </c>
      <c r="D712" s="184">
        <v>3.9662790697674417</v>
      </c>
      <c r="E712" s="184">
        <v>6.1446040545487302</v>
      </c>
      <c r="F712" s="185">
        <v>3078.7110000000007</v>
      </c>
      <c r="G712" s="185">
        <v>35898.216450000036</v>
      </c>
      <c r="H712" s="185">
        <v>166.96844860465134</v>
      </c>
      <c r="I712" s="185">
        <v>435.33118848070814</v>
      </c>
      <c r="J712" s="185">
        <v>1600</v>
      </c>
      <c r="K712" s="185">
        <v>271650</v>
      </c>
      <c r="L712" s="185">
        <v>1263.4883720930231</v>
      </c>
      <c r="M712" s="185">
        <v>267.87397407298687</v>
      </c>
      <c r="N712" s="186">
        <v>9.75</v>
      </c>
      <c r="O712" s="186">
        <v>117</v>
      </c>
      <c r="P712" s="186">
        <v>0.54418604651162794</v>
      </c>
      <c r="Q712" s="186">
        <v>1.5775590878015711</v>
      </c>
      <c r="R712" s="187">
        <v>0.90163934426229508</v>
      </c>
      <c r="S712" s="190">
        <v>32.25</v>
      </c>
      <c r="T712" s="190">
        <v>436.5</v>
      </c>
      <c r="U712" s="190">
        <v>2.0302325581395348</v>
      </c>
      <c r="V712" s="190">
        <v>4.5263653841160236</v>
      </c>
      <c r="W712" s="187">
        <v>0.63303909205548548</v>
      </c>
      <c r="X712" s="187">
        <v>1.5346784363177806</v>
      </c>
      <c r="Y712" s="188">
        <v>31</v>
      </c>
      <c r="Z712" s="188">
        <v>76</v>
      </c>
      <c r="AA712" s="188">
        <v>53</v>
      </c>
      <c r="AB712" s="188">
        <v>76</v>
      </c>
      <c r="AC712" s="188">
        <v>84</v>
      </c>
      <c r="AD712" s="189">
        <v>19.824999999999999</v>
      </c>
    </row>
    <row r="713" spans="1:30" s="183" customFormat="1" ht="11.35" x14ac:dyDescent="0.35">
      <c r="A713" s="175">
        <v>700</v>
      </c>
      <c r="B713" s="175">
        <v>22.5</v>
      </c>
      <c r="C713" s="175">
        <v>549.75</v>
      </c>
      <c r="D713" s="184">
        <v>2.5569767441860467</v>
      </c>
      <c r="E713" s="184">
        <v>4.1257905132555779</v>
      </c>
      <c r="F713" s="185">
        <v>1606.2840000000003</v>
      </c>
      <c r="G713" s="185">
        <v>20785.017500000013</v>
      </c>
      <c r="H713" s="185">
        <v>96.674500000000066</v>
      </c>
      <c r="I713" s="185">
        <v>250.63203588648517</v>
      </c>
      <c r="J713" s="185">
        <v>1600</v>
      </c>
      <c r="K713" s="185">
        <v>266650</v>
      </c>
      <c r="L713" s="185">
        <v>1240.2325581395348</v>
      </c>
      <c r="M713" s="185">
        <v>282.05262626280063</v>
      </c>
      <c r="N713" s="186">
        <v>15.75</v>
      </c>
      <c r="O713" s="186">
        <v>180.75</v>
      </c>
      <c r="P713" s="186">
        <v>0.84069767441860466</v>
      </c>
      <c r="Q713" s="186">
        <v>2.2281980013916582</v>
      </c>
      <c r="R713" s="187">
        <v>0.85214723926380376</v>
      </c>
      <c r="S713" s="190">
        <v>30</v>
      </c>
      <c r="T713" s="190">
        <v>478.5</v>
      </c>
      <c r="U713" s="190">
        <v>2.2255813953488373</v>
      </c>
      <c r="V713" s="190">
        <v>4.6371540490281973</v>
      </c>
      <c r="W713" s="187">
        <v>0.60858895705521476</v>
      </c>
      <c r="X713" s="187">
        <v>1.4607361963190186</v>
      </c>
      <c r="Y713" s="188">
        <v>35</v>
      </c>
      <c r="Z713" s="188">
        <v>72</v>
      </c>
      <c r="AA713" s="188">
        <v>53</v>
      </c>
      <c r="AB713" s="188">
        <v>74</v>
      </c>
      <c r="AC713" s="188">
        <v>86</v>
      </c>
      <c r="AD713" s="189">
        <v>20.375</v>
      </c>
    </row>
    <row r="714" spans="1:30" s="183" customFormat="1" ht="11.35" x14ac:dyDescent="0.35">
      <c r="A714" s="175">
        <v>701</v>
      </c>
      <c r="B714" s="175">
        <v>12.75</v>
      </c>
      <c r="C714" s="175">
        <v>343.5</v>
      </c>
      <c r="D714" s="184">
        <v>1.5976744186046512</v>
      </c>
      <c r="E714" s="184">
        <v>2.9372915215018174</v>
      </c>
      <c r="F714" s="185">
        <v>1137.7845000000002</v>
      </c>
      <c r="G714" s="185">
        <v>13158.514924999999</v>
      </c>
      <c r="H714" s="185">
        <v>61.202394999999996</v>
      </c>
      <c r="I714" s="185">
        <v>177.76236041613538</v>
      </c>
      <c r="J714" s="185">
        <v>1600</v>
      </c>
      <c r="K714" s="185">
        <v>274200</v>
      </c>
      <c r="L714" s="185">
        <v>1275.3488372093022</v>
      </c>
      <c r="M714" s="185">
        <v>262.17413095160686</v>
      </c>
      <c r="N714" s="186">
        <v>12</v>
      </c>
      <c r="O714" s="186">
        <v>318.75</v>
      </c>
      <c r="P714" s="186">
        <v>1.4825581395348837</v>
      </c>
      <c r="Q714" s="186">
        <v>2.6654347658051729</v>
      </c>
      <c r="R714" s="187">
        <v>0.75405092592592593</v>
      </c>
      <c r="S714" s="190">
        <v>24.75</v>
      </c>
      <c r="T714" s="190">
        <v>543</v>
      </c>
      <c r="U714" s="190">
        <v>2.5255813953488371</v>
      </c>
      <c r="V714" s="190">
        <v>4.8578433074413025</v>
      </c>
      <c r="W714" s="187">
        <v>0.58101851851851849</v>
      </c>
      <c r="X714" s="187">
        <v>1.3350694444444444</v>
      </c>
      <c r="Y714" s="188">
        <v>26</v>
      </c>
      <c r="Z714" s="188">
        <v>82</v>
      </c>
      <c r="AA714" s="188">
        <v>52</v>
      </c>
      <c r="AB714" s="188">
        <v>74</v>
      </c>
      <c r="AC714" s="188">
        <v>86</v>
      </c>
      <c r="AD714" s="189">
        <v>21.6</v>
      </c>
    </row>
    <row r="715" spans="1:30" s="183" customFormat="1" ht="11.35" x14ac:dyDescent="0.35">
      <c r="A715" s="175">
        <v>702</v>
      </c>
      <c r="B715" s="175">
        <v>27.75</v>
      </c>
      <c r="C715" s="175">
        <v>707.25</v>
      </c>
      <c r="D715" s="184">
        <v>3.2895348837209304</v>
      </c>
      <c r="E715" s="184">
        <v>5.680209928284774</v>
      </c>
      <c r="F715" s="185">
        <v>2476.3545000000004</v>
      </c>
      <c r="G715" s="185">
        <v>31853.875925000004</v>
      </c>
      <c r="H715" s="185">
        <v>148.15756244186048</v>
      </c>
      <c r="I715" s="185">
        <v>353.30676995626106</v>
      </c>
      <c r="J715" s="185">
        <v>1600</v>
      </c>
      <c r="K715" s="185">
        <v>276450</v>
      </c>
      <c r="L715" s="185">
        <v>1285.8139534883721</v>
      </c>
      <c r="M715" s="185">
        <v>278.17187383553988</v>
      </c>
      <c r="N715" s="186">
        <v>16.5</v>
      </c>
      <c r="O715" s="186">
        <v>228</v>
      </c>
      <c r="P715" s="186">
        <v>1.0604651162790697</v>
      </c>
      <c r="Q715" s="186">
        <v>2.6032096952100079</v>
      </c>
      <c r="R715" s="187">
        <v>0.81553398058252424</v>
      </c>
      <c r="S715" s="190">
        <v>22.5</v>
      </c>
      <c r="T715" s="190">
        <v>427.5</v>
      </c>
      <c r="U715" s="190">
        <v>1.9883720930232558</v>
      </c>
      <c r="V715" s="190">
        <v>4.0443487341387501</v>
      </c>
      <c r="W715" s="187">
        <v>0.654126213592233</v>
      </c>
      <c r="X715" s="187">
        <v>1.4696601941747574</v>
      </c>
      <c r="Y715" s="188">
        <v>31</v>
      </c>
      <c r="Z715" s="188">
        <v>71</v>
      </c>
      <c r="AA715" s="188">
        <v>58</v>
      </c>
      <c r="AB715" s="188">
        <v>82</v>
      </c>
      <c r="AC715" s="188">
        <v>78</v>
      </c>
      <c r="AD715" s="189">
        <v>20.6</v>
      </c>
    </row>
    <row r="716" spans="1:30" s="183" customFormat="1" ht="11.35" x14ac:dyDescent="0.35">
      <c r="A716" s="175">
        <v>703</v>
      </c>
      <c r="B716" s="175">
        <v>36.75</v>
      </c>
      <c r="C716" s="175">
        <v>926.25</v>
      </c>
      <c r="D716" s="184">
        <v>4.308139534883721</v>
      </c>
      <c r="E716" s="184">
        <v>7.7926991520202407</v>
      </c>
      <c r="F716" s="185">
        <v>2877.9255000000003</v>
      </c>
      <c r="G716" s="185">
        <v>37668.475275000026</v>
      </c>
      <c r="H716" s="185">
        <v>175.20221058139546</v>
      </c>
      <c r="I716" s="185">
        <v>455.56811388545668</v>
      </c>
      <c r="J716" s="185">
        <v>1600</v>
      </c>
      <c r="K716" s="185">
        <v>280950</v>
      </c>
      <c r="L716" s="185">
        <v>1306.7441860465117</v>
      </c>
      <c r="M716" s="185">
        <v>272.73040443954858</v>
      </c>
      <c r="N716" s="186">
        <v>10.5</v>
      </c>
      <c r="O716" s="186">
        <v>194.25</v>
      </c>
      <c r="P716" s="186">
        <v>0.90348837209302324</v>
      </c>
      <c r="Q716" s="186">
        <v>1.9994857793626604</v>
      </c>
      <c r="R716" s="187">
        <v>0.84782608695652173</v>
      </c>
      <c r="S716" s="190">
        <v>39</v>
      </c>
      <c r="T716" s="190">
        <v>505.5</v>
      </c>
      <c r="U716" s="190">
        <v>2.3511627906976744</v>
      </c>
      <c r="V716" s="190">
        <v>6.0138031295389096</v>
      </c>
      <c r="W716" s="187">
        <v>0.60399529964747345</v>
      </c>
      <c r="X716" s="187">
        <v>1.4518213866039953</v>
      </c>
      <c r="Y716" s="188">
        <v>28</v>
      </c>
      <c r="Z716" s="188">
        <v>64</v>
      </c>
      <c r="AA716" s="188">
        <v>68</v>
      </c>
      <c r="AB716" s="188">
        <v>82</v>
      </c>
      <c r="AC716" s="188">
        <v>78</v>
      </c>
      <c r="AD716" s="189">
        <v>21.274999999999999</v>
      </c>
    </row>
    <row r="717" spans="1:30" s="183" customFormat="1" ht="11.35" x14ac:dyDescent="0.35">
      <c r="A717" s="175">
        <v>704</v>
      </c>
      <c r="B717" s="175">
        <v>21</v>
      </c>
      <c r="C717" s="175">
        <v>866.25</v>
      </c>
      <c r="D717" s="184">
        <v>4.0290697674418601</v>
      </c>
      <c r="E717" s="184">
        <v>5.1769532473276501</v>
      </c>
      <c r="F717" s="185">
        <v>1873.9980000000003</v>
      </c>
      <c r="G717" s="185">
        <v>33762.453649999996</v>
      </c>
      <c r="H717" s="185">
        <v>157.03466813953486</v>
      </c>
      <c r="I717" s="185">
        <v>357.72563225749229</v>
      </c>
      <c r="J717" s="185">
        <v>1600</v>
      </c>
      <c r="K717" s="185">
        <v>275000</v>
      </c>
      <c r="L717" s="185">
        <v>1279.0697674418604</v>
      </c>
      <c r="M717" s="185">
        <v>263.91918503824985</v>
      </c>
      <c r="N717" s="186">
        <v>9</v>
      </c>
      <c r="O717" s="186">
        <v>106.5</v>
      </c>
      <c r="P717" s="186">
        <v>0.49534883720930234</v>
      </c>
      <c r="Q717" s="186">
        <v>1.4949218540467544</v>
      </c>
      <c r="R717" s="187">
        <v>0.90820943762120243</v>
      </c>
      <c r="S717" s="190">
        <v>27</v>
      </c>
      <c r="T717" s="190">
        <v>348.75</v>
      </c>
      <c r="U717" s="190">
        <v>1.6220930232558139</v>
      </c>
      <c r="V717" s="190">
        <v>3.8130111473739263</v>
      </c>
      <c r="W717" s="187">
        <v>0.69941822882999349</v>
      </c>
      <c r="X717" s="187">
        <v>1.6076276664511959</v>
      </c>
      <c r="Y717" s="188">
        <v>32</v>
      </c>
      <c r="Z717" s="188">
        <v>74</v>
      </c>
      <c r="AA717" s="188">
        <v>54</v>
      </c>
      <c r="AB717" s="188">
        <v>80</v>
      </c>
      <c r="AC717" s="188">
        <v>80</v>
      </c>
      <c r="AD717" s="189">
        <v>19.337499999999999</v>
      </c>
    </row>
    <row r="718" spans="1:30" s="183" customFormat="1" ht="11.35" x14ac:dyDescent="0.35">
      <c r="A718" s="175">
        <v>705</v>
      </c>
      <c r="B718" s="175">
        <v>24.75</v>
      </c>
      <c r="C718" s="175">
        <v>555</v>
      </c>
      <c r="D718" s="184">
        <v>2.5813953488372094</v>
      </c>
      <c r="E718" s="184">
        <v>4.2043733246762587</v>
      </c>
      <c r="F718" s="185">
        <v>1606.2840000000003</v>
      </c>
      <c r="G718" s="185">
        <v>27523.601975000012</v>
      </c>
      <c r="H718" s="185">
        <v>128.01675337209309</v>
      </c>
      <c r="I718" s="185">
        <v>290.43740742614284</v>
      </c>
      <c r="J718" s="185">
        <v>1600</v>
      </c>
      <c r="K718" s="185">
        <v>270350</v>
      </c>
      <c r="L718" s="185">
        <v>1257.4418604651162</v>
      </c>
      <c r="M718" s="185">
        <v>278.24628557408431</v>
      </c>
      <c r="N718" s="186">
        <v>12</v>
      </c>
      <c r="O718" s="186">
        <v>157.5</v>
      </c>
      <c r="P718" s="186">
        <v>0.73255813953488369</v>
      </c>
      <c r="Q718" s="186">
        <v>1.9161720663758617</v>
      </c>
      <c r="R718" s="187">
        <v>0.86717267552182165</v>
      </c>
      <c r="S718" s="190">
        <v>27.75</v>
      </c>
      <c r="T718" s="190">
        <v>375.75</v>
      </c>
      <c r="U718" s="190">
        <v>1.7476744186046511</v>
      </c>
      <c r="V718" s="190">
        <v>4.2524038486051925</v>
      </c>
      <c r="W718" s="187">
        <v>0.68311195445920303</v>
      </c>
      <c r="X718" s="187">
        <v>1.5502846299810247</v>
      </c>
      <c r="Y718" s="188">
        <v>35</v>
      </c>
      <c r="Z718" s="188">
        <v>70</v>
      </c>
      <c r="AA718" s="188">
        <v>55</v>
      </c>
      <c r="AB718" s="188">
        <v>76</v>
      </c>
      <c r="AC718" s="188">
        <v>84</v>
      </c>
      <c r="AD718" s="189">
        <v>19.762499999999999</v>
      </c>
    </row>
    <row r="719" spans="1:30" s="183" customFormat="1" ht="11.35" x14ac:dyDescent="0.35">
      <c r="A719" s="175">
        <v>706</v>
      </c>
      <c r="B719" s="175">
        <v>18</v>
      </c>
      <c r="C719" s="175">
        <v>559.5</v>
      </c>
      <c r="D719" s="184">
        <v>2.6023255813953488</v>
      </c>
      <c r="E719" s="184">
        <v>4.4000445182589107</v>
      </c>
      <c r="F719" s="185">
        <v>1539.3555000000003</v>
      </c>
      <c r="G719" s="185">
        <v>22879.879550000005</v>
      </c>
      <c r="H719" s="185">
        <v>106.41804441860468</v>
      </c>
      <c r="I719" s="185">
        <v>266.29186646876389</v>
      </c>
      <c r="J719" s="185">
        <v>1600</v>
      </c>
      <c r="K719" s="185">
        <v>271350</v>
      </c>
      <c r="L719" s="185">
        <v>1262.0930232558139</v>
      </c>
      <c r="M719" s="185">
        <v>271.70763337677829</v>
      </c>
      <c r="N719" s="186">
        <v>14.25</v>
      </c>
      <c r="O719" s="186">
        <v>256.5</v>
      </c>
      <c r="P719" s="186">
        <v>1.1930232558139535</v>
      </c>
      <c r="Q719" s="186">
        <v>2.871967750713591</v>
      </c>
      <c r="R719" s="187">
        <v>0.79787234042553201</v>
      </c>
      <c r="S719" s="190">
        <v>25.5</v>
      </c>
      <c r="T719" s="190">
        <v>499.5</v>
      </c>
      <c r="U719" s="190">
        <v>2.3232558139534882</v>
      </c>
      <c r="V719" s="190">
        <v>4.6423028047995407</v>
      </c>
      <c r="W719" s="187">
        <v>0.6063829787234043</v>
      </c>
      <c r="X719" s="187">
        <v>1.4042553191489362</v>
      </c>
      <c r="Y719" s="188">
        <v>30</v>
      </c>
      <c r="Z719" s="188">
        <v>76</v>
      </c>
      <c r="AA719" s="188">
        <v>54</v>
      </c>
      <c r="AB719" s="188">
        <v>77</v>
      </c>
      <c r="AC719" s="188">
        <v>83</v>
      </c>
      <c r="AD719" s="189">
        <v>21.15</v>
      </c>
    </row>
    <row r="720" spans="1:30" s="183" customFormat="1" ht="11.35" x14ac:dyDescent="0.35">
      <c r="A720" s="175">
        <v>707</v>
      </c>
      <c r="B720" s="175">
        <v>35.25</v>
      </c>
      <c r="C720" s="175">
        <v>563.25</v>
      </c>
      <c r="D720" s="184">
        <v>2.6197674418604651</v>
      </c>
      <c r="E720" s="184">
        <v>4.7444524852627961</v>
      </c>
      <c r="F720" s="185">
        <v>1807.0695000000003</v>
      </c>
      <c r="G720" s="185">
        <v>20219.843499999999</v>
      </c>
      <c r="H720" s="185">
        <v>94.045783720930231</v>
      </c>
      <c r="I720" s="185">
        <v>245.95666700074202</v>
      </c>
      <c r="J720" s="185">
        <v>1600</v>
      </c>
      <c r="K720" s="185">
        <v>268200</v>
      </c>
      <c r="L720" s="185">
        <v>1247.4418604651162</v>
      </c>
      <c r="M720" s="185">
        <v>283.88240476443815</v>
      </c>
      <c r="N720" s="186">
        <v>12.75</v>
      </c>
      <c r="O720" s="186">
        <v>233.25</v>
      </c>
      <c r="P720" s="186">
        <v>1.0848837209302327</v>
      </c>
      <c r="Q720" s="186">
        <v>2.5711950129904988</v>
      </c>
      <c r="R720" s="187">
        <v>0.81162931556632345</v>
      </c>
      <c r="S720" s="190">
        <v>33.75</v>
      </c>
      <c r="T720" s="190">
        <v>500.25</v>
      </c>
      <c r="U720" s="190">
        <v>2.3267441860465117</v>
      </c>
      <c r="V720" s="190">
        <v>5.0090962682810982</v>
      </c>
      <c r="W720" s="187">
        <v>0.59600242277407633</v>
      </c>
      <c r="X720" s="187">
        <v>1.4076317383403998</v>
      </c>
      <c r="Y720" s="188">
        <v>38</v>
      </c>
      <c r="Z720" s="188">
        <v>67</v>
      </c>
      <c r="AA720" s="188">
        <v>55</v>
      </c>
      <c r="AB720" s="188">
        <v>85</v>
      </c>
      <c r="AC720" s="188">
        <v>75</v>
      </c>
      <c r="AD720" s="189">
        <v>20.637499999999999</v>
      </c>
    </row>
    <row r="721" spans="1:30" s="183" customFormat="1" ht="11.35" x14ac:dyDescent="0.35">
      <c r="A721" s="175">
        <v>708</v>
      </c>
      <c r="B721" s="175">
        <v>26.25</v>
      </c>
      <c r="C721" s="175">
        <v>523.5</v>
      </c>
      <c r="D721" s="184">
        <v>2.4348837209302325</v>
      </c>
      <c r="E721" s="184">
        <v>4.5395270102809393</v>
      </c>
      <c r="F721" s="185">
        <v>2342.4975000000004</v>
      </c>
      <c r="G721" s="185">
        <v>18572.286924999989</v>
      </c>
      <c r="H721" s="185">
        <v>86.382729883720884</v>
      </c>
      <c r="I721" s="185">
        <v>278.59157698085136</v>
      </c>
      <c r="J721" s="185">
        <v>1600</v>
      </c>
      <c r="K721" s="185">
        <v>267750</v>
      </c>
      <c r="L721" s="185">
        <v>1245.3488372093022</v>
      </c>
      <c r="M721" s="185">
        <v>262.49476040350925</v>
      </c>
      <c r="N721" s="186">
        <v>13.5</v>
      </c>
      <c r="O721" s="186">
        <v>255</v>
      </c>
      <c r="P721" s="186">
        <v>1.1860465116279071</v>
      </c>
      <c r="Q721" s="186">
        <v>2.6493326081967505</v>
      </c>
      <c r="R721" s="187">
        <v>0.79713603818615753</v>
      </c>
      <c r="S721" s="190">
        <v>33.75</v>
      </c>
      <c r="T721" s="190">
        <v>493.5</v>
      </c>
      <c r="U721" s="190">
        <v>2.2953488372093025</v>
      </c>
      <c r="V721" s="190">
        <v>4.6125566880173814</v>
      </c>
      <c r="W721" s="187">
        <v>0.60739856801909309</v>
      </c>
      <c r="X721" s="187">
        <v>1.4045346062052506</v>
      </c>
      <c r="Y721" s="188">
        <v>30</v>
      </c>
      <c r="Z721" s="188">
        <v>87</v>
      </c>
      <c r="AA721" s="188">
        <v>43</v>
      </c>
      <c r="AB721" s="188">
        <v>82</v>
      </c>
      <c r="AC721" s="188">
        <v>78</v>
      </c>
      <c r="AD721" s="189">
        <v>20.95</v>
      </c>
    </row>
    <row r="722" spans="1:30" s="183" customFormat="1" ht="11.35" x14ac:dyDescent="0.35">
      <c r="A722" s="175">
        <v>709</v>
      </c>
      <c r="B722" s="175">
        <v>20.25</v>
      </c>
      <c r="C722" s="175">
        <v>588.75</v>
      </c>
      <c r="D722" s="184">
        <v>2.7383720930232558</v>
      </c>
      <c r="E722" s="184">
        <v>4.072844840470192</v>
      </c>
      <c r="F722" s="185">
        <v>1807.0695000000003</v>
      </c>
      <c r="G722" s="185">
        <v>19020.336050000002</v>
      </c>
      <c r="H722" s="185">
        <v>88.466679302325588</v>
      </c>
      <c r="I722" s="185">
        <v>233.23908449968968</v>
      </c>
      <c r="J722" s="185">
        <v>1600</v>
      </c>
      <c r="K722" s="185">
        <v>268050</v>
      </c>
      <c r="L722" s="185">
        <v>1246.7441860465117</v>
      </c>
      <c r="M722" s="185">
        <v>276.93854483966163</v>
      </c>
      <c r="N722" s="186">
        <v>12</v>
      </c>
      <c r="O722" s="186">
        <v>164.25</v>
      </c>
      <c r="P722" s="186">
        <v>0.76395348837209298</v>
      </c>
      <c r="Q722" s="186">
        <v>2.0988516436674662</v>
      </c>
      <c r="R722" s="187">
        <v>0.86295369211514394</v>
      </c>
      <c r="S722" s="190">
        <v>23.25</v>
      </c>
      <c r="T722" s="190">
        <v>393</v>
      </c>
      <c r="U722" s="190">
        <v>1.827906976744186</v>
      </c>
      <c r="V722" s="190">
        <v>3.9523343144731964</v>
      </c>
      <c r="W722" s="187">
        <v>0.67209011264080099</v>
      </c>
      <c r="X722" s="187">
        <v>1.5350438047559449</v>
      </c>
      <c r="Y722" s="188">
        <v>39</v>
      </c>
      <c r="Z722" s="188">
        <v>75</v>
      </c>
      <c r="AA722" s="188">
        <v>46</v>
      </c>
      <c r="AB722" s="188">
        <v>89</v>
      </c>
      <c r="AC722" s="188">
        <v>71</v>
      </c>
      <c r="AD722" s="189">
        <v>19.975000000000001</v>
      </c>
    </row>
    <row r="723" spans="1:30" s="183" customFormat="1" ht="11.35" x14ac:dyDescent="0.35">
      <c r="A723" s="175">
        <v>710</v>
      </c>
      <c r="B723" s="175">
        <v>24.75</v>
      </c>
      <c r="C723" s="175">
        <v>586.5</v>
      </c>
      <c r="D723" s="184">
        <v>2.7279069767441859</v>
      </c>
      <c r="E723" s="184">
        <v>4.3423622700972544</v>
      </c>
      <c r="F723" s="185">
        <v>2208.6405000000004</v>
      </c>
      <c r="G723" s="185">
        <v>19947.667600000001</v>
      </c>
      <c r="H723" s="185">
        <v>92.779849302325587</v>
      </c>
      <c r="I723" s="185">
        <v>268.55196814138958</v>
      </c>
      <c r="J723" s="185">
        <v>1600</v>
      </c>
      <c r="K723" s="185">
        <v>266250</v>
      </c>
      <c r="L723" s="185">
        <v>1238.3720930232557</v>
      </c>
      <c r="M723" s="185">
        <v>280.98566691550991</v>
      </c>
      <c r="N723" s="186">
        <v>12.75</v>
      </c>
      <c r="O723" s="186">
        <v>198.75</v>
      </c>
      <c r="P723" s="186">
        <v>0.92441860465116277</v>
      </c>
      <c r="Q723" s="186">
        <v>2.2302710349578314</v>
      </c>
      <c r="R723" s="187">
        <v>0.83499377334993774</v>
      </c>
      <c r="S723" s="190">
        <v>21.75</v>
      </c>
      <c r="T723" s="190">
        <v>430.5</v>
      </c>
      <c r="U723" s="190">
        <v>2.0023255813953487</v>
      </c>
      <c r="V723" s="190">
        <v>4.1358354359566212</v>
      </c>
      <c r="W723" s="187">
        <v>0.64259028642590277</v>
      </c>
      <c r="X723" s="187">
        <v>1.4775840597758405</v>
      </c>
      <c r="Y723" s="188">
        <v>34</v>
      </c>
      <c r="Z723" s="188">
        <v>76</v>
      </c>
      <c r="AA723" s="188">
        <v>50</v>
      </c>
      <c r="AB723" s="188">
        <v>91</v>
      </c>
      <c r="AC723" s="188">
        <v>69</v>
      </c>
      <c r="AD723" s="189">
        <v>20.074999999999999</v>
      </c>
    </row>
    <row r="724" spans="1:30" s="183" customFormat="1" ht="11.35" x14ac:dyDescent="0.35">
      <c r="A724" s="175">
        <v>711</v>
      </c>
      <c r="B724" s="175">
        <v>24</v>
      </c>
      <c r="C724" s="175">
        <v>535.5</v>
      </c>
      <c r="D724" s="184">
        <v>2.4906976744186045</v>
      </c>
      <c r="E724" s="184">
        <v>4.0818760549284576</v>
      </c>
      <c r="F724" s="185">
        <v>1673.2125000000003</v>
      </c>
      <c r="G724" s="185">
        <v>23584.859749999996</v>
      </c>
      <c r="H724" s="185">
        <v>109.69702209302324</v>
      </c>
      <c r="I724" s="185">
        <v>266.79789326116543</v>
      </c>
      <c r="J724" s="185">
        <v>1600</v>
      </c>
      <c r="K724" s="185">
        <v>271350</v>
      </c>
      <c r="L724" s="185">
        <v>1262.0930232558139</v>
      </c>
      <c r="M724" s="185">
        <v>271.70763337677829</v>
      </c>
      <c r="N724" s="186">
        <v>11.25</v>
      </c>
      <c r="O724" s="186">
        <v>175.5</v>
      </c>
      <c r="P724" s="186">
        <v>0.81627906976744191</v>
      </c>
      <c r="Q724" s="186">
        <v>2.0592769614598057</v>
      </c>
      <c r="R724" s="187">
        <v>0.85661764705882348</v>
      </c>
      <c r="S724" s="190">
        <v>36.75</v>
      </c>
      <c r="T724" s="190">
        <v>442.5</v>
      </c>
      <c r="U724" s="190">
        <v>2.058139534883721</v>
      </c>
      <c r="V724" s="190">
        <v>4.8211703390756648</v>
      </c>
      <c r="W724" s="187">
        <v>0.6384803921568627</v>
      </c>
      <c r="X724" s="187">
        <v>1.4950980392156863</v>
      </c>
      <c r="Y724" s="188">
        <v>31</v>
      </c>
      <c r="Z724" s="188">
        <v>73</v>
      </c>
      <c r="AA724" s="188">
        <v>56</v>
      </c>
      <c r="AB724" s="188">
        <v>68</v>
      </c>
      <c r="AC724" s="188">
        <v>92</v>
      </c>
      <c r="AD724" s="189">
        <v>20.399999999999999</v>
      </c>
    </row>
    <row r="725" spans="1:30" s="183" customFormat="1" ht="11.35" x14ac:dyDescent="0.35">
      <c r="A725" s="175">
        <v>712</v>
      </c>
      <c r="B725" s="175">
        <v>20.25</v>
      </c>
      <c r="C725" s="175">
        <v>512.25</v>
      </c>
      <c r="D725" s="184">
        <v>2.3825581395348836</v>
      </c>
      <c r="E725" s="184">
        <v>3.8609578813800751</v>
      </c>
      <c r="F725" s="185">
        <v>1539.3555000000003</v>
      </c>
      <c r="G725" s="185">
        <v>22399.109825000007</v>
      </c>
      <c r="H725" s="185">
        <v>104.18190616279072</v>
      </c>
      <c r="I725" s="185">
        <v>264.47502301541289</v>
      </c>
      <c r="J725" s="185">
        <v>1600</v>
      </c>
      <c r="K725" s="185">
        <v>267800</v>
      </c>
      <c r="L725" s="185">
        <v>1245.5813953488373</v>
      </c>
      <c r="M725" s="185">
        <v>282.86999032762441</v>
      </c>
      <c r="N725" s="186">
        <v>15</v>
      </c>
      <c r="O725" s="186">
        <v>174.75</v>
      </c>
      <c r="P725" s="186">
        <v>0.81279069767441858</v>
      </c>
      <c r="Q725" s="186">
        <v>2.0778114897239717</v>
      </c>
      <c r="R725" s="187">
        <v>0.85749235474006114</v>
      </c>
      <c r="S725" s="190">
        <v>29.25</v>
      </c>
      <c r="T725" s="190">
        <v>521.25</v>
      </c>
      <c r="U725" s="190">
        <v>2.4244186046511627</v>
      </c>
      <c r="V725" s="190">
        <v>4.7479505181727344</v>
      </c>
      <c r="W725" s="187">
        <v>0.57492354740061158</v>
      </c>
      <c r="X725" s="187">
        <v>1.4324159021406726</v>
      </c>
      <c r="Y725" s="188">
        <v>39</v>
      </c>
      <c r="Z725" s="188">
        <v>70</v>
      </c>
      <c r="AA725" s="188">
        <v>51</v>
      </c>
      <c r="AB725" s="188">
        <v>74</v>
      </c>
      <c r="AC725" s="188">
        <v>86</v>
      </c>
      <c r="AD725" s="189">
        <v>20.4375</v>
      </c>
    </row>
    <row r="726" spans="1:30" s="183" customFormat="1" ht="11.35" x14ac:dyDescent="0.35">
      <c r="A726" s="175">
        <v>713</v>
      </c>
      <c r="B726" s="175">
        <v>48</v>
      </c>
      <c r="C726" s="175">
        <v>1129.5</v>
      </c>
      <c r="D726" s="184">
        <v>5.253488372093023</v>
      </c>
      <c r="E726" s="184">
        <v>9.3743684855764471</v>
      </c>
      <c r="F726" s="185">
        <v>4283.4240000000009</v>
      </c>
      <c r="G726" s="185">
        <v>44083.943825000068</v>
      </c>
      <c r="H726" s="185">
        <v>205.04159918604682</v>
      </c>
      <c r="I726" s="185">
        <v>561.95561975589021</v>
      </c>
      <c r="J726" s="185">
        <v>1600</v>
      </c>
      <c r="K726" s="185">
        <v>277650</v>
      </c>
      <c r="L726" s="185">
        <v>1291.3953488372092</v>
      </c>
      <c r="M726" s="185">
        <v>280.40842538161121</v>
      </c>
      <c r="N726" s="186">
        <v>9.75</v>
      </c>
      <c r="O726" s="186">
        <v>126</v>
      </c>
      <c r="P726" s="186">
        <v>0.586046511627907</v>
      </c>
      <c r="Q726" s="186">
        <v>1.6994132295970168</v>
      </c>
      <c r="R726" s="187">
        <v>0.89532710280373828</v>
      </c>
      <c r="S726" s="190">
        <v>33.75</v>
      </c>
      <c r="T726" s="190">
        <v>450.75</v>
      </c>
      <c r="U726" s="190">
        <v>2.0965116279069766</v>
      </c>
      <c r="V726" s="190">
        <v>5.1522088919205959</v>
      </c>
      <c r="W726" s="187">
        <v>0.62554517133956389</v>
      </c>
      <c r="X726" s="187">
        <v>1.5208722741433021</v>
      </c>
      <c r="Y726" s="188">
        <v>33</v>
      </c>
      <c r="Z726" s="188">
        <v>64</v>
      </c>
      <c r="AA726" s="188">
        <v>63</v>
      </c>
      <c r="AB726" s="188">
        <v>76</v>
      </c>
      <c r="AC726" s="188">
        <v>84</v>
      </c>
      <c r="AD726" s="189">
        <v>20.0625</v>
      </c>
    </row>
    <row r="727" spans="1:30" s="183" customFormat="1" ht="11.35" x14ac:dyDescent="0.35">
      <c r="A727" s="175">
        <v>714</v>
      </c>
      <c r="B727" s="175">
        <v>22.5</v>
      </c>
      <c r="C727" s="175">
        <v>605.25</v>
      </c>
      <c r="D727" s="184">
        <v>2.8151162790697675</v>
      </c>
      <c r="E727" s="184">
        <v>4.4465088542685818</v>
      </c>
      <c r="F727" s="185">
        <v>1807.0695000000003</v>
      </c>
      <c r="G727" s="185">
        <v>25016.014175</v>
      </c>
      <c r="H727" s="185">
        <v>116.35355430232558</v>
      </c>
      <c r="I727" s="185">
        <v>292.21252904251611</v>
      </c>
      <c r="J727" s="185">
        <v>1600</v>
      </c>
      <c r="K727" s="185">
        <v>269100</v>
      </c>
      <c r="L727" s="185">
        <v>1251.6279069767443</v>
      </c>
      <c r="M727" s="185">
        <v>272.93772382490522</v>
      </c>
      <c r="N727" s="186">
        <v>13.5</v>
      </c>
      <c r="O727" s="186">
        <v>182.25</v>
      </c>
      <c r="P727" s="186">
        <v>0.8476744186046512</v>
      </c>
      <c r="Q727" s="186">
        <v>2.2688193615558228</v>
      </c>
      <c r="R727" s="187">
        <v>0.84906832298136636</v>
      </c>
      <c r="S727" s="190">
        <v>20.25</v>
      </c>
      <c r="T727" s="190">
        <v>400.5</v>
      </c>
      <c r="U727" s="190">
        <v>1.8627906976744186</v>
      </c>
      <c r="V727" s="190">
        <v>4.0413761452723769</v>
      </c>
      <c r="W727" s="187">
        <v>0.66832298136645962</v>
      </c>
      <c r="X727" s="187">
        <v>1.517391304347826</v>
      </c>
      <c r="Y727" s="188">
        <v>35</v>
      </c>
      <c r="Z727" s="188">
        <v>73</v>
      </c>
      <c r="AA727" s="188">
        <v>52</v>
      </c>
      <c r="AB727" s="188">
        <v>74</v>
      </c>
      <c r="AC727" s="188">
        <v>86</v>
      </c>
      <c r="AD727" s="189">
        <v>20.125</v>
      </c>
    </row>
    <row r="728" spans="1:30" s="183" customFormat="1" ht="11.35" x14ac:dyDescent="0.35">
      <c r="A728" s="175">
        <v>715</v>
      </c>
      <c r="B728" s="175">
        <v>22.5</v>
      </c>
      <c r="C728" s="175">
        <v>516.75</v>
      </c>
      <c r="D728" s="184">
        <v>2.4034883720930234</v>
      </c>
      <c r="E728" s="184">
        <v>4.5078772610359623</v>
      </c>
      <c r="F728" s="185">
        <v>2007.8550000000002</v>
      </c>
      <c r="G728" s="185">
        <v>22068.185575</v>
      </c>
      <c r="H728" s="185">
        <v>102.64272360465117</v>
      </c>
      <c r="I728" s="185">
        <v>292.19836319937025</v>
      </c>
      <c r="J728" s="185">
        <v>1600</v>
      </c>
      <c r="K728" s="185">
        <v>275500</v>
      </c>
      <c r="L728" s="185">
        <v>1281.3953488372092</v>
      </c>
      <c r="M728" s="185">
        <v>269.5668158408314</v>
      </c>
      <c r="N728" s="186">
        <v>18</v>
      </c>
      <c r="O728" s="186">
        <v>324</v>
      </c>
      <c r="P728" s="186">
        <v>1.5069767441860464</v>
      </c>
      <c r="Q728" s="186">
        <v>3.3122997452314573</v>
      </c>
      <c r="R728" s="187">
        <v>0.75043327556325812</v>
      </c>
      <c r="S728" s="190">
        <v>30</v>
      </c>
      <c r="T728" s="190">
        <v>525.75</v>
      </c>
      <c r="U728" s="190">
        <v>2.4453488372093024</v>
      </c>
      <c r="V728" s="190">
        <v>5.0907284006094855</v>
      </c>
      <c r="W728" s="187">
        <v>0.59503177354130565</v>
      </c>
      <c r="X728" s="187">
        <v>1.3454650491045639</v>
      </c>
      <c r="Y728" s="188">
        <v>25</v>
      </c>
      <c r="Z728" s="188">
        <v>78</v>
      </c>
      <c r="AA728" s="188">
        <v>57</v>
      </c>
      <c r="AB728" s="188">
        <v>81</v>
      </c>
      <c r="AC728" s="188">
        <v>79</v>
      </c>
      <c r="AD728" s="189">
        <v>21.637499999999999</v>
      </c>
    </row>
    <row r="729" spans="1:30" s="183" customFormat="1" ht="11.35" x14ac:dyDescent="0.35">
      <c r="A729" s="175">
        <v>716</v>
      </c>
      <c r="B729" s="175">
        <v>26.25</v>
      </c>
      <c r="C729" s="175">
        <v>822</v>
      </c>
      <c r="D729" s="184">
        <v>3.8232558139534882</v>
      </c>
      <c r="E729" s="184">
        <v>5.254741392985065</v>
      </c>
      <c r="F729" s="185">
        <v>2074.7835000000005</v>
      </c>
      <c r="G729" s="185">
        <v>33152.288825000025</v>
      </c>
      <c r="H729" s="185">
        <v>154.19669220930246</v>
      </c>
      <c r="I729" s="185">
        <v>326.7248256059292</v>
      </c>
      <c r="J729" s="185">
        <v>1600</v>
      </c>
      <c r="K729" s="185">
        <v>272550</v>
      </c>
      <c r="L729" s="185">
        <v>1267.6744186046512</v>
      </c>
      <c r="M729" s="185">
        <v>291.81063192296784</v>
      </c>
      <c r="N729" s="186">
        <v>12</v>
      </c>
      <c r="O729" s="186">
        <v>165</v>
      </c>
      <c r="P729" s="186">
        <v>0.76744186046511631</v>
      </c>
      <c r="Q729" s="186">
        <v>2.2540172786897701</v>
      </c>
      <c r="R729" s="187">
        <v>0.86634264884568646</v>
      </c>
      <c r="S729" s="190">
        <v>43.5</v>
      </c>
      <c r="T729" s="190">
        <v>483</v>
      </c>
      <c r="U729" s="190">
        <v>2.2465116279069766</v>
      </c>
      <c r="V729" s="190">
        <v>5.8246113679352876</v>
      </c>
      <c r="W729" s="187">
        <v>0.60874848116646407</v>
      </c>
      <c r="X729" s="187">
        <v>1.4750911300121505</v>
      </c>
      <c r="Y729" s="188">
        <v>34</v>
      </c>
      <c r="Z729" s="188">
        <v>65</v>
      </c>
      <c r="AA729" s="188">
        <v>61</v>
      </c>
      <c r="AB729" s="188">
        <v>82</v>
      </c>
      <c r="AC729" s="188">
        <v>78</v>
      </c>
      <c r="AD729" s="189">
        <v>20.574999999999999</v>
      </c>
    </row>
    <row r="730" spans="1:30" s="183" customFormat="1" ht="11.35" x14ac:dyDescent="0.35">
      <c r="A730" s="175">
        <v>717</v>
      </c>
      <c r="B730" s="175">
        <v>33.75</v>
      </c>
      <c r="C730" s="175">
        <v>843</v>
      </c>
      <c r="D730" s="184">
        <v>3.9209302325581397</v>
      </c>
      <c r="E730" s="184">
        <v>7.1541458518079946</v>
      </c>
      <c r="F730" s="185">
        <v>2810.9970000000003</v>
      </c>
      <c r="G730" s="185">
        <v>39442.452350000021</v>
      </c>
      <c r="H730" s="185">
        <v>183.45326674418615</v>
      </c>
      <c r="I730" s="185">
        <v>455.39278833079902</v>
      </c>
      <c r="J730" s="185">
        <v>1600</v>
      </c>
      <c r="K730" s="185">
        <v>277300</v>
      </c>
      <c r="L730" s="185">
        <v>1289.7674418604652</v>
      </c>
      <c r="M730" s="185">
        <v>281.95320394595262</v>
      </c>
      <c r="N730" s="186">
        <v>13.5</v>
      </c>
      <c r="O730" s="186">
        <v>175.5</v>
      </c>
      <c r="P730" s="186">
        <v>0.81627906976744191</v>
      </c>
      <c r="Q730" s="186">
        <v>2.0909440063387614</v>
      </c>
      <c r="R730" s="187">
        <v>0.86004784688995206</v>
      </c>
      <c r="S730" s="190">
        <v>32.25</v>
      </c>
      <c r="T730" s="190">
        <v>519</v>
      </c>
      <c r="U730" s="190">
        <v>2.4139534883720932</v>
      </c>
      <c r="V730" s="190">
        <v>5.0729644136098369</v>
      </c>
      <c r="W730" s="187">
        <v>0.5861244019138756</v>
      </c>
      <c r="X730" s="187">
        <v>1.4461722488038276</v>
      </c>
      <c r="Y730" s="188">
        <v>28</v>
      </c>
      <c r="Z730" s="188">
        <v>69</v>
      </c>
      <c r="AA730" s="188">
        <v>63</v>
      </c>
      <c r="AB730" s="188">
        <v>77</v>
      </c>
      <c r="AC730" s="188">
        <v>83</v>
      </c>
      <c r="AD730" s="189">
        <v>20.9</v>
      </c>
    </row>
    <row r="731" spans="1:30" s="183" customFormat="1" ht="11.35" x14ac:dyDescent="0.35">
      <c r="A731" s="175">
        <v>718</v>
      </c>
      <c r="B731" s="175">
        <v>24</v>
      </c>
      <c r="C731" s="175">
        <v>699.75</v>
      </c>
      <c r="D731" s="184">
        <v>3.2546511627906978</v>
      </c>
      <c r="E731" s="184">
        <v>4.3768829586611906</v>
      </c>
      <c r="F731" s="185">
        <v>2141.7120000000004</v>
      </c>
      <c r="G731" s="185">
        <v>28373.965750000003</v>
      </c>
      <c r="H731" s="185">
        <v>131.97193372093025</v>
      </c>
      <c r="I731" s="185">
        <v>303.46981050194898</v>
      </c>
      <c r="J731" s="185">
        <v>1600</v>
      </c>
      <c r="K731" s="185">
        <v>273150</v>
      </c>
      <c r="L731" s="185">
        <v>1270.4651162790697</v>
      </c>
      <c r="M731" s="185">
        <v>266.77332504395889</v>
      </c>
      <c r="N731" s="186">
        <v>12</v>
      </c>
      <c r="O731" s="186">
        <v>134.25</v>
      </c>
      <c r="P731" s="186">
        <v>0.62441860465116283</v>
      </c>
      <c r="Q731" s="186">
        <v>1.9603062205066133</v>
      </c>
      <c r="R731" s="187">
        <v>0.88977832512315269</v>
      </c>
      <c r="S731" s="190">
        <v>43.5</v>
      </c>
      <c r="T731" s="190">
        <v>424.5</v>
      </c>
      <c r="U731" s="190">
        <v>1.9744186046511627</v>
      </c>
      <c r="V731" s="190">
        <v>4.9712299867297087</v>
      </c>
      <c r="W731" s="187">
        <v>0.65147783251231528</v>
      </c>
      <c r="X731" s="187">
        <v>1.541256157635468</v>
      </c>
      <c r="Y731" s="188">
        <v>28</v>
      </c>
      <c r="Z731" s="188">
        <v>76</v>
      </c>
      <c r="AA731" s="188">
        <v>56</v>
      </c>
      <c r="AB731" s="188">
        <v>74</v>
      </c>
      <c r="AC731" s="188">
        <v>86</v>
      </c>
      <c r="AD731" s="189">
        <v>20.3</v>
      </c>
    </row>
    <row r="732" spans="1:30" s="183" customFormat="1" ht="11.35" x14ac:dyDescent="0.35">
      <c r="A732" s="175">
        <v>719</v>
      </c>
      <c r="B732" s="175">
        <v>32.25</v>
      </c>
      <c r="C732" s="175">
        <v>910.5</v>
      </c>
      <c r="D732" s="184">
        <v>4.2348837209302328</v>
      </c>
      <c r="E732" s="184">
        <v>6.1729884809127435</v>
      </c>
      <c r="F732" s="185">
        <v>2877.9255000000003</v>
      </c>
      <c r="G732" s="185">
        <v>40485.049650000023</v>
      </c>
      <c r="H732" s="185">
        <v>188.30255651162801</v>
      </c>
      <c r="I732" s="185">
        <v>403.35581131179157</v>
      </c>
      <c r="J732" s="185">
        <v>1600</v>
      </c>
      <c r="K732" s="185">
        <v>276400</v>
      </c>
      <c r="L732" s="185">
        <v>1285.5813953488373</v>
      </c>
      <c r="M732" s="185">
        <v>275.86145721626832</v>
      </c>
      <c r="N732" s="186">
        <v>11.25</v>
      </c>
      <c r="O732" s="186">
        <v>134.25</v>
      </c>
      <c r="P732" s="186">
        <v>0.62441860465116283</v>
      </c>
      <c r="Q732" s="186">
        <v>1.8739287311346384</v>
      </c>
      <c r="R732" s="187">
        <v>0.89171203871748339</v>
      </c>
      <c r="S732" s="190">
        <v>29.25</v>
      </c>
      <c r="T732" s="190">
        <v>450.75</v>
      </c>
      <c r="U732" s="190">
        <v>2.0965116279069766</v>
      </c>
      <c r="V732" s="190">
        <v>5.1373926455895518</v>
      </c>
      <c r="W732" s="187">
        <v>0.63641863278886879</v>
      </c>
      <c r="X732" s="187">
        <v>1.5281306715063523</v>
      </c>
      <c r="Y732" s="188">
        <v>30</v>
      </c>
      <c r="Z732" s="188">
        <v>70</v>
      </c>
      <c r="AA732" s="188">
        <v>60</v>
      </c>
      <c r="AB732" s="188">
        <v>70</v>
      </c>
      <c r="AC732" s="188">
        <v>90</v>
      </c>
      <c r="AD732" s="189">
        <v>20.662500000000001</v>
      </c>
    </row>
    <row r="733" spans="1:30" s="183" customFormat="1" ht="11.35" x14ac:dyDescent="0.35">
      <c r="A733" s="175">
        <v>720</v>
      </c>
      <c r="B733" s="175">
        <v>21.75</v>
      </c>
      <c r="C733" s="175">
        <v>640.5</v>
      </c>
      <c r="D733" s="184">
        <v>2.9790697674418603</v>
      </c>
      <c r="E733" s="184">
        <v>4.6965914335015988</v>
      </c>
      <c r="F733" s="185">
        <v>1940.9265000000003</v>
      </c>
      <c r="G733" s="185">
        <v>24917.480550000015</v>
      </c>
      <c r="H733" s="185">
        <v>115.8952583720931</v>
      </c>
      <c r="I733" s="185">
        <v>289.03116865434271</v>
      </c>
      <c r="J733" s="185">
        <v>1600</v>
      </c>
      <c r="K733" s="185">
        <v>271550</v>
      </c>
      <c r="L733" s="185">
        <v>1263.0232558139535</v>
      </c>
      <c r="M733" s="185">
        <v>263.01216065593155</v>
      </c>
      <c r="N733" s="186">
        <v>12</v>
      </c>
      <c r="O733" s="186">
        <v>204.75</v>
      </c>
      <c r="P733" s="186">
        <v>0.95232558139534884</v>
      </c>
      <c r="Q733" s="186">
        <v>2.221994806820843</v>
      </c>
      <c r="R733" s="187">
        <v>0.83740321620011904</v>
      </c>
      <c r="S733" s="190">
        <v>24</v>
      </c>
      <c r="T733" s="190">
        <v>476.25</v>
      </c>
      <c r="U733" s="190">
        <v>2.2151162790697674</v>
      </c>
      <c r="V733" s="190">
        <v>4.5469325040840856</v>
      </c>
      <c r="W733" s="187">
        <v>0.62179868969624774</v>
      </c>
      <c r="X733" s="187">
        <v>1.4592019058963668</v>
      </c>
      <c r="Y733" s="188">
        <v>33</v>
      </c>
      <c r="Z733" s="188">
        <v>84</v>
      </c>
      <c r="AA733" s="188">
        <v>43</v>
      </c>
      <c r="AB733" s="188">
        <v>87</v>
      </c>
      <c r="AC733" s="188">
        <v>73</v>
      </c>
      <c r="AD733" s="189">
        <v>20.987500000000001</v>
      </c>
    </row>
    <row r="734" spans="1:30" s="183" customFormat="1" ht="11.35" x14ac:dyDescent="0.35">
      <c r="A734" s="175">
        <v>721</v>
      </c>
      <c r="B734" s="175">
        <v>27.75</v>
      </c>
      <c r="C734" s="175">
        <v>462</v>
      </c>
      <c r="D734" s="184">
        <v>2.1488372093023256</v>
      </c>
      <c r="E734" s="184">
        <v>4.1146604822986674</v>
      </c>
      <c r="F734" s="185">
        <v>1405.4985000000001</v>
      </c>
      <c r="G734" s="185">
        <v>13698.032999999999</v>
      </c>
      <c r="H734" s="185">
        <v>63.711781395348837</v>
      </c>
      <c r="I734" s="185">
        <v>185.49806973723659</v>
      </c>
      <c r="J734" s="185">
        <v>1600</v>
      </c>
      <c r="K734" s="185">
        <v>268200</v>
      </c>
      <c r="L734" s="185">
        <v>1247.4418604651162</v>
      </c>
      <c r="M734" s="185">
        <v>266.03784622247031</v>
      </c>
      <c r="N734" s="186">
        <v>10.5</v>
      </c>
      <c r="O734" s="186">
        <v>243.75</v>
      </c>
      <c r="P734" s="186">
        <v>1.1337209302325582</v>
      </c>
      <c r="Q734" s="186">
        <v>2.3548697041716129</v>
      </c>
      <c r="R734" s="187">
        <v>0.8036253776435045</v>
      </c>
      <c r="S734" s="190">
        <v>24.75</v>
      </c>
      <c r="T734" s="190">
        <v>470.25</v>
      </c>
      <c r="U734" s="190">
        <v>2.1872093023255812</v>
      </c>
      <c r="V734" s="190">
        <v>4.6675842405792434</v>
      </c>
      <c r="W734" s="187">
        <v>0.62114803625377646</v>
      </c>
      <c r="X734" s="187">
        <v>1.424773413897281</v>
      </c>
      <c r="Y734" s="188">
        <v>31</v>
      </c>
      <c r="Z734" s="188">
        <v>80</v>
      </c>
      <c r="AA734" s="188">
        <v>49</v>
      </c>
      <c r="AB734" s="188">
        <v>75</v>
      </c>
      <c r="AC734" s="188">
        <v>85</v>
      </c>
      <c r="AD734" s="189">
        <v>20.6875</v>
      </c>
    </row>
    <row r="735" spans="1:30" s="183" customFormat="1" ht="11.35" x14ac:dyDescent="0.35">
      <c r="A735" s="175">
        <v>722</v>
      </c>
      <c r="B735" s="175">
        <v>20.25</v>
      </c>
      <c r="C735" s="175">
        <v>563.25</v>
      </c>
      <c r="D735" s="184">
        <v>2.6197674418604651</v>
      </c>
      <c r="E735" s="184">
        <v>4.6232364601245237</v>
      </c>
      <c r="F735" s="185">
        <v>1673.2125000000003</v>
      </c>
      <c r="G735" s="185">
        <v>24567.221400000009</v>
      </c>
      <c r="H735" s="185">
        <v>114.26614604651168</v>
      </c>
      <c r="I735" s="185">
        <v>295.25717265937254</v>
      </c>
      <c r="J735" s="185">
        <v>1600</v>
      </c>
      <c r="K735" s="185">
        <v>281300</v>
      </c>
      <c r="L735" s="185">
        <v>1308.3720930232557</v>
      </c>
      <c r="M735" s="185">
        <v>271.0306586147592</v>
      </c>
      <c r="N735" s="186">
        <v>12.75</v>
      </c>
      <c r="O735" s="186">
        <v>249.75</v>
      </c>
      <c r="P735" s="186">
        <v>1.1616279069767441</v>
      </c>
      <c r="Q735" s="186">
        <v>2.6517679962167913</v>
      </c>
      <c r="R735" s="187">
        <v>0.79793689320388339</v>
      </c>
      <c r="S735" s="190">
        <v>27.75</v>
      </c>
      <c r="T735" s="190">
        <v>471</v>
      </c>
      <c r="U735" s="190">
        <v>2.1906976744186046</v>
      </c>
      <c r="V735" s="190">
        <v>4.5975569474241045</v>
      </c>
      <c r="W735" s="187">
        <v>0.61893203883495151</v>
      </c>
      <c r="X735" s="187">
        <v>1.416868932038835</v>
      </c>
      <c r="Y735" s="188">
        <v>25</v>
      </c>
      <c r="Z735" s="188">
        <v>66</v>
      </c>
      <c r="AA735" s="188">
        <v>69</v>
      </c>
      <c r="AB735" s="188">
        <v>73</v>
      </c>
      <c r="AC735" s="188">
        <v>87</v>
      </c>
      <c r="AD735" s="189">
        <v>20.6</v>
      </c>
    </row>
    <row r="736" spans="1:30" s="183" customFormat="1" ht="11.35" x14ac:dyDescent="0.35">
      <c r="A736" s="175">
        <v>723</v>
      </c>
      <c r="B736" s="175">
        <v>63</v>
      </c>
      <c r="C736" s="175">
        <v>1889.25</v>
      </c>
      <c r="D736" s="184">
        <v>8.7872093023255822</v>
      </c>
      <c r="E736" s="184">
        <v>13.688490684598612</v>
      </c>
      <c r="F736" s="185">
        <v>5621.9940000000006</v>
      </c>
      <c r="G736" s="185">
        <v>101911.28330000008</v>
      </c>
      <c r="H736" s="185">
        <v>474.00596883720971</v>
      </c>
      <c r="I736" s="185">
        <v>1028.9692144321143</v>
      </c>
      <c r="J736" s="185">
        <v>1600</v>
      </c>
      <c r="K736" s="185">
        <v>282800</v>
      </c>
      <c r="L736" s="185">
        <v>1315.3488372093022</v>
      </c>
      <c r="M736" s="185">
        <v>268.77490179967799</v>
      </c>
      <c r="N736" s="186">
        <v>13.5</v>
      </c>
      <c r="O736" s="186">
        <v>159</v>
      </c>
      <c r="P736" s="186">
        <v>0.73953488372093024</v>
      </c>
      <c r="Q736" s="186">
        <v>2.2517272222874873</v>
      </c>
      <c r="R736" s="187">
        <v>0.86873065015479878</v>
      </c>
      <c r="S736" s="190">
        <v>21.75</v>
      </c>
      <c r="T736" s="190">
        <v>405.75</v>
      </c>
      <c r="U736" s="190">
        <v>1.8872093023255814</v>
      </c>
      <c r="V736" s="190">
        <v>3.9955888794232832</v>
      </c>
      <c r="W736" s="187">
        <v>0.66501547987616105</v>
      </c>
      <c r="X736" s="187">
        <v>1.5337461300309598</v>
      </c>
      <c r="Y736" s="188">
        <v>26</v>
      </c>
      <c r="Z736" s="188">
        <v>65</v>
      </c>
      <c r="AA736" s="188">
        <v>69</v>
      </c>
      <c r="AB736" s="188">
        <v>76</v>
      </c>
      <c r="AC736" s="188">
        <v>84</v>
      </c>
      <c r="AD736" s="189">
        <v>20.1875</v>
      </c>
    </row>
    <row r="737" spans="1:30" s="183" customFormat="1" ht="11.35" x14ac:dyDescent="0.35">
      <c r="A737" s="175">
        <v>724</v>
      </c>
      <c r="B737" s="175">
        <v>28.5</v>
      </c>
      <c r="C737" s="175">
        <v>657.75</v>
      </c>
      <c r="D737" s="184">
        <v>3.0593023255813954</v>
      </c>
      <c r="E737" s="184">
        <v>5.8134678453983515</v>
      </c>
      <c r="F737" s="185">
        <v>1807.0695000000003</v>
      </c>
      <c r="G737" s="185">
        <v>23701.612800000006</v>
      </c>
      <c r="H737" s="185">
        <v>110.24005953488376</v>
      </c>
      <c r="I737" s="185">
        <v>285.15455129062389</v>
      </c>
      <c r="J737" s="185">
        <v>1600</v>
      </c>
      <c r="K737" s="185">
        <v>276200</v>
      </c>
      <c r="L737" s="185">
        <v>1284.6511627906978</v>
      </c>
      <c r="M737" s="185">
        <v>266.41746488253341</v>
      </c>
      <c r="N737" s="186">
        <v>12.75</v>
      </c>
      <c r="O737" s="186">
        <v>237</v>
      </c>
      <c r="P737" s="186">
        <v>1.1023255813953488</v>
      </c>
      <c r="Q737" s="186">
        <v>2.3902291733174978</v>
      </c>
      <c r="R737" s="187">
        <v>0.81411764705882361</v>
      </c>
      <c r="S737" s="190">
        <v>36.75</v>
      </c>
      <c r="T737" s="190">
        <v>503.25</v>
      </c>
      <c r="U737" s="190">
        <v>2.3406976744186045</v>
      </c>
      <c r="V737" s="190">
        <v>5.0167273445238809</v>
      </c>
      <c r="W737" s="187">
        <v>0.60529411764705887</v>
      </c>
      <c r="X737" s="187">
        <v>1.4194117647058824</v>
      </c>
      <c r="Y737" s="188">
        <v>24</v>
      </c>
      <c r="Z737" s="188">
        <v>74</v>
      </c>
      <c r="AA737" s="188">
        <v>62</v>
      </c>
      <c r="AB737" s="188">
        <v>95</v>
      </c>
      <c r="AC737" s="188">
        <v>65</v>
      </c>
      <c r="AD737" s="189">
        <v>21.25</v>
      </c>
    </row>
    <row r="738" spans="1:30" s="183" customFormat="1" ht="11.35" x14ac:dyDescent="0.35">
      <c r="A738" s="175">
        <v>725</v>
      </c>
      <c r="B738" s="175">
        <v>81.75</v>
      </c>
      <c r="C738" s="175">
        <v>2399.25</v>
      </c>
      <c r="D738" s="184">
        <v>11.159302325581395</v>
      </c>
      <c r="E738" s="184">
        <v>18.512764779776944</v>
      </c>
      <c r="F738" s="185">
        <v>7228.2780000000012</v>
      </c>
      <c r="G738" s="185">
        <v>107877.58725000007</v>
      </c>
      <c r="H738" s="185">
        <v>501.75621976744219</v>
      </c>
      <c r="I738" s="185">
        <v>1346.9608749521578</v>
      </c>
      <c r="J738" s="185">
        <v>1600</v>
      </c>
      <c r="K738" s="185">
        <v>273050</v>
      </c>
      <c r="L738" s="185">
        <v>1270</v>
      </c>
      <c r="M738" s="185">
        <v>280.01168199929583</v>
      </c>
      <c r="N738" s="186">
        <v>13.5</v>
      </c>
      <c r="O738" s="186">
        <v>173.25</v>
      </c>
      <c r="P738" s="186">
        <v>0.80581395348837215</v>
      </c>
      <c r="Q738" s="186">
        <v>2.3554770461113947</v>
      </c>
      <c r="R738" s="187">
        <v>0.85333333333333339</v>
      </c>
      <c r="S738" s="190">
        <v>24.75</v>
      </c>
      <c r="T738" s="190">
        <v>370.5</v>
      </c>
      <c r="U738" s="190">
        <v>1.7232558139534884</v>
      </c>
      <c r="V738" s="190">
        <v>4.2149648400049227</v>
      </c>
      <c r="W738" s="187">
        <v>0.68634920634920626</v>
      </c>
      <c r="X738" s="187">
        <v>1.5396825396825395</v>
      </c>
      <c r="Y738" s="188">
        <v>33</v>
      </c>
      <c r="Z738" s="188">
        <v>65</v>
      </c>
      <c r="AA738" s="188">
        <v>62</v>
      </c>
      <c r="AB738" s="188">
        <v>81</v>
      </c>
      <c r="AC738" s="188">
        <v>79</v>
      </c>
      <c r="AD738" s="189">
        <v>19.6875</v>
      </c>
    </row>
    <row r="739" spans="1:30" s="183" customFormat="1" ht="11.35" x14ac:dyDescent="0.35">
      <c r="A739" s="175">
        <v>726</v>
      </c>
      <c r="B739" s="175">
        <v>15.75</v>
      </c>
      <c r="C739" s="175">
        <v>366.75</v>
      </c>
      <c r="D739" s="184">
        <v>1.7058139534883721</v>
      </c>
      <c r="E739" s="184">
        <v>3.1189091914745135</v>
      </c>
      <c r="F739" s="185">
        <v>1405.4985000000001</v>
      </c>
      <c r="G739" s="185">
        <v>14765.914399999992</v>
      </c>
      <c r="H739" s="185">
        <v>68.678671627906937</v>
      </c>
      <c r="I739" s="185">
        <v>182.31043138786643</v>
      </c>
      <c r="J739" s="185">
        <v>1600</v>
      </c>
      <c r="K739" s="185">
        <v>272300</v>
      </c>
      <c r="L739" s="185">
        <v>1266.5116279069769</v>
      </c>
      <c r="M739" s="185">
        <v>262.48171917591344</v>
      </c>
      <c r="N739" s="186">
        <v>9.75</v>
      </c>
      <c r="O739" s="186">
        <v>213.75</v>
      </c>
      <c r="P739" s="186">
        <v>0.9941860465116279</v>
      </c>
      <c r="Q739" s="186">
        <v>2.0807924808597615</v>
      </c>
      <c r="R739" s="187">
        <v>0.82685297691373028</v>
      </c>
      <c r="S739" s="190">
        <v>27</v>
      </c>
      <c r="T739" s="190">
        <v>479.25</v>
      </c>
      <c r="U739" s="190">
        <v>2.2290697674418603</v>
      </c>
      <c r="V739" s="190">
        <v>4.3881642074940848</v>
      </c>
      <c r="W739" s="187">
        <v>0.61178614823815303</v>
      </c>
      <c r="X739" s="187">
        <v>1.4386391251518833</v>
      </c>
      <c r="Y739" s="188">
        <v>23</v>
      </c>
      <c r="Z739" s="188">
        <v>84</v>
      </c>
      <c r="AA739" s="188">
        <v>53</v>
      </c>
      <c r="AB739" s="188">
        <v>84</v>
      </c>
      <c r="AC739" s="188">
        <v>76</v>
      </c>
      <c r="AD739" s="189">
        <v>20.574999999999999</v>
      </c>
    </row>
    <row r="740" spans="1:30" s="183" customFormat="1" ht="11.35" x14ac:dyDescent="0.35">
      <c r="A740" s="175">
        <v>727</v>
      </c>
      <c r="B740" s="175">
        <v>18</v>
      </c>
      <c r="C740" s="175">
        <v>606.75</v>
      </c>
      <c r="D740" s="184">
        <v>2.8220930232558139</v>
      </c>
      <c r="E740" s="184">
        <v>4.2292691521585262</v>
      </c>
      <c r="F740" s="185">
        <v>1606.2840000000003</v>
      </c>
      <c r="G740" s="185">
        <v>22871.699400000012</v>
      </c>
      <c r="H740" s="185">
        <v>106.37999720930239</v>
      </c>
      <c r="I740" s="185">
        <v>278.51499736996408</v>
      </c>
      <c r="J740" s="185">
        <v>1600</v>
      </c>
      <c r="K740" s="185">
        <v>271900</v>
      </c>
      <c r="L740" s="185">
        <v>1264.6511627906978</v>
      </c>
      <c r="M740" s="185">
        <v>279.6555695083735</v>
      </c>
      <c r="N740" s="186">
        <v>15</v>
      </c>
      <c r="O740" s="186">
        <v>235.5</v>
      </c>
      <c r="P740" s="186">
        <v>1.0953488372093023</v>
      </c>
      <c r="Q740" s="186">
        <v>2.3934493437132818</v>
      </c>
      <c r="R740" s="187">
        <v>0.80448318804483188</v>
      </c>
      <c r="S740" s="190">
        <v>52.5</v>
      </c>
      <c r="T740" s="190">
        <v>478.5</v>
      </c>
      <c r="U740" s="190">
        <v>2.2255813953488373</v>
      </c>
      <c r="V740" s="190">
        <v>6.2026465192402274</v>
      </c>
      <c r="W740" s="187">
        <v>0.60273972602739723</v>
      </c>
      <c r="X740" s="187">
        <v>1.407222914072229</v>
      </c>
      <c r="Y740" s="188">
        <v>34</v>
      </c>
      <c r="Z740" s="188">
        <v>72</v>
      </c>
      <c r="AA740" s="188">
        <v>54</v>
      </c>
      <c r="AB740" s="188">
        <v>68</v>
      </c>
      <c r="AC740" s="188">
        <v>92</v>
      </c>
      <c r="AD740" s="189">
        <v>20.074999999999999</v>
      </c>
    </row>
    <row r="741" spans="1:30" s="183" customFormat="1" ht="11.35" x14ac:dyDescent="0.35">
      <c r="A741" s="175">
        <v>728</v>
      </c>
      <c r="B741" s="175">
        <v>39.75</v>
      </c>
      <c r="C741" s="175">
        <v>1008.75</v>
      </c>
      <c r="D741" s="184">
        <v>4.691860465116279</v>
      </c>
      <c r="E741" s="184">
        <v>7.5629826657786907</v>
      </c>
      <c r="F741" s="185">
        <v>3547.2105000000006</v>
      </c>
      <c r="G741" s="185">
        <v>41159.540200000054</v>
      </c>
      <c r="H741" s="185">
        <v>191.43972186046537</v>
      </c>
      <c r="I741" s="185">
        <v>493.88637727111126</v>
      </c>
      <c r="J741" s="185">
        <v>1600</v>
      </c>
      <c r="K741" s="185">
        <v>275600</v>
      </c>
      <c r="L741" s="185">
        <v>1281.8604651162791</v>
      </c>
      <c r="M741" s="185">
        <v>255.76763525272929</v>
      </c>
      <c r="N741" s="186">
        <v>7.5</v>
      </c>
      <c r="O741" s="186">
        <v>123.75</v>
      </c>
      <c r="P741" s="186">
        <v>0.57558139534883723</v>
      </c>
      <c r="Q741" s="186">
        <v>1.4666611301457086</v>
      </c>
      <c r="R741" s="187">
        <v>0.89939024390243905</v>
      </c>
      <c r="S741" s="190">
        <v>51.75</v>
      </c>
      <c r="T741" s="190">
        <v>423</v>
      </c>
      <c r="U741" s="190">
        <v>1.9674418604651163</v>
      </c>
      <c r="V741" s="190">
        <v>5.0479694691817336</v>
      </c>
      <c r="W741" s="187">
        <v>0.65609756097560967</v>
      </c>
      <c r="X741" s="187">
        <v>1.5554878048780487</v>
      </c>
      <c r="Y741" s="188">
        <v>23</v>
      </c>
      <c r="Z741" s="188">
        <v>84</v>
      </c>
      <c r="AA741" s="188">
        <v>53</v>
      </c>
      <c r="AB741" s="188">
        <v>85</v>
      </c>
      <c r="AC741" s="188">
        <v>75</v>
      </c>
      <c r="AD741" s="189">
        <v>20.5</v>
      </c>
    </row>
    <row r="742" spans="1:30" s="183" customFormat="1" ht="11.35" x14ac:dyDescent="0.35">
      <c r="A742" s="175">
        <v>729</v>
      </c>
      <c r="B742" s="175">
        <v>41.25</v>
      </c>
      <c r="C742" s="175">
        <v>1209</v>
      </c>
      <c r="D742" s="184">
        <v>5.6232558139534881</v>
      </c>
      <c r="E742" s="184">
        <v>9.0145543586314183</v>
      </c>
      <c r="F742" s="185">
        <v>2810.9970000000003</v>
      </c>
      <c r="G742" s="185">
        <v>49250.080375000012</v>
      </c>
      <c r="H742" s="185">
        <v>229.07014127906982</v>
      </c>
      <c r="I742" s="185">
        <v>523.3557989097452</v>
      </c>
      <c r="J742" s="185">
        <v>1600</v>
      </c>
      <c r="K742" s="185">
        <v>272650</v>
      </c>
      <c r="L742" s="185">
        <v>1268.1395348837209</v>
      </c>
      <c r="M742" s="185">
        <v>279.1363165959836</v>
      </c>
      <c r="N742" s="186">
        <v>9.75</v>
      </c>
      <c r="O742" s="186">
        <v>171</v>
      </c>
      <c r="P742" s="186">
        <v>0.79534883720930227</v>
      </c>
      <c r="Q742" s="186">
        <v>1.9293846155099297</v>
      </c>
      <c r="R742" s="187">
        <v>0.85820895522388052</v>
      </c>
      <c r="S742" s="190">
        <v>27</v>
      </c>
      <c r="T742" s="190">
        <v>394.5</v>
      </c>
      <c r="U742" s="190">
        <v>1.8348837209302327</v>
      </c>
      <c r="V742" s="190">
        <v>4.4739711249183216</v>
      </c>
      <c r="W742" s="187">
        <v>0.67288557213930356</v>
      </c>
      <c r="X742" s="187">
        <v>1.5310945273631842</v>
      </c>
      <c r="Y742" s="188">
        <v>32</v>
      </c>
      <c r="Z742" s="188">
        <v>70</v>
      </c>
      <c r="AA742" s="188">
        <v>58</v>
      </c>
      <c r="AB742" s="188">
        <v>94</v>
      </c>
      <c r="AC742" s="188">
        <v>66</v>
      </c>
      <c r="AD742" s="189">
        <v>20.100000000000001</v>
      </c>
    </row>
    <row r="743" spans="1:30" s="183" customFormat="1" ht="11.35" x14ac:dyDescent="0.35">
      <c r="A743" s="175">
        <v>730</v>
      </c>
      <c r="B743" s="175">
        <v>41.25</v>
      </c>
      <c r="C743" s="175">
        <v>1020.75</v>
      </c>
      <c r="D743" s="184">
        <v>4.7476744186046513</v>
      </c>
      <c r="E743" s="184">
        <v>7.542906501583607</v>
      </c>
      <c r="F743" s="185">
        <v>3681.0675000000006</v>
      </c>
      <c r="G743" s="185">
        <v>47863.544950000025</v>
      </c>
      <c r="H743" s="185">
        <v>222.6211393023257</v>
      </c>
      <c r="I743" s="185">
        <v>573.09391373042513</v>
      </c>
      <c r="J743" s="185">
        <v>1600</v>
      </c>
      <c r="K743" s="185">
        <v>272700</v>
      </c>
      <c r="L743" s="185">
        <v>1268.3720930232557</v>
      </c>
      <c r="M743" s="185">
        <v>281.43432885941974</v>
      </c>
      <c r="N743" s="186">
        <v>12</v>
      </c>
      <c r="O743" s="186">
        <v>132.75</v>
      </c>
      <c r="P743" s="186">
        <v>0.61744186046511629</v>
      </c>
      <c r="Q743" s="186">
        <v>1.8164578515002479</v>
      </c>
      <c r="R743" s="187">
        <v>0.89013035381750472</v>
      </c>
      <c r="S743" s="190">
        <v>22.5</v>
      </c>
      <c r="T743" s="190">
        <v>431.25</v>
      </c>
      <c r="U743" s="190">
        <v>2.0058139534883721</v>
      </c>
      <c r="V743" s="190">
        <v>4.3741782846792523</v>
      </c>
      <c r="W743" s="187">
        <v>0.64307883302296709</v>
      </c>
      <c r="X743" s="187">
        <v>1.5332091868404718</v>
      </c>
      <c r="Y743" s="188">
        <v>35</v>
      </c>
      <c r="Z743" s="188">
        <v>65</v>
      </c>
      <c r="AA743" s="188">
        <v>60</v>
      </c>
      <c r="AB743" s="188">
        <v>75</v>
      </c>
      <c r="AC743" s="188">
        <v>85</v>
      </c>
      <c r="AD743" s="189">
        <v>20.137499999999999</v>
      </c>
    </row>
    <row r="744" spans="1:30" s="183" customFormat="1" ht="11.35" x14ac:dyDescent="0.35">
      <c r="A744" s="175">
        <v>731</v>
      </c>
      <c r="B744" s="175">
        <v>36</v>
      </c>
      <c r="C744" s="175">
        <v>1041.75</v>
      </c>
      <c r="D744" s="184">
        <v>4.8453488372093023</v>
      </c>
      <c r="E744" s="184">
        <v>6.9615248856040264</v>
      </c>
      <c r="F744" s="185">
        <v>3212.5680000000007</v>
      </c>
      <c r="G744" s="185">
        <v>42591.438275000015</v>
      </c>
      <c r="H744" s="185">
        <v>198.09971290697681</v>
      </c>
      <c r="I744" s="185">
        <v>460.86463941911035</v>
      </c>
      <c r="J744" s="185">
        <v>1600</v>
      </c>
      <c r="K744" s="185">
        <v>271200</v>
      </c>
      <c r="L744" s="185">
        <v>1261.3953488372092</v>
      </c>
      <c r="M744" s="185">
        <v>282.42591779736898</v>
      </c>
      <c r="N744" s="186">
        <v>11.25</v>
      </c>
      <c r="O744" s="186">
        <v>162.75</v>
      </c>
      <c r="P744" s="186">
        <v>0.75697674418604655</v>
      </c>
      <c r="Q744" s="186">
        <v>2.0545874530572745</v>
      </c>
      <c r="R744" s="187">
        <v>0.86471321695760606</v>
      </c>
      <c r="S744" s="190">
        <v>26.25</v>
      </c>
      <c r="T744" s="190">
        <v>403.5</v>
      </c>
      <c r="U744" s="190">
        <v>1.8767441860465117</v>
      </c>
      <c r="V744" s="190">
        <v>4.2973496075146942</v>
      </c>
      <c r="W744" s="187">
        <v>0.66458852867830431</v>
      </c>
      <c r="X744" s="187">
        <v>1.5293017456359104</v>
      </c>
      <c r="Y744" s="188">
        <v>37</v>
      </c>
      <c r="Z744" s="188">
        <v>67</v>
      </c>
      <c r="AA744" s="188">
        <v>56</v>
      </c>
      <c r="AB744" s="188">
        <v>80</v>
      </c>
      <c r="AC744" s="188">
        <v>80</v>
      </c>
      <c r="AD744" s="189">
        <v>20.05</v>
      </c>
    </row>
    <row r="745" spans="1:30" s="183" customFormat="1" ht="11.35" x14ac:dyDescent="0.35">
      <c r="A745" s="175">
        <v>732</v>
      </c>
      <c r="B745" s="175">
        <v>35.25</v>
      </c>
      <c r="C745" s="175">
        <v>1014.75</v>
      </c>
      <c r="D745" s="184">
        <v>4.7197674418604647</v>
      </c>
      <c r="E745" s="184">
        <v>7.1605188582599073</v>
      </c>
      <c r="F745" s="185">
        <v>2610.2115000000003</v>
      </c>
      <c r="G745" s="185">
        <v>39792.339675000032</v>
      </c>
      <c r="H745" s="185">
        <v>185.08064965116293</v>
      </c>
      <c r="I745" s="185">
        <v>432.48929401771687</v>
      </c>
      <c r="J745" s="185">
        <v>1600</v>
      </c>
      <c r="K745" s="185">
        <v>270700</v>
      </c>
      <c r="L745" s="185">
        <v>1259.0697674418604</v>
      </c>
      <c r="M745" s="185">
        <v>276.8718279790312</v>
      </c>
      <c r="N745" s="186">
        <v>12</v>
      </c>
      <c r="O745" s="186">
        <v>165</v>
      </c>
      <c r="P745" s="186">
        <v>0.76744186046511631</v>
      </c>
      <c r="Q745" s="186">
        <v>2.1889400125662064</v>
      </c>
      <c r="R745" s="187">
        <v>0.86241400875547214</v>
      </c>
      <c r="S745" s="190">
        <v>27.75</v>
      </c>
      <c r="T745" s="190">
        <v>404.25</v>
      </c>
      <c r="U745" s="190">
        <v>1.8802325581395349</v>
      </c>
      <c r="V745" s="190">
        <v>4.2617229679959676</v>
      </c>
      <c r="W745" s="187">
        <v>0.66291432145090678</v>
      </c>
      <c r="X745" s="187">
        <v>1.5253283302063789</v>
      </c>
      <c r="Y745" s="188">
        <v>35</v>
      </c>
      <c r="Z745" s="188">
        <v>66</v>
      </c>
      <c r="AA745" s="188">
        <v>59</v>
      </c>
      <c r="AB745" s="188">
        <v>84</v>
      </c>
      <c r="AC745" s="188">
        <v>76</v>
      </c>
      <c r="AD745" s="189">
        <v>19.987500000000001</v>
      </c>
    </row>
    <row r="746" spans="1:30" s="183" customFormat="1" ht="11.35" x14ac:dyDescent="0.35">
      <c r="A746" s="175">
        <v>733</v>
      </c>
      <c r="B746" s="175">
        <v>28.5</v>
      </c>
      <c r="C746" s="175">
        <v>630.75</v>
      </c>
      <c r="D746" s="184">
        <v>2.9337209302325582</v>
      </c>
      <c r="E746" s="184">
        <v>4.8376048484161762</v>
      </c>
      <c r="F746" s="185">
        <v>1539.3555000000003</v>
      </c>
      <c r="G746" s="185">
        <v>27524.717450000004</v>
      </c>
      <c r="H746" s="185">
        <v>128.02194162790698</v>
      </c>
      <c r="I746" s="185">
        <v>283.61690529483178</v>
      </c>
      <c r="J746" s="185">
        <v>1600</v>
      </c>
      <c r="K746" s="185">
        <v>275450</v>
      </c>
      <c r="L746" s="185">
        <v>1281.1627906976744</v>
      </c>
      <c r="M746" s="185">
        <v>284.95129361084412</v>
      </c>
      <c r="N746" s="186">
        <v>11.25</v>
      </c>
      <c r="O746" s="186">
        <v>172.5</v>
      </c>
      <c r="P746" s="186">
        <v>0.80232558139534882</v>
      </c>
      <c r="Q746" s="186">
        <v>2.0825250188771025</v>
      </c>
      <c r="R746" s="187">
        <v>0.8597560975609756</v>
      </c>
      <c r="S746" s="190">
        <v>23.25</v>
      </c>
      <c r="T746" s="190">
        <v>445.5</v>
      </c>
      <c r="U746" s="190">
        <v>2.0720930232558139</v>
      </c>
      <c r="V746" s="190">
        <v>4.2958671500344945</v>
      </c>
      <c r="W746" s="187">
        <v>0.6378048780487805</v>
      </c>
      <c r="X746" s="187">
        <v>1.4975609756097561</v>
      </c>
      <c r="Y746" s="188">
        <v>31</v>
      </c>
      <c r="Z746" s="188">
        <v>62</v>
      </c>
      <c r="AA746" s="188">
        <v>67</v>
      </c>
      <c r="AB746" s="188">
        <v>73</v>
      </c>
      <c r="AC746" s="188">
        <v>87</v>
      </c>
      <c r="AD746" s="189">
        <v>20.5</v>
      </c>
    </row>
    <row r="747" spans="1:30" s="183" customFormat="1" ht="11.35" x14ac:dyDescent="0.35">
      <c r="A747" s="175">
        <v>734</v>
      </c>
      <c r="B747" s="175">
        <v>24</v>
      </c>
      <c r="C747" s="175">
        <v>506.25</v>
      </c>
      <c r="D747" s="184">
        <v>2.3546511627906979</v>
      </c>
      <c r="E747" s="184">
        <v>4.1448060893039234</v>
      </c>
      <c r="F747" s="185">
        <v>2141.7120000000004</v>
      </c>
      <c r="G747" s="185">
        <v>18834.051724999998</v>
      </c>
      <c r="H747" s="185">
        <v>87.60024058139534</v>
      </c>
      <c r="I747" s="185">
        <v>250.70673301529715</v>
      </c>
      <c r="J747" s="185">
        <v>1600</v>
      </c>
      <c r="K747" s="185">
        <v>269050</v>
      </c>
      <c r="L747" s="185">
        <v>1251.3953488372092</v>
      </c>
      <c r="M747" s="185">
        <v>270.55309734493619</v>
      </c>
      <c r="N747" s="186">
        <v>12</v>
      </c>
      <c r="O747" s="186">
        <v>210</v>
      </c>
      <c r="P747" s="186">
        <v>0.97674418604651159</v>
      </c>
      <c r="Q747" s="186">
        <v>2.1999986415992328</v>
      </c>
      <c r="R747" s="187">
        <v>0.83824378971692659</v>
      </c>
      <c r="S747" s="190">
        <v>27.75</v>
      </c>
      <c r="T747" s="190">
        <v>548.25</v>
      </c>
      <c r="U747" s="190">
        <v>2.5499999999999998</v>
      </c>
      <c r="V747" s="190">
        <v>5.2263150650222476</v>
      </c>
      <c r="W747" s="187">
        <v>0.57770075101097629</v>
      </c>
      <c r="X747" s="187">
        <v>1.415944540727903</v>
      </c>
      <c r="Y747" s="188">
        <v>34</v>
      </c>
      <c r="Z747" s="188">
        <v>74</v>
      </c>
      <c r="AA747" s="188">
        <v>52</v>
      </c>
      <c r="AB747" s="188">
        <v>77</v>
      </c>
      <c r="AC747" s="188">
        <v>83</v>
      </c>
      <c r="AD747" s="189">
        <v>21.637499999999999</v>
      </c>
    </row>
    <row r="748" spans="1:30" s="183" customFormat="1" ht="11.35" x14ac:dyDescent="0.35">
      <c r="A748" s="175">
        <v>735</v>
      </c>
      <c r="B748" s="175">
        <v>24</v>
      </c>
      <c r="C748" s="175">
        <v>702</v>
      </c>
      <c r="D748" s="184">
        <v>3.2651162790697676</v>
      </c>
      <c r="E748" s="184">
        <v>5.0502213202603565</v>
      </c>
      <c r="F748" s="185">
        <v>2141.7120000000004</v>
      </c>
      <c r="G748" s="185">
        <v>32628.015574999998</v>
      </c>
      <c r="H748" s="185">
        <v>151.75821197674418</v>
      </c>
      <c r="I748" s="185">
        <v>337.72184708860215</v>
      </c>
      <c r="J748" s="185">
        <v>1600</v>
      </c>
      <c r="K748" s="185">
        <v>271400</v>
      </c>
      <c r="L748" s="185">
        <v>1262.3255813953488</v>
      </c>
      <c r="M748" s="185">
        <v>291.42605552328575</v>
      </c>
      <c r="N748" s="186">
        <v>14.25</v>
      </c>
      <c r="O748" s="186">
        <v>208.5</v>
      </c>
      <c r="P748" s="186">
        <v>0.96976744186046515</v>
      </c>
      <c r="Q748" s="186">
        <v>2.4191877917665279</v>
      </c>
      <c r="R748" s="187">
        <v>0.83412887828162285</v>
      </c>
      <c r="S748" s="190">
        <v>31.5</v>
      </c>
      <c r="T748" s="190">
        <v>520.5</v>
      </c>
      <c r="U748" s="190">
        <v>2.4209302325581397</v>
      </c>
      <c r="V748" s="190">
        <v>5.1844622347292741</v>
      </c>
      <c r="W748" s="187">
        <v>0.58591885441527447</v>
      </c>
      <c r="X748" s="187">
        <v>1.4200477326968972</v>
      </c>
      <c r="Y748" s="188">
        <v>38</v>
      </c>
      <c r="Z748" s="188">
        <v>65</v>
      </c>
      <c r="AA748" s="188">
        <v>57</v>
      </c>
      <c r="AB748" s="188">
        <v>80</v>
      </c>
      <c r="AC748" s="188">
        <v>80</v>
      </c>
      <c r="AD748" s="189">
        <v>20.95</v>
      </c>
    </row>
    <row r="749" spans="1:30" s="183" customFormat="1" ht="11.35" x14ac:dyDescent="0.35">
      <c r="A749" s="175">
        <v>736</v>
      </c>
      <c r="B749" s="175">
        <v>26.25</v>
      </c>
      <c r="C749" s="175">
        <v>485.25</v>
      </c>
      <c r="D749" s="184">
        <v>2.2569767441860464</v>
      </c>
      <c r="E749" s="184">
        <v>3.9246641233059738</v>
      </c>
      <c r="F749" s="185">
        <v>1673.2125000000003</v>
      </c>
      <c r="G749" s="185">
        <v>17443.054400000001</v>
      </c>
      <c r="H749" s="185">
        <v>81.130485581395348</v>
      </c>
      <c r="I749" s="185">
        <v>215.70917481733878</v>
      </c>
      <c r="J749" s="185">
        <v>1600</v>
      </c>
      <c r="K749" s="185">
        <v>274800</v>
      </c>
      <c r="L749" s="185">
        <v>1278.1395348837209</v>
      </c>
      <c r="M749" s="185">
        <v>254.00765142233595</v>
      </c>
      <c r="N749" s="186">
        <v>11.25</v>
      </c>
      <c r="O749" s="186">
        <v>200.25</v>
      </c>
      <c r="P749" s="186">
        <v>0.93139534883720931</v>
      </c>
      <c r="Q749" s="186">
        <v>2.229711834819335</v>
      </c>
      <c r="R749" s="187">
        <v>0.8368967623701894</v>
      </c>
      <c r="S749" s="190">
        <v>23.25</v>
      </c>
      <c r="T749" s="190">
        <v>433.5</v>
      </c>
      <c r="U749" s="190">
        <v>2.016279069767442</v>
      </c>
      <c r="V749" s="190">
        <v>4.3696425265239496</v>
      </c>
      <c r="W749" s="187">
        <v>0.64691508857666458</v>
      </c>
      <c r="X749" s="187">
        <v>1.4838118509468541</v>
      </c>
      <c r="Y749" s="188">
        <v>24</v>
      </c>
      <c r="Z749" s="188">
        <v>78</v>
      </c>
      <c r="AA749" s="188">
        <v>58</v>
      </c>
      <c r="AB749" s="188">
        <v>88</v>
      </c>
      <c r="AC749" s="188">
        <v>72</v>
      </c>
      <c r="AD749" s="189">
        <v>20.462499999999999</v>
      </c>
    </row>
    <row r="750" spans="1:30" s="183" customFormat="1" ht="11.35" x14ac:dyDescent="0.35">
      <c r="A750" s="175">
        <v>737</v>
      </c>
      <c r="B750" s="175">
        <v>21.75</v>
      </c>
      <c r="C750" s="175">
        <v>699</v>
      </c>
      <c r="D750" s="184">
        <v>3.2511627906976743</v>
      </c>
      <c r="E750" s="184">
        <v>4.9637998941600383</v>
      </c>
      <c r="F750" s="185">
        <v>1807.0695000000003</v>
      </c>
      <c r="G750" s="185">
        <v>32477.054625000008</v>
      </c>
      <c r="H750" s="185">
        <v>151.05606802325585</v>
      </c>
      <c r="I750" s="185">
        <v>354.11420801187478</v>
      </c>
      <c r="J750" s="185">
        <v>1600</v>
      </c>
      <c r="K750" s="185">
        <v>271550</v>
      </c>
      <c r="L750" s="185">
        <v>1263.0232558139535</v>
      </c>
      <c r="M750" s="185">
        <v>281.04889390469248</v>
      </c>
      <c r="N750" s="186">
        <v>12</v>
      </c>
      <c r="O750" s="186">
        <v>169.5</v>
      </c>
      <c r="P750" s="186">
        <v>0.78837209302325584</v>
      </c>
      <c r="Q750" s="186">
        <v>2.1547826941551778</v>
      </c>
      <c r="R750" s="187">
        <v>0.86194257788637751</v>
      </c>
      <c r="S750" s="190">
        <v>32.25</v>
      </c>
      <c r="T750" s="190">
        <v>480.75</v>
      </c>
      <c r="U750" s="190">
        <v>2.2360465116279071</v>
      </c>
      <c r="V750" s="190">
        <v>5.0070432353279495</v>
      </c>
      <c r="W750" s="187">
        <v>0.60843005497861946</v>
      </c>
      <c r="X750" s="187">
        <v>1.4703726328649971</v>
      </c>
      <c r="Y750" s="188">
        <v>34</v>
      </c>
      <c r="Z750" s="188">
        <v>66</v>
      </c>
      <c r="AA750" s="188">
        <v>60</v>
      </c>
      <c r="AB750" s="188">
        <v>80</v>
      </c>
      <c r="AC750" s="188">
        <v>80</v>
      </c>
      <c r="AD750" s="189">
        <v>20.462499999999999</v>
      </c>
    </row>
    <row r="751" spans="1:30" s="183" customFormat="1" ht="11.35" x14ac:dyDescent="0.35">
      <c r="A751" s="175">
        <v>738</v>
      </c>
      <c r="B751" s="175">
        <v>22.5</v>
      </c>
      <c r="C751" s="175">
        <v>727.5</v>
      </c>
      <c r="D751" s="184">
        <v>3.3837209302325579</v>
      </c>
      <c r="E751" s="184">
        <v>4.8469414304453231</v>
      </c>
      <c r="F751" s="185">
        <v>1740.1410000000003</v>
      </c>
      <c r="G751" s="185">
        <v>31624.088075000007</v>
      </c>
      <c r="H751" s="185">
        <v>147.08878174418606</v>
      </c>
      <c r="I751" s="185">
        <v>325.43561058464451</v>
      </c>
      <c r="J751" s="185">
        <v>1600</v>
      </c>
      <c r="K751" s="185">
        <v>273900</v>
      </c>
      <c r="L751" s="185">
        <v>1273.953488372093</v>
      </c>
      <c r="M751" s="185">
        <v>266.15240113569865</v>
      </c>
      <c r="N751" s="186">
        <v>11.25</v>
      </c>
      <c r="O751" s="186">
        <v>174.75</v>
      </c>
      <c r="P751" s="186">
        <v>0.81279069767441858</v>
      </c>
      <c r="Q751" s="186">
        <v>2.1535965631757517</v>
      </c>
      <c r="R751" s="187">
        <v>0.85904416212946155</v>
      </c>
      <c r="S751" s="190">
        <v>27.75</v>
      </c>
      <c r="T751" s="190">
        <v>456.75</v>
      </c>
      <c r="U751" s="190">
        <v>2.1244186046511628</v>
      </c>
      <c r="V751" s="190">
        <v>4.5360623040055872</v>
      </c>
      <c r="W751" s="187">
        <v>0.63157894736842102</v>
      </c>
      <c r="X751" s="187">
        <v>1.4906231094978826</v>
      </c>
      <c r="Y751" s="188">
        <v>30</v>
      </c>
      <c r="Z751" s="188">
        <v>77</v>
      </c>
      <c r="AA751" s="188">
        <v>53</v>
      </c>
      <c r="AB751" s="188">
        <v>86</v>
      </c>
      <c r="AC751" s="188">
        <v>74</v>
      </c>
      <c r="AD751" s="189">
        <v>20.662500000000001</v>
      </c>
    </row>
    <row r="752" spans="1:30" s="183" customFormat="1" ht="11.35" x14ac:dyDescent="0.35">
      <c r="A752" s="175">
        <v>739</v>
      </c>
      <c r="B752" s="175">
        <v>27</v>
      </c>
      <c r="C752" s="175">
        <v>654.75</v>
      </c>
      <c r="D752" s="184">
        <v>3.0453488372093025</v>
      </c>
      <c r="E752" s="184">
        <v>4.8007594555139486</v>
      </c>
      <c r="F752" s="185">
        <v>2342.4975000000004</v>
      </c>
      <c r="G752" s="185">
        <v>23218.612125000011</v>
      </c>
      <c r="H752" s="185">
        <v>107.9935447674419</v>
      </c>
      <c r="I752" s="185">
        <v>271.08686162432957</v>
      </c>
      <c r="J752" s="185">
        <v>1600</v>
      </c>
      <c r="K752" s="185">
        <v>272650</v>
      </c>
      <c r="L752" s="185">
        <v>1268.1395348837209</v>
      </c>
      <c r="M752" s="185">
        <v>279.1363165959836</v>
      </c>
      <c r="N752" s="186">
        <v>14.25</v>
      </c>
      <c r="O752" s="186">
        <v>194.25</v>
      </c>
      <c r="P752" s="186">
        <v>0.90348837209302324</v>
      </c>
      <c r="Q752" s="186">
        <v>2.2910939758492166</v>
      </c>
      <c r="R752" s="187">
        <v>0.84629080118694355</v>
      </c>
      <c r="S752" s="190">
        <v>36.75</v>
      </c>
      <c r="T752" s="190">
        <v>494.25</v>
      </c>
      <c r="U752" s="190">
        <v>2.2988372093023255</v>
      </c>
      <c r="V752" s="190">
        <v>5.4738064500687829</v>
      </c>
      <c r="W752" s="187">
        <v>0.60890207715133526</v>
      </c>
      <c r="X752" s="187">
        <v>1.4551928783382788</v>
      </c>
      <c r="Y752" s="188">
        <v>35</v>
      </c>
      <c r="Z752" s="188">
        <v>70</v>
      </c>
      <c r="AA752" s="188">
        <v>55</v>
      </c>
      <c r="AB752" s="188">
        <v>84</v>
      </c>
      <c r="AC752" s="188">
        <v>76</v>
      </c>
      <c r="AD752" s="189">
        <v>21.0625</v>
      </c>
    </row>
    <row r="753" spans="1:30" s="183" customFormat="1" ht="11.35" x14ac:dyDescent="0.35">
      <c r="A753" s="175">
        <v>740</v>
      </c>
      <c r="B753" s="175">
        <v>28.5</v>
      </c>
      <c r="C753" s="175">
        <v>656.25</v>
      </c>
      <c r="D753" s="184">
        <v>3.0523255813953489</v>
      </c>
      <c r="E753" s="184">
        <v>5.6339772961803138</v>
      </c>
      <c r="F753" s="185">
        <v>2141.7120000000004</v>
      </c>
      <c r="G753" s="185">
        <v>29069.278500000008</v>
      </c>
      <c r="H753" s="185">
        <v>135.20594651162793</v>
      </c>
      <c r="I753" s="185">
        <v>348.04982547880547</v>
      </c>
      <c r="J753" s="185">
        <v>1600</v>
      </c>
      <c r="K753" s="185">
        <v>273650</v>
      </c>
      <c r="L753" s="185">
        <v>1272.7906976744187</v>
      </c>
      <c r="M753" s="185">
        <v>272.4355842701421</v>
      </c>
      <c r="N753" s="186">
        <v>16.5</v>
      </c>
      <c r="O753" s="186">
        <v>215.25</v>
      </c>
      <c r="P753" s="186">
        <v>1.0011627906976743</v>
      </c>
      <c r="Q753" s="186">
        <v>2.4231768455433089</v>
      </c>
      <c r="R753" s="187">
        <v>0.82521315468940326</v>
      </c>
      <c r="S753" s="190">
        <v>25.5</v>
      </c>
      <c r="T753" s="190">
        <v>454.5</v>
      </c>
      <c r="U753" s="190">
        <v>2.113953488372093</v>
      </c>
      <c r="V753" s="190">
        <v>4.4630273135580154</v>
      </c>
      <c r="W753" s="187">
        <v>0.63093788063337397</v>
      </c>
      <c r="X753" s="187">
        <v>1.4561510353227773</v>
      </c>
      <c r="Y753" s="188">
        <v>29</v>
      </c>
      <c r="Z753" s="188">
        <v>75</v>
      </c>
      <c r="AA753" s="188">
        <v>56</v>
      </c>
      <c r="AB753" s="188">
        <v>75</v>
      </c>
      <c r="AC753" s="188">
        <v>85</v>
      </c>
      <c r="AD753" s="189">
        <v>20.524999999999999</v>
      </c>
    </row>
    <row r="754" spans="1:30" s="183" customFormat="1" ht="11.35" x14ac:dyDescent="0.35">
      <c r="A754" s="175">
        <v>741</v>
      </c>
      <c r="B754" s="175">
        <v>18.75</v>
      </c>
      <c r="C754" s="175">
        <v>354</v>
      </c>
      <c r="D754" s="184">
        <v>1.6465116279069767</v>
      </c>
      <c r="E754" s="184">
        <v>3.0580519452145536</v>
      </c>
      <c r="F754" s="185">
        <v>1673.2125000000003</v>
      </c>
      <c r="G754" s="185">
        <v>17121.797599999998</v>
      </c>
      <c r="H754" s="185">
        <v>79.636267906976741</v>
      </c>
      <c r="I754" s="185">
        <v>225.20802042279342</v>
      </c>
      <c r="J754" s="185">
        <v>1600</v>
      </c>
      <c r="K754" s="185">
        <v>268100</v>
      </c>
      <c r="L754" s="185">
        <v>1246.9767441860465</v>
      </c>
      <c r="M754" s="185">
        <v>279.27254369566543</v>
      </c>
      <c r="N754" s="186">
        <v>12</v>
      </c>
      <c r="O754" s="186">
        <v>253.5</v>
      </c>
      <c r="P754" s="186">
        <v>1.1790697674418604</v>
      </c>
      <c r="Q754" s="186">
        <v>2.5933333058626835</v>
      </c>
      <c r="R754" s="187">
        <v>0.79402803168799518</v>
      </c>
      <c r="S754" s="190">
        <v>54.75</v>
      </c>
      <c r="T754" s="190">
        <v>468.75</v>
      </c>
      <c r="U754" s="190">
        <v>2.1802325581395348</v>
      </c>
      <c r="V754" s="190">
        <v>5.2375033684427388</v>
      </c>
      <c r="W754" s="187">
        <v>0.6191346739792809</v>
      </c>
      <c r="X754" s="187">
        <v>1.413162705667276</v>
      </c>
      <c r="Y754" s="188">
        <v>37</v>
      </c>
      <c r="Z754" s="188">
        <v>71</v>
      </c>
      <c r="AA754" s="188">
        <v>52</v>
      </c>
      <c r="AB754" s="188">
        <v>79</v>
      </c>
      <c r="AC754" s="188">
        <v>81</v>
      </c>
      <c r="AD754" s="189">
        <v>20.512499999999999</v>
      </c>
    </row>
    <row r="755" spans="1:30" s="183" customFormat="1" ht="11.35" x14ac:dyDescent="0.35">
      <c r="A755" s="175">
        <v>742</v>
      </c>
      <c r="B755" s="175">
        <v>49.5</v>
      </c>
      <c r="C755" s="175">
        <v>927.75</v>
      </c>
      <c r="D755" s="184">
        <v>4.315116279069767</v>
      </c>
      <c r="E755" s="184">
        <v>8.3462841841551079</v>
      </c>
      <c r="F755" s="185">
        <v>3547.2105000000006</v>
      </c>
      <c r="G755" s="185">
        <v>41166.976700000028</v>
      </c>
      <c r="H755" s="185">
        <v>191.47431023255828</v>
      </c>
      <c r="I755" s="185">
        <v>565.71862366140215</v>
      </c>
      <c r="J755" s="185">
        <v>1600</v>
      </c>
      <c r="K755" s="185">
        <v>273700</v>
      </c>
      <c r="L755" s="185">
        <v>1273.0232558139535</v>
      </c>
      <c r="M755" s="185">
        <v>274.78568440483969</v>
      </c>
      <c r="N755" s="186">
        <v>15.75</v>
      </c>
      <c r="O755" s="186">
        <v>205.5</v>
      </c>
      <c r="P755" s="186">
        <v>0.95581395348837206</v>
      </c>
      <c r="Q755" s="186">
        <v>2.3341784287383787</v>
      </c>
      <c r="R755" s="187">
        <v>0.83231334149326808</v>
      </c>
      <c r="S755" s="190">
        <v>25.5</v>
      </c>
      <c r="T755" s="190">
        <v>468.75</v>
      </c>
      <c r="U755" s="190">
        <v>2.1802325581395348</v>
      </c>
      <c r="V755" s="190">
        <v>4.7473324966252841</v>
      </c>
      <c r="W755" s="187">
        <v>0.61750305997552024</v>
      </c>
      <c r="X755" s="187">
        <v>1.4498164014687882</v>
      </c>
      <c r="Y755" s="188">
        <v>31</v>
      </c>
      <c r="Z755" s="188">
        <v>70</v>
      </c>
      <c r="AA755" s="188">
        <v>59</v>
      </c>
      <c r="AB755" s="188">
        <v>84</v>
      </c>
      <c r="AC755" s="188">
        <v>76</v>
      </c>
      <c r="AD755" s="189">
        <v>20.425000000000001</v>
      </c>
    </row>
    <row r="756" spans="1:30" s="183" customFormat="1" ht="11.35" x14ac:dyDescent="0.35">
      <c r="A756" s="175">
        <v>743</v>
      </c>
      <c r="B756" s="175">
        <v>45.75</v>
      </c>
      <c r="C756" s="175">
        <v>663</v>
      </c>
      <c r="D756" s="184">
        <v>3.0837209302325581</v>
      </c>
      <c r="E756" s="184">
        <v>6.8415368358941349</v>
      </c>
      <c r="F756" s="185">
        <v>4082.6385000000005</v>
      </c>
      <c r="G756" s="185">
        <v>30118.940475000018</v>
      </c>
      <c r="H756" s="185">
        <v>140.08809523255823</v>
      </c>
      <c r="I756" s="185">
        <v>491.0368080305044</v>
      </c>
      <c r="J756" s="185">
        <v>1600</v>
      </c>
      <c r="K756" s="185">
        <v>270750</v>
      </c>
      <c r="L756" s="185">
        <v>1259.3023255813953</v>
      </c>
      <c r="M756" s="185">
        <v>279.19607009289012</v>
      </c>
      <c r="N756" s="186">
        <v>9.75</v>
      </c>
      <c r="O756" s="186">
        <v>200.25</v>
      </c>
      <c r="P756" s="186">
        <v>0.93139534883720931</v>
      </c>
      <c r="Q756" s="186">
        <v>2.1060389153722632</v>
      </c>
      <c r="R756" s="187">
        <v>0.83886541943270976</v>
      </c>
      <c r="S756" s="190">
        <v>45.75</v>
      </c>
      <c r="T756" s="190">
        <v>524.25</v>
      </c>
      <c r="U756" s="190">
        <v>2.438372093023256</v>
      </c>
      <c r="V756" s="190">
        <v>5.725260035816909</v>
      </c>
      <c r="W756" s="187">
        <v>0.57815328907664443</v>
      </c>
      <c r="X756" s="187">
        <v>1.4170187085093542</v>
      </c>
      <c r="Y756" s="188">
        <v>35</v>
      </c>
      <c r="Z756" s="188">
        <v>72</v>
      </c>
      <c r="AA756" s="188">
        <v>53</v>
      </c>
      <c r="AB756" s="188">
        <v>82</v>
      </c>
      <c r="AC756" s="188">
        <v>78</v>
      </c>
      <c r="AD756" s="189">
        <v>20.712499999999999</v>
      </c>
    </row>
    <row r="757" spans="1:30" s="183" customFormat="1" ht="11.35" x14ac:dyDescent="0.35">
      <c r="A757" s="175">
        <v>744</v>
      </c>
      <c r="B757" s="175">
        <v>22.5</v>
      </c>
      <c r="C757" s="175">
        <v>526.5</v>
      </c>
      <c r="D757" s="184">
        <v>2.4488372093023254</v>
      </c>
      <c r="E757" s="184">
        <v>4.0061647642396299</v>
      </c>
      <c r="F757" s="185">
        <v>1472.4270000000001</v>
      </c>
      <c r="G757" s="185">
        <v>21744.697825000003</v>
      </c>
      <c r="H757" s="185">
        <v>101.13812941860466</v>
      </c>
      <c r="I757" s="185">
        <v>245.90884001685558</v>
      </c>
      <c r="J757" s="185">
        <v>1600</v>
      </c>
      <c r="K757" s="185">
        <v>268600</v>
      </c>
      <c r="L757" s="185">
        <v>1249.3023255813953</v>
      </c>
      <c r="M757" s="185">
        <v>284.87901472721632</v>
      </c>
      <c r="N757" s="186">
        <v>12</v>
      </c>
      <c r="O757" s="186">
        <v>273</v>
      </c>
      <c r="P757" s="186">
        <v>1.2697674418604652</v>
      </c>
      <c r="Q757" s="186">
        <v>2.5857747879649535</v>
      </c>
      <c r="R757" s="187">
        <v>0.78824898196625948</v>
      </c>
      <c r="S757" s="190">
        <v>27.75</v>
      </c>
      <c r="T757" s="190">
        <v>493.5</v>
      </c>
      <c r="U757" s="190">
        <v>2.2953488372093025</v>
      </c>
      <c r="V757" s="190">
        <v>4.972879883966713</v>
      </c>
      <c r="W757" s="187">
        <v>0.61721931355439208</v>
      </c>
      <c r="X757" s="187">
        <v>1.4054682955206514</v>
      </c>
      <c r="Y757" s="188">
        <v>39</v>
      </c>
      <c r="Z757" s="188">
        <v>68</v>
      </c>
      <c r="AA757" s="188">
        <v>53</v>
      </c>
      <c r="AB757" s="188">
        <v>81</v>
      </c>
      <c r="AC757" s="188">
        <v>79</v>
      </c>
      <c r="AD757" s="189">
        <v>21.487500000000001</v>
      </c>
    </row>
    <row r="758" spans="1:30" s="183" customFormat="1" ht="11.35" x14ac:dyDescent="0.35">
      <c r="A758" s="175">
        <v>745</v>
      </c>
      <c r="B758" s="175">
        <v>45</v>
      </c>
      <c r="C758" s="175">
        <v>1194.75</v>
      </c>
      <c r="D758" s="184">
        <v>5.5569767441860467</v>
      </c>
      <c r="E758" s="184">
        <v>8.8625576293247015</v>
      </c>
      <c r="F758" s="185">
        <v>4015.7100000000005</v>
      </c>
      <c r="G758" s="185">
        <v>58188.753375</v>
      </c>
      <c r="H758" s="185">
        <v>270.6453645348837</v>
      </c>
      <c r="I758" s="185">
        <v>705.59347331964216</v>
      </c>
      <c r="J758" s="185">
        <v>1600</v>
      </c>
      <c r="K758" s="185">
        <v>279500</v>
      </c>
      <c r="L758" s="185">
        <v>1300</v>
      </c>
      <c r="M758" s="185">
        <v>277.04212035103637</v>
      </c>
      <c r="N758" s="186">
        <v>15</v>
      </c>
      <c r="O758" s="186">
        <v>186</v>
      </c>
      <c r="P758" s="186">
        <v>0.8651162790697674</v>
      </c>
      <c r="Q758" s="186">
        <v>2.3616764717979541</v>
      </c>
      <c r="R758" s="187">
        <v>0.85105105105105094</v>
      </c>
      <c r="S758" s="190">
        <v>48</v>
      </c>
      <c r="T758" s="190">
        <v>453.75</v>
      </c>
      <c r="U758" s="190">
        <v>2.11046511627907</v>
      </c>
      <c r="V758" s="190">
        <v>5.7869349922982414</v>
      </c>
      <c r="W758" s="187">
        <v>0.63663663663663661</v>
      </c>
      <c r="X758" s="187">
        <v>1.4876876876876874</v>
      </c>
      <c r="Y758" s="188">
        <v>29</v>
      </c>
      <c r="Z758" s="188">
        <v>64</v>
      </c>
      <c r="AA758" s="188">
        <v>67</v>
      </c>
      <c r="AB758" s="188">
        <v>80</v>
      </c>
      <c r="AC758" s="188">
        <v>80</v>
      </c>
      <c r="AD758" s="189">
        <v>20.8125</v>
      </c>
    </row>
    <row r="759" spans="1:30" s="183" customFormat="1" ht="11.35" x14ac:dyDescent="0.35">
      <c r="A759" s="175">
        <v>746</v>
      </c>
      <c r="B759" s="175">
        <v>22.5</v>
      </c>
      <c r="C759" s="175">
        <v>725.25</v>
      </c>
      <c r="D759" s="184">
        <v>3.3732558139534885</v>
      </c>
      <c r="E759" s="184">
        <v>5.1722587307847103</v>
      </c>
      <c r="F759" s="185">
        <v>1807.0695000000003</v>
      </c>
      <c r="G759" s="185">
        <v>28644.654349999997</v>
      </c>
      <c r="H759" s="185">
        <v>133.23095046511625</v>
      </c>
      <c r="I759" s="185">
        <v>316.18002207924212</v>
      </c>
      <c r="J759" s="185">
        <v>1600</v>
      </c>
      <c r="K759" s="185">
        <v>270850</v>
      </c>
      <c r="L759" s="185">
        <v>1259.7674418604652</v>
      </c>
      <c r="M759" s="185">
        <v>283.7868784721345</v>
      </c>
      <c r="N759" s="186">
        <v>7.5</v>
      </c>
      <c r="O759" s="186">
        <v>147</v>
      </c>
      <c r="P759" s="186">
        <v>0.68372093023255809</v>
      </c>
      <c r="Q759" s="186">
        <v>1.6952283545565736</v>
      </c>
      <c r="R759" s="187">
        <v>0.87772925764192145</v>
      </c>
      <c r="S759" s="190">
        <v>23.25</v>
      </c>
      <c r="T759" s="190">
        <v>452.25</v>
      </c>
      <c r="U759" s="190">
        <v>2.1034883720930231</v>
      </c>
      <c r="V759" s="190">
        <v>4.3326945942789532</v>
      </c>
      <c r="W759" s="187">
        <v>0.62383031815346235</v>
      </c>
      <c r="X759" s="187">
        <v>1.5015595757953837</v>
      </c>
      <c r="Y759" s="188">
        <v>37</v>
      </c>
      <c r="Z759" s="188">
        <v>68</v>
      </c>
      <c r="AA759" s="188">
        <v>55</v>
      </c>
      <c r="AB759" s="188">
        <v>82</v>
      </c>
      <c r="AC759" s="188">
        <v>78</v>
      </c>
      <c r="AD759" s="189">
        <v>20.037500000000001</v>
      </c>
    </row>
    <row r="760" spans="1:30" s="183" customFormat="1" ht="11.35" x14ac:dyDescent="0.35">
      <c r="A760" s="175">
        <v>747</v>
      </c>
      <c r="B760" s="175">
        <v>41.25</v>
      </c>
      <c r="C760" s="175">
        <v>1344.75</v>
      </c>
      <c r="D760" s="184">
        <v>6.2546511627906973</v>
      </c>
      <c r="E760" s="184">
        <v>8.6491505576211445</v>
      </c>
      <c r="F760" s="185">
        <v>3279.4965000000007</v>
      </c>
      <c r="G760" s="185">
        <v>50222.774575000018</v>
      </c>
      <c r="H760" s="185">
        <v>233.59430034883729</v>
      </c>
      <c r="I760" s="185">
        <v>481.13794668967228</v>
      </c>
      <c r="J760" s="185">
        <v>1600</v>
      </c>
      <c r="K760" s="185">
        <v>273350</v>
      </c>
      <c r="L760" s="185">
        <v>1271.3953488372092</v>
      </c>
      <c r="M760" s="185">
        <v>293.47723084592883</v>
      </c>
      <c r="N760" s="186">
        <v>9.75</v>
      </c>
      <c r="O760" s="186">
        <v>97.5</v>
      </c>
      <c r="P760" s="186">
        <v>0.45348837209302323</v>
      </c>
      <c r="Q760" s="186">
        <v>1.527259906213033</v>
      </c>
      <c r="R760" s="187">
        <v>0.91787744788376502</v>
      </c>
      <c r="S760" s="190">
        <v>27.75</v>
      </c>
      <c r="T760" s="190">
        <v>379.5</v>
      </c>
      <c r="U760" s="190">
        <v>1.7651162790697674</v>
      </c>
      <c r="V760" s="190">
        <v>4.3891531404308868</v>
      </c>
      <c r="W760" s="187">
        <v>0.6803537586860392</v>
      </c>
      <c r="X760" s="187">
        <v>1.5982312065698041</v>
      </c>
      <c r="Y760" s="188">
        <v>39</v>
      </c>
      <c r="Z760" s="188">
        <v>61</v>
      </c>
      <c r="AA760" s="188">
        <v>60</v>
      </c>
      <c r="AB760" s="188">
        <v>87</v>
      </c>
      <c r="AC760" s="188">
        <v>73</v>
      </c>
      <c r="AD760" s="189">
        <v>19.787500000000001</v>
      </c>
    </row>
    <row r="761" spans="1:30" s="183" customFormat="1" ht="11.35" x14ac:dyDescent="0.35">
      <c r="A761" s="175">
        <v>748</v>
      </c>
      <c r="B761" s="175">
        <v>27</v>
      </c>
      <c r="C761" s="175">
        <v>980.25</v>
      </c>
      <c r="D761" s="184">
        <v>4.5593023255813954</v>
      </c>
      <c r="E761" s="184">
        <v>6.5282210495450856</v>
      </c>
      <c r="F761" s="185">
        <v>2074.7835000000005</v>
      </c>
      <c r="G761" s="185">
        <v>45228.049350000023</v>
      </c>
      <c r="H761" s="185">
        <v>210.36302023255826</v>
      </c>
      <c r="I761" s="185">
        <v>438.86352253914373</v>
      </c>
      <c r="J761" s="185">
        <v>1600</v>
      </c>
      <c r="K761" s="185">
        <v>274950</v>
      </c>
      <c r="L761" s="185">
        <v>1278.8372093023256</v>
      </c>
      <c r="M761" s="185">
        <v>279.61262675155552</v>
      </c>
      <c r="N761" s="186">
        <v>12</v>
      </c>
      <c r="O761" s="186">
        <v>177</v>
      </c>
      <c r="P761" s="186">
        <v>0.82325581395348835</v>
      </c>
      <c r="Q761" s="186">
        <v>2.3218373333370539</v>
      </c>
      <c r="R761" s="187">
        <v>0.85592185592185599</v>
      </c>
      <c r="S761" s="190">
        <v>36</v>
      </c>
      <c r="T761" s="190">
        <v>460.5</v>
      </c>
      <c r="U761" s="190">
        <v>2.1418604651162791</v>
      </c>
      <c r="V761" s="190">
        <v>5.0229255986152221</v>
      </c>
      <c r="W761" s="187">
        <v>0.62515262515262515</v>
      </c>
      <c r="X761" s="187">
        <v>1.4810744810744811</v>
      </c>
      <c r="Y761" s="188">
        <v>31</v>
      </c>
      <c r="Z761" s="188">
        <v>69</v>
      </c>
      <c r="AA761" s="188">
        <v>60</v>
      </c>
      <c r="AB761" s="188">
        <v>80</v>
      </c>
      <c r="AC761" s="188">
        <v>80</v>
      </c>
      <c r="AD761" s="189">
        <v>20.475000000000001</v>
      </c>
    </row>
    <row r="762" spans="1:30" s="183" customFormat="1" ht="11.35" x14ac:dyDescent="0.35">
      <c r="A762" s="175">
        <v>749</v>
      </c>
      <c r="B762" s="175">
        <v>16.5</v>
      </c>
      <c r="C762" s="175">
        <v>398.25</v>
      </c>
      <c r="D762" s="184">
        <v>1.8523255813953488</v>
      </c>
      <c r="E762" s="184">
        <v>3.3279640974157649</v>
      </c>
      <c r="F762" s="185">
        <v>1472.4270000000001</v>
      </c>
      <c r="G762" s="185">
        <v>18855.989400000006</v>
      </c>
      <c r="H762" s="185">
        <v>87.702276279069793</v>
      </c>
      <c r="I762" s="185">
        <v>239.77478195401631</v>
      </c>
      <c r="J762" s="185">
        <v>1600</v>
      </c>
      <c r="K762" s="185">
        <v>271500</v>
      </c>
      <c r="L762" s="185">
        <v>1262.7906976744187</v>
      </c>
      <c r="M762" s="185">
        <v>278.74322070793465</v>
      </c>
      <c r="N762" s="186">
        <v>11.25</v>
      </c>
      <c r="O762" s="186">
        <v>257.25</v>
      </c>
      <c r="P762" s="186">
        <v>1.1965116279069767</v>
      </c>
      <c r="Q762" s="186">
        <v>2.4198699313552461</v>
      </c>
      <c r="R762" s="187">
        <v>0.79643916913946577</v>
      </c>
      <c r="S762" s="190">
        <v>34.5</v>
      </c>
      <c r="T762" s="190">
        <v>573.75</v>
      </c>
      <c r="U762" s="190">
        <v>2.6686046511627906</v>
      </c>
      <c r="V762" s="190">
        <v>5.4274960153992309</v>
      </c>
      <c r="W762" s="187">
        <v>0.54599406528189909</v>
      </c>
      <c r="X762" s="187">
        <v>1.3424332344213648</v>
      </c>
      <c r="Y762" s="188">
        <v>34</v>
      </c>
      <c r="Z762" s="188">
        <v>67</v>
      </c>
      <c r="AA762" s="188">
        <v>59</v>
      </c>
      <c r="AB762" s="188">
        <v>74</v>
      </c>
      <c r="AC762" s="188">
        <v>86</v>
      </c>
      <c r="AD762" s="189">
        <v>21.0625</v>
      </c>
    </row>
    <row r="763" spans="1:30" s="183" customFormat="1" ht="11.35" x14ac:dyDescent="0.35">
      <c r="A763" s="175">
        <v>750</v>
      </c>
      <c r="B763" s="175">
        <v>33</v>
      </c>
      <c r="C763" s="175">
        <v>575.25</v>
      </c>
      <c r="D763" s="184">
        <v>2.675581395348837</v>
      </c>
      <c r="E763" s="184">
        <v>5.3909903648282418</v>
      </c>
      <c r="F763" s="185">
        <v>2476.3545000000004</v>
      </c>
      <c r="G763" s="185">
        <v>27084.848475000017</v>
      </c>
      <c r="H763" s="185">
        <v>125.97603941860473</v>
      </c>
      <c r="I763" s="185">
        <v>370.18258324965592</v>
      </c>
      <c r="J763" s="185">
        <v>1600</v>
      </c>
      <c r="K763" s="185">
        <v>269850</v>
      </c>
      <c r="L763" s="185">
        <v>1255.1162790697674</v>
      </c>
      <c r="M763" s="185">
        <v>272.5731668301367</v>
      </c>
      <c r="N763" s="186">
        <v>12</v>
      </c>
      <c r="O763" s="186">
        <v>257.25</v>
      </c>
      <c r="P763" s="186">
        <v>1.1965116279069767</v>
      </c>
      <c r="Q763" s="186">
        <v>2.6737604200344252</v>
      </c>
      <c r="R763" s="187">
        <v>0.79583333333333328</v>
      </c>
      <c r="S763" s="190">
        <v>25.5</v>
      </c>
      <c r="T763" s="190">
        <v>530.25</v>
      </c>
      <c r="U763" s="190">
        <v>2.4662790697674417</v>
      </c>
      <c r="V763" s="190">
        <v>4.8821714676476846</v>
      </c>
      <c r="W763" s="187">
        <v>0.57916666666666661</v>
      </c>
      <c r="X763" s="187">
        <v>1.375</v>
      </c>
      <c r="Y763" s="188">
        <v>32</v>
      </c>
      <c r="Z763" s="188">
        <v>72</v>
      </c>
      <c r="AA763" s="188">
        <v>56</v>
      </c>
      <c r="AB763" s="188">
        <v>76</v>
      </c>
      <c r="AC763" s="188">
        <v>84</v>
      </c>
      <c r="AD763" s="189">
        <v>21</v>
      </c>
    </row>
    <row r="764" spans="1:30" s="183" customFormat="1" ht="11.35" x14ac:dyDescent="0.35">
      <c r="A764" s="175">
        <v>751</v>
      </c>
      <c r="B764" s="175">
        <v>36</v>
      </c>
      <c r="C764" s="175">
        <v>1148.25</v>
      </c>
      <c r="D764" s="184">
        <v>5.340697674418605</v>
      </c>
      <c r="E764" s="184">
        <v>7.6028328449325535</v>
      </c>
      <c r="F764" s="185">
        <v>2944.8540000000003</v>
      </c>
      <c r="G764" s="185">
        <v>53658.80940000002</v>
      </c>
      <c r="H764" s="185">
        <v>249.5758576744187</v>
      </c>
      <c r="I764" s="185">
        <v>509.88475084464517</v>
      </c>
      <c r="J764" s="185">
        <v>1600</v>
      </c>
      <c r="K764" s="185">
        <v>278400</v>
      </c>
      <c r="L764" s="185">
        <v>1294.8837209302326</v>
      </c>
      <c r="M764" s="185">
        <v>279.55548905847905</v>
      </c>
      <c r="N764" s="186">
        <v>13.5</v>
      </c>
      <c r="O764" s="186">
        <v>174</v>
      </c>
      <c r="P764" s="186">
        <v>0.80930232558139537</v>
      </c>
      <c r="Q764" s="186">
        <v>2.2416057280324382</v>
      </c>
      <c r="R764" s="187">
        <v>0.86149253731343289</v>
      </c>
      <c r="S764" s="190">
        <v>47.25</v>
      </c>
      <c r="T764" s="190">
        <v>481.5</v>
      </c>
      <c r="U764" s="190">
        <v>2.2395348837209301</v>
      </c>
      <c r="V764" s="190">
        <v>5.82640779726575</v>
      </c>
      <c r="W764" s="187">
        <v>0.61671641791044773</v>
      </c>
      <c r="X764" s="187">
        <v>1.4782089552238806</v>
      </c>
      <c r="Y764" s="188">
        <v>29</v>
      </c>
      <c r="Z764" s="188">
        <v>72</v>
      </c>
      <c r="AA764" s="188">
        <v>59</v>
      </c>
      <c r="AB764" s="188">
        <v>83</v>
      </c>
      <c r="AC764" s="188">
        <v>77</v>
      </c>
      <c r="AD764" s="189">
        <v>20.9375</v>
      </c>
    </row>
    <row r="765" spans="1:30" s="183" customFormat="1" ht="11.35" x14ac:dyDescent="0.35">
      <c r="A765" s="175">
        <v>752</v>
      </c>
      <c r="B765" s="175">
        <v>16.5</v>
      </c>
      <c r="C765" s="175">
        <v>515.25</v>
      </c>
      <c r="D765" s="184">
        <v>2.3965116279069769</v>
      </c>
      <c r="E765" s="184">
        <v>3.7090504891961524</v>
      </c>
      <c r="F765" s="185">
        <v>1472.4270000000001</v>
      </c>
      <c r="G765" s="185">
        <v>18143.944525000003</v>
      </c>
      <c r="H765" s="185">
        <v>84.390439651162808</v>
      </c>
      <c r="I765" s="185">
        <v>215.30252153060397</v>
      </c>
      <c r="J765" s="185">
        <v>1600</v>
      </c>
      <c r="K765" s="185">
        <v>267250</v>
      </c>
      <c r="L765" s="185">
        <v>1243.0232558139535</v>
      </c>
      <c r="M765" s="185">
        <v>274.83669648904913</v>
      </c>
      <c r="N765" s="186">
        <v>13.5</v>
      </c>
      <c r="O765" s="186">
        <v>222</v>
      </c>
      <c r="P765" s="186">
        <v>1.0325581395348837</v>
      </c>
      <c r="Q765" s="186">
        <v>2.4289166203694195</v>
      </c>
      <c r="R765" s="187">
        <v>0.81884944920440639</v>
      </c>
      <c r="S765" s="190">
        <v>35.25</v>
      </c>
      <c r="T765" s="190">
        <v>424.5</v>
      </c>
      <c r="U765" s="190">
        <v>1.9744186046511627</v>
      </c>
      <c r="V765" s="190">
        <v>4.8993296806071767</v>
      </c>
      <c r="W765" s="187">
        <v>0.65361077111383115</v>
      </c>
      <c r="X765" s="187">
        <v>1.4724602203182375</v>
      </c>
      <c r="Y765" s="188">
        <v>38</v>
      </c>
      <c r="Z765" s="188">
        <v>73</v>
      </c>
      <c r="AA765" s="188">
        <v>49</v>
      </c>
      <c r="AB765" s="188">
        <v>79</v>
      </c>
      <c r="AC765" s="188">
        <v>81</v>
      </c>
      <c r="AD765" s="189">
        <v>20.425000000000001</v>
      </c>
    </row>
    <row r="766" spans="1:30" s="183" customFormat="1" ht="11.35" x14ac:dyDescent="0.35">
      <c r="A766" s="175">
        <v>753</v>
      </c>
      <c r="B766" s="175">
        <v>39</v>
      </c>
      <c r="C766" s="175">
        <v>956.25</v>
      </c>
      <c r="D766" s="184">
        <v>4.4476744186046515</v>
      </c>
      <c r="E766" s="184">
        <v>7.5701080984668492</v>
      </c>
      <c r="F766" s="185">
        <v>3145.6395000000007</v>
      </c>
      <c r="G766" s="185">
        <v>38598.037775000012</v>
      </c>
      <c r="H766" s="185">
        <v>179.52575709302332</v>
      </c>
      <c r="I766" s="185">
        <v>486.31144492982673</v>
      </c>
      <c r="J766" s="185">
        <v>1600</v>
      </c>
      <c r="K766" s="185">
        <v>273700</v>
      </c>
      <c r="L766" s="185">
        <v>1273.0232558139535</v>
      </c>
      <c r="M766" s="185">
        <v>274.78568440483969</v>
      </c>
      <c r="N766" s="186">
        <v>11.25</v>
      </c>
      <c r="O766" s="186">
        <v>171</v>
      </c>
      <c r="P766" s="186">
        <v>0.79534883720930227</v>
      </c>
      <c r="Q766" s="186">
        <v>1.9047043934275207</v>
      </c>
      <c r="R766" s="187">
        <v>0.8617343844754396</v>
      </c>
      <c r="S766" s="190">
        <v>24</v>
      </c>
      <c r="T766" s="190">
        <v>460.5</v>
      </c>
      <c r="U766" s="190">
        <v>2.1418604651162791</v>
      </c>
      <c r="V766" s="190">
        <v>4.4170301562248575</v>
      </c>
      <c r="W766" s="187">
        <v>0.62765312310491206</v>
      </c>
      <c r="X766" s="187">
        <v>1.4893875075803518</v>
      </c>
      <c r="Y766" s="188">
        <v>29</v>
      </c>
      <c r="Z766" s="188">
        <v>73</v>
      </c>
      <c r="AA766" s="188">
        <v>58</v>
      </c>
      <c r="AB766" s="188">
        <v>92</v>
      </c>
      <c r="AC766" s="188">
        <v>68</v>
      </c>
      <c r="AD766" s="189">
        <v>20.612500000000001</v>
      </c>
    </row>
    <row r="767" spans="1:30" s="183" customFormat="1" ht="11.35" x14ac:dyDescent="0.35">
      <c r="A767" s="175">
        <v>754</v>
      </c>
      <c r="B767" s="175">
        <v>36.75</v>
      </c>
      <c r="C767" s="175">
        <v>924.75</v>
      </c>
      <c r="D767" s="184">
        <v>4.3011627906976742</v>
      </c>
      <c r="E767" s="184">
        <v>6.5040649436435034</v>
      </c>
      <c r="F767" s="185">
        <v>3279.4965000000007</v>
      </c>
      <c r="G767" s="185">
        <v>41897.612825000011</v>
      </c>
      <c r="H767" s="185">
        <v>194.87261779069772</v>
      </c>
      <c r="I767" s="185">
        <v>504.74060152968389</v>
      </c>
      <c r="J767" s="185">
        <v>1600</v>
      </c>
      <c r="K767" s="185">
        <v>270900</v>
      </c>
      <c r="L767" s="185">
        <v>1260</v>
      </c>
      <c r="M767" s="185">
        <v>286.05437036294046</v>
      </c>
      <c r="N767" s="186">
        <v>12</v>
      </c>
      <c r="O767" s="186">
        <v>139.5</v>
      </c>
      <c r="P767" s="186">
        <v>0.64883720930232558</v>
      </c>
      <c r="Q767" s="186">
        <v>1.9080647940838074</v>
      </c>
      <c r="R767" s="187">
        <v>0.88403990024937662</v>
      </c>
      <c r="S767" s="190">
        <v>21.75</v>
      </c>
      <c r="T767" s="190">
        <v>420.75</v>
      </c>
      <c r="U767" s="190">
        <v>1.9569767441860466</v>
      </c>
      <c r="V767" s="190">
        <v>4.4297024935879872</v>
      </c>
      <c r="W767" s="187">
        <v>0.65024937655860349</v>
      </c>
      <c r="X767" s="187">
        <v>1.5342892768079801</v>
      </c>
      <c r="Y767" s="188">
        <v>40</v>
      </c>
      <c r="Z767" s="188">
        <v>65</v>
      </c>
      <c r="AA767" s="188">
        <v>55</v>
      </c>
      <c r="AB767" s="188">
        <v>67</v>
      </c>
      <c r="AC767" s="188">
        <v>93</v>
      </c>
      <c r="AD767" s="189">
        <v>20.05</v>
      </c>
    </row>
    <row r="768" spans="1:30" s="183" customFormat="1" ht="11.35" x14ac:dyDescent="0.35">
      <c r="A768" s="175">
        <v>755</v>
      </c>
      <c r="B768" s="175">
        <v>27</v>
      </c>
      <c r="C768" s="175">
        <v>981</v>
      </c>
      <c r="D768" s="184">
        <v>4.5627906976744184</v>
      </c>
      <c r="E768" s="184">
        <v>6.6076288130277252</v>
      </c>
      <c r="F768" s="185">
        <v>2141.7120000000004</v>
      </c>
      <c r="G768" s="185">
        <v>26989.661274999995</v>
      </c>
      <c r="H768" s="185">
        <v>125.53330825581394</v>
      </c>
      <c r="I768" s="185">
        <v>343.50782077509575</v>
      </c>
      <c r="J768" s="185">
        <v>1600</v>
      </c>
      <c r="K768" s="185">
        <v>267400</v>
      </c>
      <c r="L768" s="185">
        <v>1243.7209302325582</v>
      </c>
      <c r="M768" s="185">
        <v>263.85906086229187</v>
      </c>
      <c r="N768" s="186">
        <v>11.25</v>
      </c>
      <c r="O768" s="186">
        <v>222.75</v>
      </c>
      <c r="P768" s="186">
        <v>1.036046511627907</v>
      </c>
      <c r="Q768" s="186">
        <v>2.5276814572308015</v>
      </c>
      <c r="R768" s="187">
        <v>0.81058673469387754</v>
      </c>
      <c r="S768" s="190">
        <v>16.5</v>
      </c>
      <c r="T768" s="190">
        <v>301.5</v>
      </c>
      <c r="U768" s="190">
        <v>1.4023255813953488</v>
      </c>
      <c r="V768" s="190">
        <v>3.112811810909379</v>
      </c>
      <c r="W768" s="187">
        <v>0.74362244897959184</v>
      </c>
      <c r="X768" s="187">
        <v>1.5542091836734695</v>
      </c>
      <c r="Y768" s="188">
        <v>31</v>
      </c>
      <c r="Z768" s="188">
        <v>80</v>
      </c>
      <c r="AA768" s="188">
        <v>49</v>
      </c>
      <c r="AB768" s="188">
        <v>83</v>
      </c>
      <c r="AC768" s="188">
        <v>77</v>
      </c>
      <c r="AD768" s="189">
        <v>19.600000000000001</v>
      </c>
    </row>
    <row r="769" spans="1:30" s="183" customFormat="1" ht="11.35" x14ac:dyDescent="0.35">
      <c r="A769" s="175">
        <v>756</v>
      </c>
      <c r="B769" s="175">
        <v>25.5</v>
      </c>
      <c r="C769" s="175">
        <v>439.5</v>
      </c>
      <c r="D769" s="184">
        <v>2.0441860465116277</v>
      </c>
      <c r="E769" s="184">
        <v>4.0090902739945919</v>
      </c>
      <c r="F769" s="185">
        <v>1606.2840000000003</v>
      </c>
      <c r="G769" s="185">
        <v>15647.883300000003</v>
      </c>
      <c r="H769" s="185">
        <v>72.780852558139543</v>
      </c>
      <c r="I769" s="185">
        <v>209.78049062623506</v>
      </c>
      <c r="J769" s="185">
        <v>1600</v>
      </c>
      <c r="K769" s="185">
        <v>267150</v>
      </c>
      <c r="L769" s="185">
        <v>1242.5581395348838</v>
      </c>
      <c r="M769" s="185">
        <v>270.06483319263111</v>
      </c>
      <c r="N769" s="186">
        <v>12</v>
      </c>
      <c r="O769" s="186">
        <v>300.75</v>
      </c>
      <c r="P769" s="186">
        <v>1.3988372093023256</v>
      </c>
      <c r="Q769" s="186">
        <v>2.8309968269362327</v>
      </c>
      <c r="R769" s="187">
        <v>0.76130952380952388</v>
      </c>
      <c r="S769" s="190">
        <v>27</v>
      </c>
      <c r="T769" s="190">
        <v>489.75</v>
      </c>
      <c r="U769" s="190">
        <v>2.2779069767441862</v>
      </c>
      <c r="V769" s="190">
        <v>4.5585277782772069</v>
      </c>
      <c r="W769" s="187">
        <v>0.61130952380952386</v>
      </c>
      <c r="X769" s="187">
        <v>1.3726190476190476</v>
      </c>
      <c r="Y769" s="188">
        <v>36</v>
      </c>
      <c r="Z769" s="188">
        <v>76</v>
      </c>
      <c r="AA769" s="188">
        <v>48</v>
      </c>
      <c r="AB769" s="188">
        <v>90</v>
      </c>
      <c r="AC769" s="188">
        <v>70</v>
      </c>
      <c r="AD769" s="189">
        <v>21</v>
      </c>
    </row>
    <row r="770" spans="1:30" s="183" customFormat="1" ht="11.35" x14ac:dyDescent="0.35">
      <c r="A770" s="175">
        <v>757</v>
      </c>
      <c r="B770" s="175">
        <v>30.75</v>
      </c>
      <c r="C770" s="175">
        <v>1013.25</v>
      </c>
      <c r="D770" s="184">
        <v>4.7127906976744187</v>
      </c>
      <c r="E770" s="184">
        <v>6.638822144426948</v>
      </c>
      <c r="F770" s="185">
        <v>2744.0685000000003</v>
      </c>
      <c r="G770" s="185">
        <v>31496.923925000003</v>
      </c>
      <c r="H770" s="185">
        <v>146.49732058139537</v>
      </c>
      <c r="I770" s="185">
        <v>347.05879974151327</v>
      </c>
      <c r="J770" s="185">
        <v>1600</v>
      </c>
      <c r="K770" s="185">
        <v>276350</v>
      </c>
      <c r="L770" s="185">
        <v>1285.3488372093022</v>
      </c>
      <c r="M770" s="185">
        <v>273.53132743757709</v>
      </c>
      <c r="N770" s="186">
        <v>14.25</v>
      </c>
      <c r="O770" s="186">
        <v>202.5</v>
      </c>
      <c r="P770" s="186">
        <v>0.94186046511627908</v>
      </c>
      <c r="Q770" s="186">
        <v>2.5474682830873934</v>
      </c>
      <c r="R770" s="187">
        <v>0.83947681331747914</v>
      </c>
      <c r="S770" s="190">
        <v>33</v>
      </c>
      <c r="T770" s="190">
        <v>483</v>
      </c>
      <c r="U770" s="190">
        <v>2.2465116279069766</v>
      </c>
      <c r="V770" s="190">
        <v>5.1409728904535354</v>
      </c>
      <c r="W770" s="187">
        <v>0.61712247324613545</v>
      </c>
      <c r="X770" s="187">
        <v>1.4565992865636146</v>
      </c>
      <c r="Y770" s="188">
        <v>31</v>
      </c>
      <c r="Z770" s="188">
        <v>71</v>
      </c>
      <c r="AA770" s="188">
        <v>58</v>
      </c>
      <c r="AB770" s="188">
        <v>100</v>
      </c>
      <c r="AC770" s="188">
        <v>60</v>
      </c>
      <c r="AD770" s="189">
        <v>21.024999999999999</v>
      </c>
    </row>
    <row r="771" spans="1:30" s="183" customFormat="1" ht="11.35" x14ac:dyDescent="0.35">
      <c r="A771" s="175">
        <v>758</v>
      </c>
      <c r="B771" s="175">
        <v>18.75</v>
      </c>
      <c r="C771" s="175">
        <v>644.25</v>
      </c>
      <c r="D771" s="184">
        <v>2.9965116279069766</v>
      </c>
      <c r="E771" s="184">
        <v>4.3007877368657059</v>
      </c>
      <c r="F771" s="185">
        <v>1539.3555000000003</v>
      </c>
      <c r="G771" s="185">
        <v>24715.579575</v>
      </c>
      <c r="H771" s="185">
        <v>114.95618406976745</v>
      </c>
      <c r="I771" s="185">
        <v>253.83798696441247</v>
      </c>
      <c r="J771" s="185">
        <v>1600</v>
      </c>
      <c r="K771" s="185">
        <v>274150</v>
      </c>
      <c r="L771" s="185">
        <v>1275.1162790697674</v>
      </c>
      <c r="M771" s="185">
        <v>277.96298493762743</v>
      </c>
      <c r="N771" s="186">
        <v>8.25</v>
      </c>
      <c r="O771" s="186">
        <v>123</v>
      </c>
      <c r="P771" s="186">
        <v>0.5720930232558139</v>
      </c>
      <c r="Q771" s="186">
        <v>1.6106139743848642</v>
      </c>
      <c r="R771" s="187">
        <v>0.89832610043397398</v>
      </c>
      <c r="S771" s="190">
        <v>22.5</v>
      </c>
      <c r="T771" s="190">
        <v>423.75</v>
      </c>
      <c r="U771" s="190">
        <v>1.9709302325581395</v>
      </c>
      <c r="V771" s="190">
        <v>4.4953926642052231</v>
      </c>
      <c r="W771" s="187">
        <v>0.64972101673899574</v>
      </c>
      <c r="X771" s="187">
        <v>1.5480471171729697</v>
      </c>
      <c r="Y771" s="188">
        <v>31</v>
      </c>
      <c r="Z771" s="188">
        <v>70</v>
      </c>
      <c r="AA771" s="188">
        <v>59</v>
      </c>
      <c r="AB771" s="188">
        <v>83</v>
      </c>
      <c r="AC771" s="188">
        <v>77</v>
      </c>
      <c r="AD771" s="189">
        <v>20.162500000000001</v>
      </c>
    </row>
    <row r="772" spans="1:30" s="183" customFormat="1" ht="11.35" x14ac:dyDescent="0.35">
      <c r="A772" s="175">
        <v>759</v>
      </c>
      <c r="B772" s="175">
        <v>18</v>
      </c>
      <c r="C772" s="175">
        <v>542.25</v>
      </c>
      <c r="D772" s="184">
        <v>2.5220930232558141</v>
      </c>
      <c r="E772" s="184">
        <v>3.9252403689357749</v>
      </c>
      <c r="F772" s="185">
        <v>1405.4985000000001</v>
      </c>
      <c r="G772" s="185">
        <v>21369.526400000002</v>
      </c>
      <c r="H772" s="185">
        <v>99.393146046511646</v>
      </c>
      <c r="I772" s="185">
        <v>249.79236962102942</v>
      </c>
      <c r="J772" s="185">
        <v>1600</v>
      </c>
      <c r="K772" s="185">
        <v>272700</v>
      </c>
      <c r="L772" s="185">
        <v>1268.3720930232557</v>
      </c>
      <c r="M772" s="185">
        <v>281.43432885941974</v>
      </c>
      <c r="N772" s="186">
        <v>12.75</v>
      </c>
      <c r="O772" s="186">
        <v>247.5</v>
      </c>
      <c r="P772" s="186">
        <v>1.1511627906976745</v>
      </c>
      <c r="Q772" s="186">
        <v>2.4850837339945184</v>
      </c>
      <c r="R772" s="187">
        <v>0.80403800475059384</v>
      </c>
      <c r="S772" s="190">
        <v>33.75</v>
      </c>
      <c r="T772" s="190">
        <v>486.75</v>
      </c>
      <c r="U772" s="190">
        <v>2.2639534883720929</v>
      </c>
      <c r="V772" s="190">
        <v>4.7472732653356369</v>
      </c>
      <c r="W772" s="187">
        <v>0.61460807600950118</v>
      </c>
      <c r="X772" s="187">
        <v>1.4186460807600949</v>
      </c>
      <c r="Y772" s="188">
        <v>33</v>
      </c>
      <c r="Z772" s="188">
        <v>69</v>
      </c>
      <c r="AA772" s="188">
        <v>58</v>
      </c>
      <c r="AB772" s="188">
        <v>72</v>
      </c>
      <c r="AC772" s="188">
        <v>88</v>
      </c>
      <c r="AD772" s="189">
        <v>21.05</v>
      </c>
    </row>
    <row r="773" spans="1:30" s="183" customFormat="1" ht="11.35" x14ac:dyDescent="0.35">
      <c r="A773" s="175">
        <v>760</v>
      </c>
      <c r="B773" s="175">
        <v>34.5</v>
      </c>
      <c r="C773" s="175">
        <v>1306.5</v>
      </c>
      <c r="D773" s="184">
        <v>6.0767441860465112</v>
      </c>
      <c r="E773" s="184">
        <v>7.7563235344267332</v>
      </c>
      <c r="F773" s="185">
        <v>2810.9970000000003</v>
      </c>
      <c r="G773" s="185">
        <v>53991.592775000034</v>
      </c>
      <c r="H773" s="185">
        <v>251.12368732558156</v>
      </c>
      <c r="I773" s="185">
        <v>522.0738566533106</v>
      </c>
      <c r="J773" s="185">
        <v>1600</v>
      </c>
      <c r="K773" s="185">
        <v>277350</v>
      </c>
      <c r="L773" s="185">
        <v>1290</v>
      </c>
      <c r="M773" s="185">
        <v>284.21066295017755</v>
      </c>
      <c r="N773" s="186">
        <v>9.75</v>
      </c>
      <c r="O773" s="186">
        <v>73.5</v>
      </c>
      <c r="P773" s="186">
        <v>0.34186046511627904</v>
      </c>
      <c r="Q773" s="186">
        <v>1.2593078795827579</v>
      </c>
      <c r="R773" s="187">
        <v>0.93636363636363629</v>
      </c>
      <c r="S773" s="190">
        <v>41.25</v>
      </c>
      <c r="T773" s="190">
        <v>384</v>
      </c>
      <c r="U773" s="190">
        <v>1.786046511627907</v>
      </c>
      <c r="V773" s="190">
        <v>5.0297749617702436</v>
      </c>
      <c r="W773" s="187">
        <v>0.66753246753246753</v>
      </c>
      <c r="X773" s="187">
        <v>1.6038961038961039</v>
      </c>
      <c r="Y773" s="188">
        <v>31</v>
      </c>
      <c r="Z773" s="188">
        <v>66</v>
      </c>
      <c r="AA773" s="188">
        <v>63</v>
      </c>
      <c r="AB773" s="188">
        <v>80</v>
      </c>
      <c r="AC773" s="188">
        <v>80</v>
      </c>
      <c r="AD773" s="189">
        <v>19.25</v>
      </c>
    </row>
    <row r="774" spans="1:30" s="183" customFormat="1" ht="11.35" x14ac:dyDescent="0.35">
      <c r="A774" s="175">
        <v>761</v>
      </c>
      <c r="B774" s="175">
        <v>24</v>
      </c>
      <c r="C774" s="175">
        <v>549</v>
      </c>
      <c r="D774" s="184">
        <v>2.5534883720930233</v>
      </c>
      <c r="E774" s="184">
        <v>4.1977324117391159</v>
      </c>
      <c r="F774" s="185">
        <v>1940.9265000000003</v>
      </c>
      <c r="G774" s="185">
        <v>24100.209200000019</v>
      </c>
      <c r="H774" s="185">
        <v>112.09399627906986</v>
      </c>
      <c r="I774" s="185">
        <v>276.02145169468685</v>
      </c>
      <c r="J774" s="185">
        <v>1600</v>
      </c>
      <c r="K774" s="185">
        <v>278400</v>
      </c>
      <c r="L774" s="185">
        <v>1294.8837209302326</v>
      </c>
      <c r="M774" s="185">
        <v>279.55548905847905</v>
      </c>
      <c r="N774" s="186">
        <v>9</v>
      </c>
      <c r="O774" s="186">
        <v>159.75</v>
      </c>
      <c r="P774" s="186">
        <v>0.74302325581395345</v>
      </c>
      <c r="Q774" s="186">
        <v>1.9086797987674609</v>
      </c>
      <c r="R774" s="187">
        <v>0.87075242718446599</v>
      </c>
      <c r="S774" s="190">
        <v>30.75</v>
      </c>
      <c r="T774" s="190">
        <v>511.5</v>
      </c>
      <c r="U774" s="190">
        <v>2.3790697674418606</v>
      </c>
      <c r="V774" s="190">
        <v>5.2074290093704709</v>
      </c>
      <c r="W774" s="187">
        <v>0.58616504854368934</v>
      </c>
      <c r="X774" s="187">
        <v>1.4569174757281553</v>
      </c>
      <c r="Y774" s="188">
        <v>25</v>
      </c>
      <c r="Z774" s="188">
        <v>68</v>
      </c>
      <c r="AA774" s="188">
        <v>67</v>
      </c>
      <c r="AB774" s="188">
        <v>80</v>
      </c>
      <c r="AC774" s="188">
        <v>80</v>
      </c>
      <c r="AD774" s="189">
        <v>20.6</v>
      </c>
    </row>
    <row r="775" spans="1:30" s="183" customFormat="1" ht="11.35" x14ac:dyDescent="0.35">
      <c r="A775" s="175">
        <v>762</v>
      </c>
      <c r="B775" s="175">
        <v>27.75</v>
      </c>
      <c r="C775" s="175">
        <v>486.75</v>
      </c>
      <c r="D775" s="184">
        <v>2.2639534883720929</v>
      </c>
      <c r="E775" s="184">
        <v>5.1360955294412296</v>
      </c>
      <c r="F775" s="185">
        <v>2275.5690000000004</v>
      </c>
      <c r="G775" s="185">
        <v>21565.106350000005</v>
      </c>
      <c r="H775" s="185">
        <v>100.30282023255816</v>
      </c>
      <c r="I775" s="185">
        <v>321.96449962297845</v>
      </c>
      <c r="J775" s="185">
        <v>1600</v>
      </c>
      <c r="K775" s="185">
        <v>275300</v>
      </c>
      <c r="L775" s="185">
        <v>1280.4651162790697</v>
      </c>
      <c r="M775" s="185">
        <v>278.11912905383542</v>
      </c>
      <c r="N775" s="186">
        <v>15</v>
      </c>
      <c r="O775" s="186">
        <v>387</v>
      </c>
      <c r="P775" s="186">
        <v>1.8</v>
      </c>
      <c r="Q775" s="186">
        <v>3.4360139098648959</v>
      </c>
      <c r="R775" s="187">
        <v>0.70344827586206904</v>
      </c>
      <c r="S775" s="190">
        <v>33.75</v>
      </c>
      <c r="T775" s="190">
        <v>588</v>
      </c>
      <c r="U775" s="190">
        <v>2.7348837209302324</v>
      </c>
      <c r="V775" s="190">
        <v>5.3095260767146808</v>
      </c>
      <c r="W775" s="187">
        <v>0.54942528735632179</v>
      </c>
      <c r="X775" s="187">
        <v>1.2528735632183907</v>
      </c>
      <c r="Y775" s="188">
        <v>29</v>
      </c>
      <c r="Z775" s="188">
        <v>70</v>
      </c>
      <c r="AA775" s="188">
        <v>61</v>
      </c>
      <c r="AB775" s="188">
        <v>82</v>
      </c>
      <c r="AC775" s="188">
        <v>78</v>
      </c>
      <c r="AD775" s="189">
        <v>21.75</v>
      </c>
    </row>
    <row r="776" spans="1:30" s="183" customFormat="1" ht="11.35" x14ac:dyDescent="0.35">
      <c r="A776" s="175">
        <v>763</v>
      </c>
      <c r="B776" s="175">
        <v>30.75</v>
      </c>
      <c r="C776" s="175">
        <v>628.5</v>
      </c>
      <c r="D776" s="184">
        <v>2.9232558139534883</v>
      </c>
      <c r="E776" s="184">
        <v>5.1432101692880856</v>
      </c>
      <c r="F776" s="185">
        <v>2275.5690000000004</v>
      </c>
      <c r="G776" s="185">
        <v>26999.32872500001</v>
      </c>
      <c r="H776" s="185">
        <v>125.57827313953493</v>
      </c>
      <c r="I776" s="185">
        <v>324.24190442046228</v>
      </c>
      <c r="J776" s="185">
        <v>1600</v>
      </c>
      <c r="K776" s="185">
        <v>272000</v>
      </c>
      <c r="L776" s="185">
        <v>1265.1162790697674</v>
      </c>
      <c r="M776" s="185">
        <v>284.23016286350929</v>
      </c>
      <c r="N776" s="186">
        <v>21.75</v>
      </c>
      <c r="O776" s="186">
        <v>236.25</v>
      </c>
      <c r="P776" s="186">
        <v>1.0988372093023255</v>
      </c>
      <c r="Q776" s="186">
        <v>2.9707194204846261</v>
      </c>
      <c r="R776" s="187">
        <v>0.80804387568555758</v>
      </c>
      <c r="S776" s="190">
        <v>25.5</v>
      </c>
      <c r="T776" s="190">
        <v>471.75</v>
      </c>
      <c r="U776" s="190">
        <v>2.1941860465116281</v>
      </c>
      <c r="V776" s="190">
        <v>4.5617288658576349</v>
      </c>
      <c r="W776" s="187">
        <v>0.61669713589274833</v>
      </c>
      <c r="X776" s="187">
        <v>1.4247410115783059</v>
      </c>
      <c r="Y776" s="188">
        <v>36</v>
      </c>
      <c r="Z776" s="188">
        <v>67</v>
      </c>
      <c r="AA776" s="188">
        <v>57</v>
      </c>
      <c r="AB776" s="188">
        <v>84</v>
      </c>
      <c r="AC776" s="188">
        <v>76</v>
      </c>
      <c r="AD776" s="189">
        <v>20.512499999999999</v>
      </c>
    </row>
    <row r="777" spans="1:30" s="183" customFormat="1" ht="11.35" x14ac:dyDescent="0.35">
      <c r="A777" s="175">
        <v>764</v>
      </c>
      <c r="B777" s="175">
        <v>29.25</v>
      </c>
      <c r="C777" s="175">
        <v>557.25</v>
      </c>
      <c r="D777" s="184">
        <v>2.5918604651162789</v>
      </c>
      <c r="E777" s="184">
        <v>4.5480293852228186</v>
      </c>
      <c r="F777" s="185">
        <v>2610.2115000000003</v>
      </c>
      <c r="G777" s="185">
        <v>20011.621500000019</v>
      </c>
      <c r="H777" s="185">
        <v>93.077309302325673</v>
      </c>
      <c r="I777" s="185">
        <v>269.62858174478038</v>
      </c>
      <c r="J777" s="185">
        <v>1600</v>
      </c>
      <c r="K777" s="185">
        <v>267700</v>
      </c>
      <c r="L777" s="185">
        <v>1245.1162790697674</v>
      </c>
      <c r="M777" s="185">
        <v>278.24023181939799</v>
      </c>
      <c r="N777" s="186">
        <v>14.25</v>
      </c>
      <c r="O777" s="186">
        <v>235.5</v>
      </c>
      <c r="P777" s="186">
        <v>1.0953488372093023</v>
      </c>
      <c r="Q777" s="186">
        <v>2.5176204727944378</v>
      </c>
      <c r="R777" s="187">
        <v>0.80748007357449414</v>
      </c>
      <c r="S777" s="190">
        <v>23.25</v>
      </c>
      <c r="T777" s="190">
        <v>429.75</v>
      </c>
      <c r="U777" s="190">
        <v>1.9988372093023257</v>
      </c>
      <c r="V777" s="190">
        <v>4.0847832560707911</v>
      </c>
      <c r="W777" s="187">
        <v>0.64868179031269158</v>
      </c>
      <c r="X777" s="187">
        <v>1.4561618638871856</v>
      </c>
      <c r="Y777" s="188">
        <v>37</v>
      </c>
      <c r="Z777" s="188">
        <v>74</v>
      </c>
      <c r="AA777" s="188">
        <v>49</v>
      </c>
      <c r="AB777" s="188">
        <v>78</v>
      </c>
      <c r="AC777" s="188">
        <v>82</v>
      </c>
      <c r="AD777" s="189">
        <v>20.387499999999999</v>
      </c>
    </row>
    <row r="778" spans="1:30" s="183" customFormat="1" ht="11.35" x14ac:dyDescent="0.35">
      <c r="A778" s="175">
        <v>765</v>
      </c>
      <c r="B778" s="175">
        <v>43.5</v>
      </c>
      <c r="C778" s="175">
        <v>1167.75</v>
      </c>
      <c r="D778" s="184">
        <v>5.4313953488372091</v>
      </c>
      <c r="E778" s="184">
        <v>7.3444303334164847</v>
      </c>
      <c r="F778" s="185">
        <v>2877.9255000000003</v>
      </c>
      <c r="G778" s="185">
        <v>54600.270300000018</v>
      </c>
      <c r="H778" s="185">
        <v>253.95474558139543</v>
      </c>
      <c r="I778" s="185">
        <v>489.61415360153819</v>
      </c>
      <c r="J778" s="185">
        <v>1600</v>
      </c>
      <c r="K778" s="185">
        <v>281250</v>
      </c>
      <c r="L778" s="185">
        <v>1308.1395348837209</v>
      </c>
      <c r="M778" s="185">
        <v>268.67845332321747</v>
      </c>
      <c r="N778" s="186">
        <v>9.75</v>
      </c>
      <c r="O778" s="186">
        <v>86.25</v>
      </c>
      <c r="P778" s="186">
        <v>0.40116279069767441</v>
      </c>
      <c r="Q778" s="186">
        <v>1.4640747920580557</v>
      </c>
      <c r="R778" s="187">
        <v>0.92473821989528793</v>
      </c>
      <c r="S778" s="190">
        <v>24.75</v>
      </c>
      <c r="T778" s="190">
        <v>342.75</v>
      </c>
      <c r="U778" s="190">
        <v>1.594186046511628</v>
      </c>
      <c r="V778" s="190">
        <v>4.2770744174846422</v>
      </c>
      <c r="W778" s="187">
        <v>0.7009162303664922</v>
      </c>
      <c r="X778" s="187">
        <v>1.6256544502617802</v>
      </c>
      <c r="Y778" s="188">
        <v>29</v>
      </c>
      <c r="Z778" s="188">
        <v>72</v>
      </c>
      <c r="AA778" s="188">
        <v>59</v>
      </c>
      <c r="AB778" s="188">
        <v>76</v>
      </c>
      <c r="AC778" s="188">
        <v>84</v>
      </c>
      <c r="AD778" s="189">
        <v>19.100000000000001</v>
      </c>
    </row>
    <row r="779" spans="1:30" s="183" customFormat="1" ht="11.35" x14ac:dyDescent="0.35">
      <c r="A779" s="175">
        <v>766</v>
      </c>
      <c r="B779" s="175">
        <v>25.5</v>
      </c>
      <c r="C779" s="175">
        <v>793.5</v>
      </c>
      <c r="D779" s="184">
        <v>3.6906976744186046</v>
      </c>
      <c r="E779" s="184">
        <v>5.6785201093657491</v>
      </c>
      <c r="F779" s="185">
        <v>2141.7120000000004</v>
      </c>
      <c r="G779" s="185">
        <v>33945.763375000002</v>
      </c>
      <c r="H779" s="185">
        <v>157.88727151162792</v>
      </c>
      <c r="I779" s="185">
        <v>378.53907850789597</v>
      </c>
      <c r="J779" s="185">
        <v>1600</v>
      </c>
      <c r="K779" s="185">
        <v>268550</v>
      </c>
      <c r="L779" s="185">
        <v>1249.0697674418604</v>
      </c>
      <c r="M779" s="185">
        <v>282.59324781015113</v>
      </c>
      <c r="N779" s="186">
        <v>11.25</v>
      </c>
      <c r="O779" s="186">
        <v>215.25</v>
      </c>
      <c r="P779" s="186">
        <v>1.0011627906976743</v>
      </c>
      <c r="Q779" s="186">
        <v>2.2673909512282617</v>
      </c>
      <c r="R779" s="187">
        <v>0.82096069868995647</v>
      </c>
      <c r="S779" s="190">
        <v>25.5</v>
      </c>
      <c r="T779" s="190">
        <v>403.5</v>
      </c>
      <c r="U779" s="190">
        <v>1.8767441860465117</v>
      </c>
      <c r="V779" s="190">
        <v>4.3496340596589285</v>
      </c>
      <c r="W779" s="187">
        <v>0.66437928883343733</v>
      </c>
      <c r="X779" s="187">
        <v>1.4853399875233939</v>
      </c>
      <c r="Y779" s="188">
        <v>42</v>
      </c>
      <c r="Z779" s="188">
        <v>65</v>
      </c>
      <c r="AA779" s="188">
        <v>53</v>
      </c>
      <c r="AB779" s="188">
        <v>73</v>
      </c>
      <c r="AC779" s="188">
        <v>87</v>
      </c>
      <c r="AD779" s="189">
        <v>20.037500000000001</v>
      </c>
    </row>
    <row r="780" spans="1:30" s="183" customFormat="1" ht="11.35" x14ac:dyDescent="0.35">
      <c r="A780" s="175">
        <v>767</v>
      </c>
      <c r="B780" s="175">
        <v>22.5</v>
      </c>
      <c r="C780" s="175">
        <v>595.5</v>
      </c>
      <c r="D780" s="184">
        <v>2.769767441860465</v>
      </c>
      <c r="E780" s="184">
        <v>4.7389090824216469</v>
      </c>
      <c r="F780" s="185">
        <v>2007.8550000000002</v>
      </c>
      <c r="G780" s="185">
        <v>23040.136125000008</v>
      </c>
      <c r="H780" s="185">
        <v>107.16342383720934</v>
      </c>
      <c r="I780" s="185">
        <v>301.88394819825885</v>
      </c>
      <c r="J780" s="185">
        <v>1600</v>
      </c>
      <c r="K780" s="185">
        <v>270450</v>
      </c>
      <c r="L780" s="185">
        <v>1257.9069767441861</v>
      </c>
      <c r="M780" s="185">
        <v>282.85558333867829</v>
      </c>
      <c r="N780" s="186">
        <v>9.75</v>
      </c>
      <c r="O780" s="186">
        <v>162</v>
      </c>
      <c r="P780" s="186">
        <v>0.75348837209302322</v>
      </c>
      <c r="Q780" s="186">
        <v>1.9326388474269542</v>
      </c>
      <c r="R780" s="187">
        <v>0.8654205607476636</v>
      </c>
      <c r="S780" s="190">
        <v>27.75</v>
      </c>
      <c r="T780" s="190">
        <v>428.25</v>
      </c>
      <c r="U780" s="190">
        <v>1.991860465116279</v>
      </c>
      <c r="V780" s="190">
        <v>4.4182201642393713</v>
      </c>
      <c r="W780" s="187">
        <v>0.64423676012461062</v>
      </c>
      <c r="X780" s="187">
        <v>1.5096573208722743</v>
      </c>
      <c r="Y780" s="188">
        <v>34</v>
      </c>
      <c r="Z780" s="188">
        <v>72</v>
      </c>
      <c r="AA780" s="188">
        <v>54</v>
      </c>
      <c r="AB780" s="188">
        <v>83</v>
      </c>
      <c r="AC780" s="188">
        <v>77</v>
      </c>
      <c r="AD780" s="189">
        <v>20.0625</v>
      </c>
    </row>
    <row r="781" spans="1:30" s="183" customFormat="1" ht="11.35" x14ac:dyDescent="0.35">
      <c r="A781" s="175">
        <v>768</v>
      </c>
      <c r="B781" s="175">
        <v>20.25</v>
      </c>
      <c r="C781" s="175">
        <v>567</v>
      </c>
      <c r="D781" s="184">
        <v>2.6372093023255814</v>
      </c>
      <c r="E781" s="184">
        <v>3.9691875893612325</v>
      </c>
      <c r="F781" s="185">
        <v>1539.3555000000003</v>
      </c>
      <c r="G781" s="185">
        <v>21547.258750000008</v>
      </c>
      <c r="H781" s="185">
        <v>100.21980813953492</v>
      </c>
      <c r="I781" s="185">
        <v>241.49612946087228</v>
      </c>
      <c r="J781" s="185">
        <v>1600</v>
      </c>
      <c r="K781" s="185">
        <v>273900</v>
      </c>
      <c r="L781" s="185">
        <v>1273.953488372093</v>
      </c>
      <c r="M781" s="185">
        <v>283.98976168595829</v>
      </c>
      <c r="N781" s="186">
        <v>11.25</v>
      </c>
      <c r="O781" s="186">
        <v>168</v>
      </c>
      <c r="P781" s="186">
        <v>0.78139534883720929</v>
      </c>
      <c r="Q781" s="186">
        <v>2.1167451885940851</v>
      </c>
      <c r="R781" s="187">
        <v>0.8612143742255266</v>
      </c>
      <c r="S781" s="190">
        <v>27.75</v>
      </c>
      <c r="T781" s="190">
        <v>459.75</v>
      </c>
      <c r="U781" s="190">
        <v>2.1383720930232557</v>
      </c>
      <c r="V781" s="190">
        <v>4.7708327856231181</v>
      </c>
      <c r="W781" s="187">
        <v>0.6201982651796778</v>
      </c>
      <c r="X781" s="187">
        <v>1.4814126394052045</v>
      </c>
      <c r="Y781" s="188">
        <v>35</v>
      </c>
      <c r="Z781" s="188">
        <v>68</v>
      </c>
      <c r="AA781" s="188">
        <v>57</v>
      </c>
      <c r="AB781" s="188">
        <v>88</v>
      </c>
      <c r="AC781" s="188">
        <v>72</v>
      </c>
      <c r="AD781" s="189">
        <v>20.175000000000001</v>
      </c>
    </row>
    <row r="782" spans="1:30" s="183" customFormat="1" ht="11.35" x14ac:dyDescent="0.35">
      <c r="A782" s="175">
        <v>769</v>
      </c>
      <c r="B782" s="175">
        <v>22.5</v>
      </c>
      <c r="C782" s="175">
        <v>509.25</v>
      </c>
      <c r="D782" s="184">
        <v>2.3686046511627907</v>
      </c>
      <c r="E782" s="184">
        <v>4.1374461520031813</v>
      </c>
      <c r="F782" s="185">
        <v>1940.9265000000003</v>
      </c>
      <c r="G782" s="185">
        <v>19000.257499999985</v>
      </c>
      <c r="H782" s="185">
        <v>88.373290697674349</v>
      </c>
      <c r="I782" s="185">
        <v>245.26588102123588</v>
      </c>
      <c r="J782" s="185">
        <v>1600</v>
      </c>
      <c r="K782" s="185">
        <v>269550</v>
      </c>
      <c r="L782" s="185">
        <v>1253.7209302325582</v>
      </c>
      <c r="M782" s="185">
        <v>276.29916787307729</v>
      </c>
      <c r="N782" s="186">
        <v>12</v>
      </c>
      <c r="O782" s="186">
        <v>182.25</v>
      </c>
      <c r="P782" s="186">
        <v>0.8476744186046512</v>
      </c>
      <c r="Q782" s="186">
        <v>2.0251904689577938</v>
      </c>
      <c r="R782" s="187">
        <v>0.85326086956521729</v>
      </c>
      <c r="S782" s="190">
        <v>27.75</v>
      </c>
      <c r="T782" s="190">
        <v>472.5</v>
      </c>
      <c r="U782" s="190">
        <v>2.1976744186046511</v>
      </c>
      <c r="V782" s="190">
        <v>4.4019557236036393</v>
      </c>
      <c r="W782" s="187">
        <v>0.61956521739130432</v>
      </c>
      <c r="X782" s="187">
        <v>1.4728260869565215</v>
      </c>
      <c r="Y782" s="188">
        <v>34</v>
      </c>
      <c r="Z782" s="188">
        <v>78</v>
      </c>
      <c r="AA782" s="188">
        <v>48</v>
      </c>
      <c r="AB782" s="188">
        <v>88</v>
      </c>
      <c r="AC782" s="188">
        <v>72</v>
      </c>
      <c r="AD782" s="189">
        <v>20.7</v>
      </c>
    </row>
    <row r="783" spans="1:30" s="183" customFormat="1" ht="11.35" x14ac:dyDescent="0.35">
      <c r="A783" s="175">
        <v>770</v>
      </c>
      <c r="B783" s="175">
        <v>30</v>
      </c>
      <c r="C783" s="175">
        <v>857.25</v>
      </c>
      <c r="D783" s="184">
        <v>3.9872093023255815</v>
      </c>
      <c r="E783" s="184">
        <v>6.0645967134764476</v>
      </c>
      <c r="F783" s="185">
        <v>2677.1400000000003</v>
      </c>
      <c r="G783" s="185">
        <v>33137.043999999994</v>
      </c>
      <c r="H783" s="185">
        <v>154.12578604651159</v>
      </c>
      <c r="I783" s="185">
        <v>387.93900590122024</v>
      </c>
      <c r="J783" s="185">
        <v>1600</v>
      </c>
      <c r="K783" s="185">
        <v>272350</v>
      </c>
      <c r="L783" s="185">
        <v>1266.7441860465117</v>
      </c>
      <c r="M783" s="185">
        <v>282.84040718339077</v>
      </c>
      <c r="N783" s="186">
        <v>12</v>
      </c>
      <c r="O783" s="186">
        <v>197.25</v>
      </c>
      <c r="P783" s="186">
        <v>0.91744186046511633</v>
      </c>
      <c r="Q783" s="186">
        <v>2.0909206184881701</v>
      </c>
      <c r="R783" s="187">
        <v>0.83572767020612104</v>
      </c>
      <c r="S783" s="190">
        <v>38.25</v>
      </c>
      <c r="T783" s="190">
        <v>393</v>
      </c>
      <c r="U783" s="190">
        <v>1.827906976744186</v>
      </c>
      <c r="V783" s="190">
        <v>4.8124316031743737</v>
      </c>
      <c r="W783" s="187">
        <v>0.67270455965021858</v>
      </c>
      <c r="X783" s="187">
        <v>1.5084322298563397</v>
      </c>
      <c r="Y783" s="188">
        <v>35</v>
      </c>
      <c r="Z783" s="188">
        <v>72</v>
      </c>
      <c r="AA783" s="188">
        <v>53</v>
      </c>
      <c r="AB783" s="188">
        <v>86</v>
      </c>
      <c r="AC783" s="188">
        <v>74</v>
      </c>
      <c r="AD783" s="189">
        <v>20.012499999999999</v>
      </c>
    </row>
    <row r="784" spans="1:30" s="183" customFormat="1" ht="11.35" x14ac:dyDescent="0.35">
      <c r="A784" s="175">
        <v>771</v>
      </c>
      <c r="B784" s="175">
        <v>19.5</v>
      </c>
      <c r="C784" s="175">
        <v>472.5</v>
      </c>
      <c r="D784" s="184">
        <v>2.1976744186046511</v>
      </c>
      <c r="E784" s="184">
        <v>4.006842183818172</v>
      </c>
      <c r="F784" s="185">
        <v>1405.4985000000001</v>
      </c>
      <c r="G784" s="185">
        <v>19952.873149999996</v>
      </c>
      <c r="H784" s="185">
        <v>92.804061162790674</v>
      </c>
      <c r="I784" s="185">
        <v>255.77991055017384</v>
      </c>
      <c r="J784" s="185">
        <v>1600</v>
      </c>
      <c r="K784" s="185">
        <v>264950</v>
      </c>
      <c r="L784" s="185">
        <v>1232.3255813953488</v>
      </c>
      <c r="M784" s="185">
        <v>272.9454877733009</v>
      </c>
      <c r="N784" s="186">
        <v>18</v>
      </c>
      <c r="O784" s="186">
        <v>293.25</v>
      </c>
      <c r="P784" s="186">
        <v>1.363953488372093</v>
      </c>
      <c r="Q784" s="186">
        <v>2.846200237548139</v>
      </c>
      <c r="R784" s="187">
        <v>0.76712328767123295</v>
      </c>
      <c r="S784" s="190">
        <v>18.75</v>
      </c>
      <c r="T784" s="190">
        <v>444.75</v>
      </c>
      <c r="U784" s="190">
        <v>2.0686046511627909</v>
      </c>
      <c r="V784" s="190">
        <v>3.7103357667261632</v>
      </c>
      <c r="W784" s="187">
        <v>0.64681357951161411</v>
      </c>
      <c r="X784" s="187">
        <v>1.4139368671828469</v>
      </c>
      <c r="Y784" s="188">
        <v>42</v>
      </c>
      <c r="Z784" s="188">
        <v>74</v>
      </c>
      <c r="AA784" s="188">
        <v>44</v>
      </c>
      <c r="AB784" s="188">
        <v>70</v>
      </c>
      <c r="AC784" s="188">
        <v>90</v>
      </c>
      <c r="AD784" s="189">
        <v>20.987500000000001</v>
      </c>
    </row>
    <row r="785" spans="1:30" s="183" customFormat="1" ht="11.35" x14ac:dyDescent="0.35">
      <c r="A785" s="175">
        <v>772</v>
      </c>
      <c r="B785" s="175">
        <v>27</v>
      </c>
      <c r="C785" s="175">
        <v>615</v>
      </c>
      <c r="D785" s="184">
        <v>2.86046511627907</v>
      </c>
      <c r="E785" s="184">
        <v>4.6257426549429601</v>
      </c>
      <c r="F785" s="185">
        <v>1940.9265000000003</v>
      </c>
      <c r="G785" s="185">
        <v>27402.387025000007</v>
      </c>
      <c r="H785" s="185">
        <v>127.45296290697678</v>
      </c>
      <c r="I785" s="185">
        <v>294.07168232333288</v>
      </c>
      <c r="J785" s="185">
        <v>1600</v>
      </c>
      <c r="K785" s="185">
        <v>279400</v>
      </c>
      <c r="L785" s="185">
        <v>1299.5348837209303</v>
      </c>
      <c r="M785" s="185">
        <v>272.40666315745631</v>
      </c>
      <c r="N785" s="186">
        <v>12</v>
      </c>
      <c r="O785" s="186">
        <v>194.25</v>
      </c>
      <c r="P785" s="186">
        <v>0.90348837209302324</v>
      </c>
      <c r="Q785" s="186">
        <v>2.3263875205760964</v>
      </c>
      <c r="R785" s="187">
        <v>0.8486265341905318</v>
      </c>
      <c r="S785" s="190">
        <v>25.5</v>
      </c>
      <c r="T785" s="190">
        <v>530.25</v>
      </c>
      <c r="U785" s="190">
        <v>2.4662790697674417</v>
      </c>
      <c r="V785" s="190">
        <v>4.8029235758053828</v>
      </c>
      <c r="W785" s="187">
        <v>0.58679135008766803</v>
      </c>
      <c r="X785" s="187">
        <v>1.4354178842781997</v>
      </c>
      <c r="Y785" s="188">
        <v>31</v>
      </c>
      <c r="Z785" s="188">
        <v>71</v>
      </c>
      <c r="AA785" s="188">
        <v>58</v>
      </c>
      <c r="AB785" s="188">
        <v>91</v>
      </c>
      <c r="AC785" s="188">
        <v>69</v>
      </c>
      <c r="AD785" s="189">
        <v>21.387499999999999</v>
      </c>
    </row>
    <row r="786" spans="1:30" s="183" customFormat="1" ht="11.35" x14ac:dyDescent="0.35">
      <c r="A786" s="175">
        <v>773</v>
      </c>
      <c r="B786" s="175">
        <v>45.75</v>
      </c>
      <c r="C786" s="175">
        <v>984</v>
      </c>
      <c r="D786" s="184">
        <v>4.5767441860465112</v>
      </c>
      <c r="E786" s="184">
        <v>9.3638132561438692</v>
      </c>
      <c r="F786" s="185">
        <v>4082.6385000000005</v>
      </c>
      <c r="G786" s="185">
        <v>40686.206975000016</v>
      </c>
      <c r="H786" s="185">
        <v>189.23817197674427</v>
      </c>
      <c r="I786" s="185">
        <v>558.71609070807108</v>
      </c>
      <c r="J786" s="185">
        <v>1600</v>
      </c>
      <c r="K786" s="185">
        <v>276950</v>
      </c>
      <c r="L786" s="185">
        <v>1288.1395348837209</v>
      </c>
      <c r="M786" s="185">
        <v>265.60859241422992</v>
      </c>
      <c r="N786" s="186">
        <v>11.25</v>
      </c>
      <c r="O786" s="186">
        <v>273.75</v>
      </c>
      <c r="P786" s="186">
        <v>1.2732558139534884</v>
      </c>
      <c r="Q786" s="186">
        <v>2.6108675832100641</v>
      </c>
      <c r="R786" s="187">
        <v>0.78247914183551848</v>
      </c>
      <c r="S786" s="190">
        <v>30</v>
      </c>
      <c r="T786" s="190">
        <v>488.25</v>
      </c>
      <c r="U786" s="190">
        <v>2.2709302325581397</v>
      </c>
      <c r="V786" s="190">
        <v>4.6306480107845225</v>
      </c>
      <c r="W786" s="187">
        <v>0.61203814064362339</v>
      </c>
      <c r="X786" s="187">
        <v>1.3945172824791419</v>
      </c>
      <c r="Y786" s="188">
        <v>25</v>
      </c>
      <c r="Z786" s="188">
        <v>79</v>
      </c>
      <c r="AA786" s="188">
        <v>56</v>
      </c>
      <c r="AB786" s="188">
        <v>72</v>
      </c>
      <c r="AC786" s="188">
        <v>88</v>
      </c>
      <c r="AD786" s="189">
        <v>20.975000000000001</v>
      </c>
    </row>
    <row r="787" spans="1:30" s="183" customFormat="1" ht="11.35" x14ac:dyDescent="0.35">
      <c r="A787" s="175">
        <v>774</v>
      </c>
      <c r="B787" s="175">
        <v>21.75</v>
      </c>
      <c r="C787" s="175">
        <v>811.5</v>
      </c>
      <c r="D787" s="184">
        <v>3.7744186046511627</v>
      </c>
      <c r="E787" s="184">
        <v>5.2064546129814122</v>
      </c>
      <c r="F787" s="185">
        <v>1740.1410000000003</v>
      </c>
      <c r="G787" s="185">
        <v>29644.11995</v>
      </c>
      <c r="H787" s="185">
        <v>137.8796276744186</v>
      </c>
      <c r="I787" s="185">
        <v>320.90764014432813</v>
      </c>
      <c r="J787" s="185">
        <v>1600</v>
      </c>
      <c r="K787" s="185">
        <v>267050</v>
      </c>
      <c r="L787" s="185">
        <v>1242.0930232558139</v>
      </c>
      <c r="M787" s="185">
        <v>265.20630427952176</v>
      </c>
      <c r="N787" s="186">
        <v>12</v>
      </c>
      <c r="O787" s="186">
        <v>189.75</v>
      </c>
      <c r="P787" s="186">
        <v>0.88255813953488371</v>
      </c>
      <c r="Q787" s="186">
        <v>2.4796810665280038</v>
      </c>
      <c r="R787" s="187">
        <v>0.84582571602681289</v>
      </c>
      <c r="S787" s="190">
        <v>32.25</v>
      </c>
      <c r="T787" s="190">
        <v>460.5</v>
      </c>
      <c r="U787" s="190">
        <v>2.1418604651162791</v>
      </c>
      <c r="V787" s="190">
        <v>4.8725812383545</v>
      </c>
      <c r="W787" s="187">
        <v>0.62583790371724557</v>
      </c>
      <c r="X787" s="187">
        <v>1.4716636197440585</v>
      </c>
      <c r="Y787" s="188">
        <v>36</v>
      </c>
      <c r="Z787" s="188">
        <v>83</v>
      </c>
      <c r="AA787" s="188">
        <v>41</v>
      </c>
      <c r="AB787" s="188">
        <v>94</v>
      </c>
      <c r="AC787" s="188">
        <v>66</v>
      </c>
      <c r="AD787" s="189">
        <v>20.512499999999999</v>
      </c>
    </row>
    <row r="788" spans="1:30" s="183" customFormat="1" ht="11.35" x14ac:dyDescent="0.35">
      <c r="A788" s="175">
        <v>775</v>
      </c>
      <c r="B788" s="175">
        <v>34.5</v>
      </c>
      <c r="C788" s="175">
        <v>1053</v>
      </c>
      <c r="D788" s="184">
        <v>4.8976744186046508</v>
      </c>
      <c r="E788" s="184">
        <v>7.3915441196640819</v>
      </c>
      <c r="F788" s="185">
        <v>2810.9970000000003</v>
      </c>
      <c r="G788" s="185">
        <v>49523.371749999984</v>
      </c>
      <c r="H788" s="185">
        <v>230.34126395348829</v>
      </c>
      <c r="I788" s="185">
        <v>500.25292461595774</v>
      </c>
      <c r="J788" s="185">
        <v>1600</v>
      </c>
      <c r="K788" s="185">
        <v>274250</v>
      </c>
      <c r="L788" s="185">
        <v>1275.5813953488373</v>
      </c>
      <c r="M788" s="185">
        <v>282.54767462730274</v>
      </c>
      <c r="N788" s="186">
        <v>13.5</v>
      </c>
      <c r="O788" s="186">
        <v>168.75</v>
      </c>
      <c r="P788" s="186">
        <v>0.78488372093023251</v>
      </c>
      <c r="Q788" s="186">
        <v>2.1809105661697705</v>
      </c>
      <c r="R788" s="187">
        <v>0.85998755444928432</v>
      </c>
      <c r="S788" s="190">
        <v>32.25</v>
      </c>
      <c r="T788" s="190">
        <v>438</v>
      </c>
      <c r="U788" s="190">
        <v>2.0372093023255813</v>
      </c>
      <c r="V788" s="190">
        <v>4.9265409020656827</v>
      </c>
      <c r="W788" s="187">
        <v>0.63658991910392027</v>
      </c>
      <c r="X788" s="187">
        <v>1.4965774735532045</v>
      </c>
      <c r="Y788" s="188">
        <v>33</v>
      </c>
      <c r="Z788" s="188">
        <v>70</v>
      </c>
      <c r="AA788" s="188">
        <v>57</v>
      </c>
      <c r="AB788" s="188">
        <v>74</v>
      </c>
      <c r="AC788" s="188">
        <v>86</v>
      </c>
      <c r="AD788" s="189">
        <v>20.087499999999999</v>
      </c>
    </row>
    <row r="789" spans="1:30" s="183" customFormat="1" ht="11.35" x14ac:dyDescent="0.35">
      <c r="A789" s="175">
        <v>776</v>
      </c>
      <c r="B789" s="175">
        <v>27</v>
      </c>
      <c r="C789" s="175">
        <v>622.5</v>
      </c>
      <c r="D789" s="184">
        <v>2.8953488372093021</v>
      </c>
      <c r="E789" s="184">
        <v>5.1859782865876829</v>
      </c>
      <c r="F789" s="185">
        <v>2208.6405000000004</v>
      </c>
      <c r="G789" s="185">
        <v>28995.65715000001</v>
      </c>
      <c r="H789" s="185">
        <v>134.86352162790703</v>
      </c>
      <c r="I789" s="185">
        <v>365.72016400781587</v>
      </c>
      <c r="J789" s="185">
        <v>1600</v>
      </c>
      <c r="K789" s="185">
        <v>280150</v>
      </c>
      <c r="L789" s="185">
        <v>1303.0232558139535</v>
      </c>
      <c r="M789" s="185">
        <v>271.42351363819847</v>
      </c>
      <c r="N789" s="186">
        <v>14.25</v>
      </c>
      <c r="O789" s="186">
        <v>227.25</v>
      </c>
      <c r="P789" s="186">
        <v>1.0569767441860465</v>
      </c>
      <c r="Q789" s="186">
        <v>2.4286448039120065</v>
      </c>
      <c r="R789" s="187">
        <v>0.82028469750889677</v>
      </c>
      <c r="S789" s="190">
        <v>30.75</v>
      </c>
      <c r="T789" s="190">
        <v>482.25</v>
      </c>
      <c r="U789" s="190">
        <v>2.2430232558139536</v>
      </c>
      <c r="V789" s="190">
        <v>4.5476395925735611</v>
      </c>
      <c r="W789" s="187">
        <v>0.6186239620403321</v>
      </c>
      <c r="X789" s="187">
        <v>1.4389086595492289</v>
      </c>
      <c r="Y789" s="188">
        <v>23</v>
      </c>
      <c r="Z789" s="188">
        <v>71</v>
      </c>
      <c r="AA789" s="188">
        <v>66</v>
      </c>
      <c r="AB789" s="188">
        <v>81</v>
      </c>
      <c r="AC789" s="188">
        <v>79</v>
      </c>
      <c r="AD789" s="189">
        <v>21.074999999999999</v>
      </c>
    </row>
    <row r="790" spans="1:30" s="183" customFormat="1" ht="11.35" x14ac:dyDescent="0.35">
      <c r="A790" s="175">
        <v>777</v>
      </c>
      <c r="B790" s="175">
        <v>50.25</v>
      </c>
      <c r="C790" s="175">
        <v>977.25</v>
      </c>
      <c r="D790" s="184">
        <v>4.5453488372093025</v>
      </c>
      <c r="E790" s="184">
        <v>7.4740580467477757</v>
      </c>
      <c r="F790" s="185">
        <v>3413.3535000000006</v>
      </c>
      <c r="G790" s="185">
        <v>38851.250600000014</v>
      </c>
      <c r="H790" s="185">
        <v>180.70349116279075</v>
      </c>
      <c r="I790" s="185">
        <v>455.40264010076856</v>
      </c>
      <c r="J790" s="185">
        <v>1600</v>
      </c>
      <c r="K790" s="185">
        <v>278200</v>
      </c>
      <c r="L790" s="185">
        <v>1293.953488372093</v>
      </c>
      <c r="M790" s="185">
        <v>270.27278998102935</v>
      </c>
      <c r="N790" s="186">
        <v>9.75</v>
      </c>
      <c r="O790" s="186">
        <v>150.75</v>
      </c>
      <c r="P790" s="186">
        <v>0.7011627906976744</v>
      </c>
      <c r="Q790" s="186">
        <v>1.9217911832142498</v>
      </c>
      <c r="R790" s="187">
        <v>0.87653562653562656</v>
      </c>
      <c r="S790" s="190">
        <v>29.25</v>
      </c>
      <c r="T790" s="190">
        <v>436.5</v>
      </c>
      <c r="U790" s="190">
        <v>2.0302325581395348</v>
      </c>
      <c r="V790" s="190">
        <v>5.1280580064607895</v>
      </c>
      <c r="W790" s="187">
        <v>0.64250614250614246</v>
      </c>
      <c r="X790" s="187">
        <v>1.519041769041769</v>
      </c>
      <c r="Y790" s="188">
        <v>25</v>
      </c>
      <c r="Z790" s="188">
        <v>66</v>
      </c>
      <c r="AA790" s="188">
        <v>69</v>
      </c>
      <c r="AB790" s="188">
        <v>84</v>
      </c>
      <c r="AC790" s="188">
        <v>76</v>
      </c>
      <c r="AD790" s="189">
        <v>20.350000000000001</v>
      </c>
    </row>
    <row r="791" spans="1:30" s="183" customFormat="1" ht="11.35" x14ac:dyDescent="0.35">
      <c r="A791" s="175">
        <v>778</v>
      </c>
      <c r="B791" s="175">
        <v>30.75</v>
      </c>
      <c r="C791" s="175">
        <v>784.5</v>
      </c>
      <c r="D791" s="184">
        <v>3.6488372093023256</v>
      </c>
      <c r="E791" s="184">
        <v>5.6127409339049636</v>
      </c>
      <c r="F791" s="185">
        <v>2744.0685000000003</v>
      </c>
      <c r="G791" s="185">
        <v>42040.765449999999</v>
      </c>
      <c r="H791" s="185">
        <v>195.53844395348835</v>
      </c>
      <c r="I791" s="185">
        <v>441.32700536691044</v>
      </c>
      <c r="J791" s="185">
        <v>1600</v>
      </c>
      <c r="K791" s="185">
        <v>272800</v>
      </c>
      <c r="L791" s="185">
        <v>1268.8372093023256</v>
      </c>
      <c r="M791" s="185">
        <v>285.97439025204022</v>
      </c>
      <c r="N791" s="186">
        <v>12</v>
      </c>
      <c r="O791" s="186">
        <v>164.25</v>
      </c>
      <c r="P791" s="186">
        <v>0.76395348837209298</v>
      </c>
      <c r="Q791" s="186">
        <v>2.0660338765700264</v>
      </c>
      <c r="R791" s="187">
        <v>0.86979785969084422</v>
      </c>
      <c r="S791" s="190">
        <v>26.25</v>
      </c>
      <c r="T791" s="190">
        <v>502.5</v>
      </c>
      <c r="U791" s="190">
        <v>2.3372093023255816</v>
      </c>
      <c r="V791" s="190">
        <v>5.0774618013174946</v>
      </c>
      <c r="W791" s="187">
        <v>0.60166468489892977</v>
      </c>
      <c r="X791" s="187">
        <v>1.471462544589774</v>
      </c>
      <c r="Y791" s="188">
        <v>40</v>
      </c>
      <c r="Z791" s="188">
        <v>62</v>
      </c>
      <c r="AA791" s="188">
        <v>58</v>
      </c>
      <c r="AB791" s="188">
        <v>76</v>
      </c>
      <c r="AC791" s="188">
        <v>84</v>
      </c>
      <c r="AD791" s="189">
        <v>21.024999999999999</v>
      </c>
    </row>
    <row r="792" spans="1:30" s="183" customFormat="1" ht="11.35" x14ac:dyDescent="0.35">
      <c r="A792" s="175">
        <v>779</v>
      </c>
      <c r="B792" s="175">
        <v>45.75</v>
      </c>
      <c r="C792" s="175">
        <v>1181.25</v>
      </c>
      <c r="D792" s="184">
        <v>5.4941860465116283</v>
      </c>
      <c r="E792" s="184">
        <v>8.5456594525667615</v>
      </c>
      <c r="F792" s="185">
        <v>4082.6385000000005</v>
      </c>
      <c r="G792" s="185">
        <v>51391.792375000019</v>
      </c>
      <c r="H792" s="185">
        <v>239.03159244186057</v>
      </c>
      <c r="I792" s="185">
        <v>575.43298456736909</v>
      </c>
      <c r="J792" s="185">
        <v>1600</v>
      </c>
      <c r="K792" s="185">
        <v>276300</v>
      </c>
      <c r="L792" s="185">
        <v>1285.1162790697674</v>
      </c>
      <c r="M792" s="185">
        <v>288.70782123483366</v>
      </c>
      <c r="N792" s="186">
        <v>9.75</v>
      </c>
      <c r="O792" s="186">
        <v>102.75</v>
      </c>
      <c r="P792" s="186">
        <v>0.47790697674418603</v>
      </c>
      <c r="Q792" s="186">
        <v>1.5067334199462337</v>
      </c>
      <c r="R792" s="187">
        <v>0.91501240694789088</v>
      </c>
      <c r="S792" s="190">
        <v>33.75</v>
      </c>
      <c r="T792" s="190">
        <v>442.5</v>
      </c>
      <c r="U792" s="190">
        <v>2.058139534883721</v>
      </c>
      <c r="V792" s="190">
        <v>5.3040269729679679</v>
      </c>
      <c r="W792" s="187">
        <v>0.6339950372208436</v>
      </c>
      <c r="X792" s="187">
        <v>1.5490074441687345</v>
      </c>
      <c r="Y792" s="188">
        <v>34</v>
      </c>
      <c r="Z792" s="188">
        <v>59</v>
      </c>
      <c r="AA792" s="188">
        <v>67</v>
      </c>
      <c r="AB792" s="188">
        <v>83</v>
      </c>
      <c r="AC792" s="188">
        <v>77</v>
      </c>
      <c r="AD792" s="189">
        <v>20.149999999999999</v>
      </c>
    </row>
    <row r="793" spans="1:30" s="183" customFormat="1" ht="11.35" x14ac:dyDescent="0.35">
      <c r="A793" s="175">
        <v>780</v>
      </c>
      <c r="B793" s="175">
        <v>27.75</v>
      </c>
      <c r="C793" s="175">
        <v>941.25</v>
      </c>
      <c r="D793" s="184">
        <v>4.3779069767441863</v>
      </c>
      <c r="E793" s="184">
        <v>6.7654228643420593</v>
      </c>
      <c r="F793" s="185">
        <v>2476.3545000000004</v>
      </c>
      <c r="G793" s="185">
        <v>36904.003075000015</v>
      </c>
      <c r="H793" s="185">
        <v>171.64652593023263</v>
      </c>
      <c r="I793" s="185">
        <v>414.3506156107731</v>
      </c>
      <c r="J793" s="185">
        <v>1600</v>
      </c>
      <c r="K793" s="185">
        <v>273000</v>
      </c>
      <c r="L793" s="185">
        <v>1269.7674418604652</v>
      </c>
      <c r="M793" s="185">
        <v>259.43403868872184</v>
      </c>
      <c r="N793" s="186">
        <v>12</v>
      </c>
      <c r="O793" s="186">
        <v>167.25</v>
      </c>
      <c r="P793" s="186">
        <v>0.77790697674418607</v>
      </c>
      <c r="Q793" s="186">
        <v>2.054408933506811</v>
      </c>
      <c r="R793" s="187">
        <v>0.86517533252720669</v>
      </c>
      <c r="S793" s="190">
        <v>42.75</v>
      </c>
      <c r="T793" s="190">
        <v>463.5</v>
      </c>
      <c r="U793" s="190">
        <v>2.155813953488372</v>
      </c>
      <c r="V793" s="190">
        <v>5.3643119044492193</v>
      </c>
      <c r="W793" s="187">
        <v>0.62636033857315598</v>
      </c>
      <c r="X793" s="187">
        <v>1.4915356711003627</v>
      </c>
      <c r="Y793" s="188">
        <v>27</v>
      </c>
      <c r="Z793" s="188">
        <v>77</v>
      </c>
      <c r="AA793" s="188">
        <v>56</v>
      </c>
      <c r="AB793" s="188">
        <v>88</v>
      </c>
      <c r="AC793" s="188">
        <v>72</v>
      </c>
      <c r="AD793" s="189">
        <v>20.675000000000001</v>
      </c>
    </row>
    <row r="794" spans="1:30" s="183" customFormat="1" ht="11.35" x14ac:dyDescent="0.35">
      <c r="A794" s="175">
        <v>781</v>
      </c>
      <c r="B794" s="175">
        <v>30.75</v>
      </c>
      <c r="C794" s="175">
        <v>602.25</v>
      </c>
      <c r="D794" s="184">
        <v>2.8011627906976746</v>
      </c>
      <c r="E794" s="184">
        <v>4.7632928654422964</v>
      </c>
      <c r="F794" s="185">
        <v>2275.5690000000004</v>
      </c>
      <c r="G794" s="185">
        <v>26317.401675000005</v>
      </c>
      <c r="H794" s="185">
        <v>122.40651941860467</v>
      </c>
      <c r="I794" s="185">
        <v>322.77021048149493</v>
      </c>
      <c r="J794" s="185">
        <v>1600</v>
      </c>
      <c r="K794" s="185">
        <v>273100</v>
      </c>
      <c r="L794" s="185">
        <v>1270.2325581395348</v>
      </c>
      <c r="M794" s="185">
        <v>282.30102886392558</v>
      </c>
      <c r="N794" s="186">
        <v>13.5</v>
      </c>
      <c r="O794" s="186">
        <v>195</v>
      </c>
      <c r="P794" s="186">
        <v>0.90697674418604646</v>
      </c>
      <c r="Q794" s="186">
        <v>2.2168002693152307</v>
      </c>
      <c r="R794" s="187">
        <v>0.84365604329524957</v>
      </c>
      <c r="S794" s="190">
        <v>38.25</v>
      </c>
      <c r="T794" s="190">
        <v>518.25</v>
      </c>
      <c r="U794" s="190">
        <v>2.4104651162790698</v>
      </c>
      <c r="V794" s="190">
        <v>5.4606018605875493</v>
      </c>
      <c r="W794" s="187">
        <v>0.58448586891160559</v>
      </c>
      <c r="X794" s="187">
        <v>1.428141912206855</v>
      </c>
      <c r="Y794" s="188">
        <v>36</v>
      </c>
      <c r="Z794" s="188">
        <v>66</v>
      </c>
      <c r="AA794" s="188">
        <v>58</v>
      </c>
      <c r="AB794" s="188">
        <v>88</v>
      </c>
      <c r="AC794" s="188">
        <v>72</v>
      </c>
      <c r="AD794" s="189">
        <v>20.787500000000001</v>
      </c>
    </row>
    <row r="795" spans="1:30" s="183" customFormat="1" ht="11.35" x14ac:dyDescent="0.35">
      <c r="A795" s="175">
        <v>782</v>
      </c>
      <c r="B795" s="175">
        <v>32.25</v>
      </c>
      <c r="C795" s="175">
        <v>729.75</v>
      </c>
      <c r="D795" s="184">
        <v>3.3941860465116278</v>
      </c>
      <c r="E795" s="184">
        <v>5.5241209528461219</v>
      </c>
      <c r="F795" s="185">
        <v>1807.0695000000003</v>
      </c>
      <c r="G795" s="185">
        <v>29595.782700000014</v>
      </c>
      <c r="H795" s="185">
        <v>137.65480325581402</v>
      </c>
      <c r="I795" s="185">
        <v>315.4761540781675</v>
      </c>
      <c r="J795" s="185">
        <v>1600</v>
      </c>
      <c r="K795" s="185">
        <v>274500</v>
      </c>
      <c r="L795" s="185">
        <v>1276.7441860465117</v>
      </c>
      <c r="M795" s="185">
        <v>276.48258746132848</v>
      </c>
      <c r="N795" s="186">
        <v>16.5</v>
      </c>
      <c r="O795" s="186">
        <v>203.25</v>
      </c>
      <c r="P795" s="186">
        <v>0.9453488372093023</v>
      </c>
      <c r="Q795" s="186">
        <v>2.3243633927340808</v>
      </c>
      <c r="R795" s="187">
        <v>0.8404004711425207</v>
      </c>
      <c r="S795" s="190">
        <v>24.75</v>
      </c>
      <c r="T795" s="190">
        <v>448.5</v>
      </c>
      <c r="U795" s="190">
        <v>2.0860465116279068</v>
      </c>
      <c r="V795" s="190">
        <v>4.649029212066643</v>
      </c>
      <c r="W795" s="187">
        <v>0.64782096584216731</v>
      </c>
      <c r="X795" s="187">
        <v>1.488221436984688</v>
      </c>
      <c r="Y795" s="188">
        <v>36</v>
      </c>
      <c r="Z795" s="188">
        <v>70</v>
      </c>
      <c r="AA795" s="188">
        <v>54</v>
      </c>
      <c r="AB795" s="188">
        <v>89</v>
      </c>
      <c r="AC795" s="188">
        <v>71</v>
      </c>
      <c r="AD795" s="189">
        <v>21.225000000000001</v>
      </c>
    </row>
    <row r="796" spans="1:30" s="183" customFormat="1" ht="11.35" x14ac:dyDescent="0.35">
      <c r="A796" s="175">
        <v>783</v>
      </c>
      <c r="B796" s="175">
        <v>42.75</v>
      </c>
      <c r="C796" s="175">
        <v>884.25</v>
      </c>
      <c r="D796" s="184">
        <v>4.1127906976744182</v>
      </c>
      <c r="E796" s="184">
        <v>7.623002979049966</v>
      </c>
      <c r="F796" s="185">
        <v>3547.2105000000006</v>
      </c>
      <c r="G796" s="185">
        <v>38244.060375000023</v>
      </c>
      <c r="H796" s="185">
        <v>177.87935058139544</v>
      </c>
      <c r="I796" s="185">
        <v>490.92547989026713</v>
      </c>
      <c r="J796" s="185">
        <v>1600</v>
      </c>
      <c r="K796" s="185">
        <v>278400</v>
      </c>
      <c r="L796" s="185">
        <v>1294.8837209302326</v>
      </c>
      <c r="M796" s="185">
        <v>279.55548905847905</v>
      </c>
      <c r="N796" s="186">
        <v>12</v>
      </c>
      <c r="O796" s="186">
        <v>178.5</v>
      </c>
      <c r="P796" s="186">
        <v>0.83023255813953489</v>
      </c>
      <c r="Q796" s="186">
        <v>2.2280114435058356</v>
      </c>
      <c r="R796" s="187">
        <v>0.85636692818346405</v>
      </c>
      <c r="S796" s="190">
        <v>29.25</v>
      </c>
      <c r="T796" s="190">
        <v>483</v>
      </c>
      <c r="U796" s="190">
        <v>2.2465116279069766</v>
      </c>
      <c r="V796" s="190">
        <v>4.5899294904897943</v>
      </c>
      <c r="W796" s="187">
        <v>0.61134580567290275</v>
      </c>
      <c r="X796" s="187">
        <v>1.4677127338563669</v>
      </c>
      <c r="Y796" s="188">
        <v>29</v>
      </c>
      <c r="Z796" s="188">
        <v>64</v>
      </c>
      <c r="AA796" s="188">
        <v>67</v>
      </c>
      <c r="AB796" s="188">
        <v>92</v>
      </c>
      <c r="AC796" s="188">
        <v>68</v>
      </c>
      <c r="AD796" s="189">
        <v>20.712499999999999</v>
      </c>
    </row>
    <row r="797" spans="1:30" s="183" customFormat="1" ht="11.35" x14ac:dyDescent="0.35">
      <c r="A797" s="175">
        <v>784</v>
      </c>
      <c r="B797" s="175">
        <v>40.5</v>
      </c>
      <c r="C797" s="175">
        <v>894</v>
      </c>
      <c r="D797" s="184">
        <v>4.1581395348837207</v>
      </c>
      <c r="E797" s="184">
        <v>7.2118714617246908</v>
      </c>
      <c r="F797" s="185">
        <v>2610.2115000000003</v>
      </c>
      <c r="G797" s="185">
        <v>28949.922675000009</v>
      </c>
      <c r="H797" s="185">
        <v>134.65080313953493</v>
      </c>
      <c r="I797" s="185">
        <v>352.02516891605421</v>
      </c>
      <c r="J797" s="185">
        <v>1600</v>
      </c>
      <c r="K797" s="185">
        <v>265500</v>
      </c>
      <c r="L797" s="185">
        <v>1234.8837209302326</v>
      </c>
      <c r="M797" s="185">
        <v>281.1306618510668</v>
      </c>
      <c r="N797" s="186">
        <v>12</v>
      </c>
      <c r="O797" s="186">
        <v>195.75</v>
      </c>
      <c r="P797" s="186">
        <v>0.91046511627906979</v>
      </c>
      <c r="Q797" s="186">
        <v>2.2040626819626592</v>
      </c>
      <c r="R797" s="187">
        <v>0.83193818415969101</v>
      </c>
      <c r="S797" s="190">
        <v>33</v>
      </c>
      <c r="T797" s="190">
        <v>324.75</v>
      </c>
      <c r="U797" s="190">
        <v>1.5104651162790699</v>
      </c>
      <c r="V797" s="190">
        <v>3.8156490080652596</v>
      </c>
      <c r="W797" s="187">
        <v>0.72118480360592407</v>
      </c>
      <c r="X797" s="187">
        <v>1.5531229877656152</v>
      </c>
      <c r="Y797" s="188">
        <v>45</v>
      </c>
      <c r="Z797" s="188">
        <v>64</v>
      </c>
      <c r="AA797" s="188">
        <v>51</v>
      </c>
      <c r="AB797" s="188">
        <v>77</v>
      </c>
      <c r="AC797" s="188">
        <v>83</v>
      </c>
      <c r="AD797" s="189">
        <v>19.412500000000001</v>
      </c>
    </row>
    <row r="798" spans="1:30" s="183" customFormat="1" ht="11.35" x14ac:dyDescent="0.35">
      <c r="A798" s="175">
        <v>785</v>
      </c>
      <c r="B798" s="175">
        <v>39</v>
      </c>
      <c r="C798" s="175">
        <v>1023.75</v>
      </c>
      <c r="D798" s="184">
        <v>4.7616279069767442</v>
      </c>
      <c r="E798" s="184">
        <v>7.7201629232701023</v>
      </c>
      <c r="F798" s="185">
        <v>3480.2820000000006</v>
      </c>
      <c r="G798" s="185">
        <v>38833.774825000015</v>
      </c>
      <c r="H798" s="185">
        <v>180.62220848837217</v>
      </c>
      <c r="I798" s="185">
        <v>490.09122187362863</v>
      </c>
      <c r="J798" s="185">
        <v>1600</v>
      </c>
      <c r="K798" s="185">
        <v>275950</v>
      </c>
      <c r="L798" s="185">
        <v>1283.4883720930231</v>
      </c>
      <c r="M798" s="185">
        <v>272.74036574579594</v>
      </c>
      <c r="N798" s="186">
        <v>12</v>
      </c>
      <c r="O798" s="186">
        <v>203.25</v>
      </c>
      <c r="P798" s="186">
        <v>0.9453488372093023</v>
      </c>
      <c r="Q798" s="186">
        <v>2.4595278675011993</v>
      </c>
      <c r="R798" s="187">
        <v>0.83565797453001822</v>
      </c>
      <c r="S798" s="190">
        <v>18.75</v>
      </c>
      <c r="T798" s="190">
        <v>429.75</v>
      </c>
      <c r="U798" s="190">
        <v>1.9988372093023257</v>
      </c>
      <c r="V798" s="190">
        <v>4.1193849970291909</v>
      </c>
      <c r="W798" s="187">
        <v>0.65251667677380232</v>
      </c>
      <c r="X798" s="187">
        <v>1.4881746513038205</v>
      </c>
      <c r="Y798" s="188">
        <v>29</v>
      </c>
      <c r="Z798" s="188">
        <v>78</v>
      </c>
      <c r="AA798" s="188">
        <v>53</v>
      </c>
      <c r="AB798" s="188">
        <v>80</v>
      </c>
      <c r="AC798" s="188">
        <v>80</v>
      </c>
      <c r="AD798" s="189">
        <v>20.612500000000001</v>
      </c>
    </row>
    <row r="799" spans="1:30" s="183" customFormat="1" ht="11.35" x14ac:dyDescent="0.35">
      <c r="A799" s="175">
        <v>786</v>
      </c>
      <c r="B799" s="175">
        <v>31.5</v>
      </c>
      <c r="C799" s="175">
        <v>708.75</v>
      </c>
      <c r="D799" s="184">
        <v>3.2965116279069768</v>
      </c>
      <c r="E799" s="184">
        <v>5.7483885932717431</v>
      </c>
      <c r="F799" s="185">
        <v>2543.2830000000004</v>
      </c>
      <c r="G799" s="185">
        <v>22919.293000000005</v>
      </c>
      <c r="H799" s="185">
        <v>106.60136279069769</v>
      </c>
      <c r="I799" s="185">
        <v>295.61348892495926</v>
      </c>
      <c r="J799" s="185">
        <v>1600</v>
      </c>
      <c r="K799" s="185">
        <v>270400</v>
      </c>
      <c r="L799" s="185">
        <v>1257.6744186046512</v>
      </c>
      <c r="M799" s="185">
        <v>262.4902063976553</v>
      </c>
      <c r="N799" s="186">
        <v>12</v>
      </c>
      <c r="O799" s="186">
        <v>199.5</v>
      </c>
      <c r="P799" s="186">
        <v>0.9279069767441861</v>
      </c>
      <c r="Q799" s="186">
        <v>2.2979140867719017</v>
      </c>
      <c r="R799" s="187">
        <v>0.83908045977011503</v>
      </c>
      <c r="S799" s="190">
        <v>25.5</v>
      </c>
      <c r="T799" s="190">
        <v>452.25</v>
      </c>
      <c r="U799" s="190">
        <v>2.1034883720930231</v>
      </c>
      <c r="V799" s="190">
        <v>4.485313460597534</v>
      </c>
      <c r="W799" s="187">
        <v>0.6352087114337569</v>
      </c>
      <c r="X799" s="187">
        <v>1.4742891712038719</v>
      </c>
      <c r="Y799" s="188">
        <v>31</v>
      </c>
      <c r="Z799" s="188">
        <v>79</v>
      </c>
      <c r="AA799" s="188">
        <v>50</v>
      </c>
      <c r="AB799" s="188">
        <v>94</v>
      </c>
      <c r="AC799" s="188">
        <v>66</v>
      </c>
      <c r="AD799" s="189">
        <v>20.662500000000001</v>
      </c>
    </row>
    <row r="800" spans="1:30" s="183" customFormat="1" ht="11.35" x14ac:dyDescent="0.35">
      <c r="A800" s="175">
        <v>787</v>
      </c>
      <c r="B800" s="175">
        <v>18.75</v>
      </c>
      <c r="C800" s="175">
        <v>410.25</v>
      </c>
      <c r="D800" s="184">
        <v>1.9081395348837209</v>
      </c>
      <c r="E800" s="184">
        <v>3.7846518968643648</v>
      </c>
      <c r="F800" s="185">
        <v>1606.2840000000003</v>
      </c>
      <c r="G800" s="185">
        <v>18392.695449999999</v>
      </c>
      <c r="H800" s="185">
        <v>85.547420697674411</v>
      </c>
      <c r="I800" s="185">
        <v>263.74686037405667</v>
      </c>
      <c r="J800" s="185">
        <v>1600</v>
      </c>
      <c r="K800" s="185">
        <v>264400</v>
      </c>
      <c r="L800" s="185">
        <v>1229.7674418604652</v>
      </c>
      <c r="M800" s="185">
        <v>282.42514823502324</v>
      </c>
      <c r="N800" s="186">
        <v>12</v>
      </c>
      <c r="O800" s="186">
        <v>246.75</v>
      </c>
      <c r="P800" s="186">
        <v>1.1476744186046512</v>
      </c>
      <c r="Q800" s="186">
        <v>2.4628063519380228</v>
      </c>
      <c r="R800" s="187">
        <v>0.80322966507177029</v>
      </c>
      <c r="S800" s="190">
        <v>21</v>
      </c>
      <c r="T800" s="190">
        <v>503.25</v>
      </c>
      <c r="U800" s="190">
        <v>2.3406976744186045</v>
      </c>
      <c r="V800" s="190">
        <v>4.3842759583767279</v>
      </c>
      <c r="W800" s="187">
        <v>0.59868421052631582</v>
      </c>
      <c r="X800" s="187">
        <v>1.401913875598086</v>
      </c>
      <c r="Y800" s="188">
        <v>42</v>
      </c>
      <c r="Z800" s="188">
        <v>69</v>
      </c>
      <c r="AA800" s="188">
        <v>49</v>
      </c>
      <c r="AB800" s="188">
        <v>82</v>
      </c>
      <c r="AC800" s="188">
        <v>78</v>
      </c>
      <c r="AD800" s="189">
        <v>20.9</v>
      </c>
    </row>
    <row r="801" spans="1:30" s="183" customFormat="1" ht="11.35" x14ac:dyDescent="0.35">
      <c r="A801" s="175">
        <v>788</v>
      </c>
      <c r="B801" s="175">
        <v>36.75</v>
      </c>
      <c r="C801" s="175">
        <v>951</v>
      </c>
      <c r="D801" s="184">
        <v>4.4232558139534888</v>
      </c>
      <c r="E801" s="184">
        <v>7.3766281969304073</v>
      </c>
      <c r="F801" s="185">
        <v>3212.5680000000007</v>
      </c>
      <c r="G801" s="185">
        <v>33655.739875000007</v>
      </c>
      <c r="H801" s="185">
        <v>156.53832500000004</v>
      </c>
      <c r="I801" s="185">
        <v>400.01811530287307</v>
      </c>
      <c r="J801" s="185">
        <v>1600</v>
      </c>
      <c r="K801" s="185">
        <v>275500</v>
      </c>
      <c r="L801" s="185">
        <v>1281.3953488372092</v>
      </c>
      <c r="M801" s="185">
        <v>269.5668158408314</v>
      </c>
      <c r="N801" s="186">
        <v>15.75</v>
      </c>
      <c r="O801" s="186">
        <v>144</v>
      </c>
      <c r="P801" s="186">
        <v>0.66976744186046511</v>
      </c>
      <c r="Q801" s="186">
        <v>2.1524040985855586</v>
      </c>
      <c r="R801" s="187">
        <v>0.8783269961977187</v>
      </c>
      <c r="S801" s="190">
        <v>41.25</v>
      </c>
      <c r="T801" s="190">
        <v>399.75</v>
      </c>
      <c r="U801" s="190">
        <v>1.8593023255813954</v>
      </c>
      <c r="V801" s="190">
        <v>4.6413704446460438</v>
      </c>
      <c r="W801" s="187">
        <v>0.66223067173637518</v>
      </c>
      <c r="X801" s="187">
        <v>1.540557667934094</v>
      </c>
      <c r="Y801" s="188">
        <v>28</v>
      </c>
      <c r="Z801" s="188">
        <v>74</v>
      </c>
      <c r="AA801" s="188">
        <v>58</v>
      </c>
      <c r="AB801" s="188">
        <v>86</v>
      </c>
      <c r="AC801" s="188">
        <v>74</v>
      </c>
      <c r="AD801" s="189">
        <v>19.725000000000001</v>
      </c>
    </row>
    <row r="802" spans="1:30" s="183" customFormat="1" ht="11.35" x14ac:dyDescent="0.35">
      <c r="A802" s="175">
        <v>789</v>
      </c>
      <c r="B802" s="175">
        <v>30.75</v>
      </c>
      <c r="C802" s="175">
        <v>1086.75</v>
      </c>
      <c r="D802" s="184">
        <v>5.054651162790698</v>
      </c>
      <c r="E802" s="184">
        <v>7.0994834446938659</v>
      </c>
      <c r="F802" s="185">
        <v>2610.2115000000003</v>
      </c>
      <c r="G802" s="185">
        <v>51350.147975000051</v>
      </c>
      <c r="H802" s="185">
        <v>238.83789755813976</v>
      </c>
      <c r="I802" s="185">
        <v>513.42441291192767</v>
      </c>
      <c r="J802" s="185">
        <v>1600</v>
      </c>
      <c r="K802" s="185">
        <v>274250</v>
      </c>
      <c r="L802" s="185">
        <v>1275.5813953488373</v>
      </c>
      <c r="M802" s="185">
        <v>282.54767462730274</v>
      </c>
      <c r="N802" s="186">
        <v>12</v>
      </c>
      <c r="O802" s="186">
        <v>111</v>
      </c>
      <c r="P802" s="186">
        <v>0.51627906976744187</v>
      </c>
      <c r="Q802" s="186">
        <v>1.7250464212307446</v>
      </c>
      <c r="R802" s="187">
        <v>0.90674228103339627</v>
      </c>
      <c r="S802" s="190">
        <v>23.25</v>
      </c>
      <c r="T802" s="190">
        <v>363.75</v>
      </c>
      <c r="U802" s="190">
        <v>1.691860465116279</v>
      </c>
      <c r="V802" s="190">
        <v>3.9028196467928549</v>
      </c>
      <c r="W802" s="187">
        <v>0.69439193446754877</v>
      </c>
      <c r="X802" s="187">
        <v>1.6011342155009451</v>
      </c>
      <c r="Y802" s="188">
        <v>35</v>
      </c>
      <c r="Z802" s="188">
        <v>69</v>
      </c>
      <c r="AA802" s="188">
        <v>56</v>
      </c>
      <c r="AB802" s="188">
        <v>68</v>
      </c>
      <c r="AC802" s="188">
        <v>92</v>
      </c>
      <c r="AD802" s="189">
        <v>19.837499999999999</v>
      </c>
    </row>
    <row r="803" spans="1:30" s="183" customFormat="1" ht="11.35" x14ac:dyDescent="0.35">
      <c r="A803" s="175">
        <v>790</v>
      </c>
      <c r="B803" s="175">
        <v>33</v>
      </c>
      <c r="C803" s="175">
        <v>913.5</v>
      </c>
      <c r="D803" s="184">
        <v>4.2488372093023257</v>
      </c>
      <c r="E803" s="184">
        <v>6.6071107295853251</v>
      </c>
      <c r="F803" s="185">
        <v>2677.1400000000003</v>
      </c>
      <c r="G803" s="185">
        <v>34575.263100000004</v>
      </c>
      <c r="H803" s="185">
        <v>160.81517720930233</v>
      </c>
      <c r="I803" s="185">
        <v>407.00525422345424</v>
      </c>
      <c r="J803" s="185">
        <v>1600</v>
      </c>
      <c r="K803" s="185">
        <v>276250</v>
      </c>
      <c r="L803" s="185">
        <v>1284.8837209302326</v>
      </c>
      <c r="M803" s="185">
        <v>268.80987351330577</v>
      </c>
      <c r="N803" s="186">
        <v>8.25</v>
      </c>
      <c r="O803" s="186">
        <v>140.25</v>
      </c>
      <c r="P803" s="186">
        <v>0.6523255813953488</v>
      </c>
      <c r="Q803" s="186">
        <v>1.7419022757781868</v>
      </c>
      <c r="R803" s="187">
        <v>0.88583638583638591</v>
      </c>
      <c r="S803" s="190">
        <v>30</v>
      </c>
      <c r="T803" s="190">
        <v>465</v>
      </c>
      <c r="U803" s="190">
        <v>2.1627906976744184</v>
      </c>
      <c r="V803" s="190">
        <v>4.805651523793351</v>
      </c>
      <c r="W803" s="187">
        <v>0.6214896214896215</v>
      </c>
      <c r="X803" s="187">
        <v>1.5073260073260073</v>
      </c>
      <c r="Y803" s="188">
        <v>23</v>
      </c>
      <c r="Z803" s="188">
        <v>74</v>
      </c>
      <c r="AA803" s="188">
        <v>63</v>
      </c>
      <c r="AB803" s="188">
        <v>88</v>
      </c>
      <c r="AC803" s="188">
        <v>72</v>
      </c>
      <c r="AD803" s="189">
        <v>20.475000000000001</v>
      </c>
    </row>
    <row r="804" spans="1:30" s="183" customFormat="1" ht="11.35" x14ac:dyDescent="0.35">
      <c r="A804" s="175">
        <v>791</v>
      </c>
      <c r="B804" s="175">
        <v>45.75</v>
      </c>
      <c r="C804" s="175">
        <v>1474.5</v>
      </c>
      <c r="D804" s="184">
        <v>6.8581395348837209</v>
      </c>
      <c r="E804" s="184">
        <v>10.42646104775916</v>
      </c>
      <c r="F804" s="185">
        <v>4082.6385000000005</v>
      </c>
      <c r="G804" s="185">
        <v>69323.424825000009</v>
      </c>
      <c r="H804" s="185">
        <v>322.43453406976749</v>
      </c>
      <c r="I804" s="185">
        <v>747.77601557744845</v>
      </c>
      <c r="J804" s="185">
        <v>1600</v>
      </c>
      <c r="K804" s="185">
        <v>275750</v>
      </c>
      <c r="L804" s="185">
        <v>1282.5581395348838</v>
      </c>
      <c r="M804" s="185">
        <v>281.20313128279975</v>
      </c>
      <c r="N804" s="186">
        <v>7.5</v>
      </c>
      <c r="O804" s="186">
        <v>81.75</v>
      </c>
      <c r="P804" s="186">
        <v>0.38023255813953488</v>
      </c>
      <c r="Q804" s="186">
        <v>1.1844563569637492</v>
      </c>
      <c r="R804" s="187">
        <v>0.93035143769968043</v>
      </c>
      <c r="S804" s="190">
        <v>34.5</v>
      </c>
      <c r="T804" s="190">
        <v>377.25</v>
      </c>
      <c r="U804" s="190">
        <v>1.7546511627906978</v>
      </c>
      <c r="V804" s="190">
        <v>4.4889507905716535</v>
      </c>
      <c r="W804" s="187">
        <v>0.67859424920127798</v>
      </c>
      <c r="X804" s="187">
        <v>1.6089456869009584</v>
      </c>
      <c r="Y804" s="188">
        <v>35</v>
      </c>
      <c r="Z804" s="188">
        <v>64</v>
      </c>
      <c r="AA804" s="188">
        <v>61</v>
      </c>
      <c r="AB804" s="188">
        <v>81</v>
      </c>
      <c r="AC804" s="188">
        <v>79</v>
      </c>
      <c r="AD804" s="189">
        <v>19.5625</v>
      </c>
    </row>
    <row r="805" spans="1:30" s="183" customFormat="1" ht="11.35" x14ac:dyDescent="0.35">
      <c r="A805" s="175">
        <v>792</v>
      </c>
      <c r="B805" s="175">
        <v>21.75</v>
      </c>
      <c r="C805" s="175">
        <v>453</v>
      </c>
      <c r="D805" s="184">
        <v>2.1069767441860465</v>
      </c>
      <c r="E805" s="184">
        <v>3.7963887999014783</v>
      </c>
      <c r="F805" s="185">
        <v>1940.9265000000003</v>
      </c>
      <c r="G805" s="185">
        <v>22202.414400000001</v>
      </c>
      <c r="H805" s="185">
        <v>103.26704372093025</v>
      </c>
      <c r="I805" s="185">
        <v>265.68267107419422</v>
      </c>
      <c r="J805" s="185">
        <v>1600</v>
      </c>
      <c r="K805" s="185">
        <v>273550</v>
      </c>
      <c r="L805" s="185">
        <v>1272.3255813953488</v>
      </c>
      <c r="M805" s="185">
        <v>267.67288246306452</v>
      </c>
      <c r="N805" s="186">
        <v>13.5</v>
      </c>
      <c r="O805" s="186">
        <v>140.25</v>
      </c>
      <c r="P805" s="186">
        <v>0.6523255813953488</v>
      </c>
      <c r="Q805" s="186">
        <v>1.9048006705259195</v>
      </c>
      <c r="R805" s="187">
        <v>0.88741721854304645</v>
      </c>
      <c r="S805" s="190">
        <v>28.5</v>
      </c>
      <c r="T805" s="190">
        <v>492</v>
      </c>
      <c r="U805" s="190">
        <v>2.2883720930232556</v>
      </c>
      <c r="V805" s="190">
        <v>4.9971935723181229</v>
      </c>
      <c r="W805" s="187">
        <v>0.60505719446116801</v>
      </c>
      <c r="X805" s="187">
        <v>1.4924744130042145</v>
      </c>
      <c r="Y805" s="188">
        <v>29</v>
      </c>
      <c r="Z805" s="188">
        <v>80</v>
      </c>
      <c r="AA805" s="188">
        <v>51</v>
      </c>
      <c r="AB805" s="188">
        <v>73</v>
      </c>
      <c r="AC805" s="188">
        <v>87</v>
      </c>
      <c r="AD805" s="189">
        <v>20.762499999999999</v>
      </c>
    </row>
    <row r="806" spans="1:30" s="183" customFormat="1" ht="11.35" x14ac:dyDescent="0.35">
      <c r="A806" s="175">
        <v>793</v>
      </c>
      <c r="B806" s="175">
        <v>36</v>
      </c>
      <c r="C806" s="175">
        <v>612</v>
      </c>
      <c r="D806" s="184">
        <v>2.8465116279069766</v>
      </c>
      <c r="E806" s="184">
        <v>5.6936223887116002</v>
      </c>
      <c r="F806" s="185">
        <v>3212.5680000000007</v>
      </c>
      <c r="G806" s="185">
        <v>28080.224000000009</v>
      </c>
      <c r="H806" s="185">
        <v>130.60569302325587</v>
      </c>
      <c r="I806" s="185">
        <v>355.93726116743676</v>
      </c>
      <c r="J806" s="185">
        <v>1600</v>
      </c>
      <c r="K806" s="185">
        <v>277250</v>
      </c>
      <c r="L806" s="185">
        <v>1289.5348837209303</v>
      </c>
      <c r="M806" s="185">
        <v>261.54602790334837</v>
      </c>
      <c r="N806" s="186">
        <v>13.5</v>
      </c>
      <c r="O806" s="186">
        <v>188.25</v>
      </c>
      <c r="P806" s="186">
        <v>0.87558139534883717</v>
      </c>
      <c r="Q806" s="186">
        <v>2.2847618971689485</v>
      </c>
      <c r="R806" s="187">
        <v>0.84888621312462376</v>
      </c>
      <c r="S806" s="190">
        <v>19.5</v>
      </c>
      <c r="T806" s="190">
        <v>495</v>
      </c>
      <c r="U806" s="190">
        <v>2.3023255813953489</v>
      </c>
      <c r="V806" s="190">
        <v>4.3659814053450994</v>
      </c>
      <c r="W806" s="187">
        <v>0.60264900662251653</v>
      </c>
      <c r="X806" s="187">
        <v>1.4515352197471403</v>
      </c>
      <c r="Y806" s="188">
        <v>24</v>
      </c>
      <c r="Z806" s="188">
        <v>78</v>
      </c>
      <c r="AA806" s="188">
        <v>58</v>
      </c>
      <c r="AB806" s="188">
        <v>73</v>
      </c>
      <c r="AC806" s="188">
        <v>87</v>
      </c>
      <c r="AD806" s="189">
        <v>20.762499999999999</v>
      </c>
    </row>
    <row r="807" spans="1:30" s="183" customFormat="1" ht="11.35" x14ac:dyDescent="0.35">
      <c r="A807" s="175">
        <v>794</v>
      </c>
      <c r="B807" s="175">
        <v>30</v>
      </c>
      <c r="C807" s="175">
        <v>1002</v>
      </c>
      <c r="D807" s="184">
        <v>4.6604651162790693</v>
      </c>
      <c r="E807" s="184">
        <v>6.4542201485989903</v>
      </c>
      <c r="F807" s="185">
        <v>2677.1400000000003</v>
      </c>
      <c r="G807" s="185">
        <v>41021.221300000012</v>
      </c>
      <c r="H807" s="185">
        <v>190.79637813953494</v>
      </c>
      <c r="I807" s="185">
        <v>465.80404108657336</v>
      </c>
      <c r="J807" s="185">
        <v>1600</v>
      </c>
      <c r="K807" s="185">
        <v>275050</v>
      </c>
      <c r="L807" s="185">
        <v>1279.3023255813953</v>
      </c>
      <c r="M807" s="185">
        <v>266.33893230942641</v>
      </c>
      <c r="N807" s="186">
        <v>12</v>
      </c>
      <c r="O807" s="186">
        <v>159</v>
      </c>
      <c r="P807" s="186">
        <v>0.73953488372093024</v>
      </c>
      <c r="Q807" s="186">
        <v>2.1007497031693769</v>
      </c>
      <c r="R807" s="187">
        <v>0.87049480757483211</v>
      </c>
      <c r="S807" s="190">
        <v>24.75</v>
      </c>
      <c r="T807" s="190">
        <v>434.25</v>
      </c>
      <c r="U807" s="190">
        <v>2.019767441860465</v>
      </c>
      <c r="V807" s="190">
        <v>4.6937662419904376</v>
      </c>
      <c r="W807" s="187">
        <v>0.64630421502748925</v>
      </c>
      <c r="X807" s="187">
        <v>1.5167990226023214</v>
      </c>
      <c r="Y807" s="188">
        <v>30</v>
      </c>
      <c r="Z807" s="188">
        <v>75</v>
      </c>
      <c r="AA807" s="188">
        <v>55</v>
      </c>
      <c r="AB807" s="188">
        <v>70</v>
      </c>
      <c r="AC807" s="188">
        <v>90</v>
      </c>
      <c r="AD807" s="189">
        <v>20.462499999999999</v>
      </c>
    </row>
    <row r="808" spans="1:30" s="183" customFormat="1" ht="11.35" x14ac:dyDescent="0.35">
      <c r="A808" s="175">
        <v>795</v>
      </c>
      <c r="B808" s="175">
        <v>19.5</v>
      </c>
      <c r="C808" s="175">
        <v>645.75</v>
      </c>
      <c r="D808" s="184">
        <v>3.0034883720930234</v>
      </c>
      <c r="E808" s="184">
        <v>4.5617824662870516</v>
      </c>
      <c r="F808" s="185">
        <v>1606.2840000000003</v>
      </c>
      <c r="G808" s="185">
        <v>20477.518225000003</v>
      </c>
      <c r="H808" s="185">
        <v>95.244270813953506</v>
      </c>
      <c r="I808" s="185">
        <v>255.34359990773351</v>
      </c>
      <c r="J808" s="185">
        <v>1600</v>
      </c>
      <c r="K808" s="185">
        <v>266600</v>
      </c>
      <c r="L808" s="185">
        <v>1240</v>
      </c>
      <c r="M808" s="185">
        <v>261.60896837923696</v>
      </c>
      <c r="N808" s="186">
        <v>12</v>
      </c>
      <c r="O808" s="186">
        <v>180.75</v>
      </c>
      <c r="P808" s="186">
        <v>0.84069767441860466</v>
      </c>
      <c r="Q808" s="186">
        <v>2.0059565450200023</v>
      </c>
      <c r="R808" s="187">
        <v>0.85250917992656061</v>
      </c>
      <c r="S808" s="190">
        <v>24.75</v>
      </c>
      <c r="T808" s="190">
        <v>426</v>
      </c>
      <c r="U808" s="190">
        <v>1.9813953488372094</v>
      </c>
      <c r="V808" s="190">
        <v>4.142779204740533</v>
      </c>
      <c r="W808" s="187">
        <v>0.65238678090575275</v>
      </c>
      <c r="X808" s="187">
        <v>1.5048959608323134</v>
      </c>
      <c r="Y808" s="188">
        <v>28</v>
      </c>
      <c r="Z808" s="188">
        <v>86</v>
      </c>
      <c r="AA808" s="188">
        <v>46</v>
      </c>
      <c r="AB808" s="188">
        <v>84</v>
      </c>
      <c r="AC808" s="188">
        <v>76</v>
      </c>
      <c r="AD808" s="189">
        <v>20.425000000000001</v>
      </c>
    </row>
    <row r="809" spans="1:30" s="183" customFormat="1" ht="11.35" x14ac:dyDescent="0.35">
      <c r="A809" s="175">
        <v>796</v>
      </c>
      <c r="B809" s="175">
        <v>36.75</v>
      </c>
      <c r="C809" s="175">
        <v>954.75</v>
      </c>
      <c r="D809" s="184">
        <v>4.4406976744186046</v>
      </c>
      <c r="E809" s="184">
        <v>6.9016561047049709</v>
      </c>
      <c r="F809" s="185">
        <v>3279.4965000000007</v>
      </c>
      <c r="G809" s="185">
        <v>41314.591225000026</v>
      </c>
      <c r="H809" s="185">
        <v>192.16088941860477</v>
      </c>
      <c r="I809" s="185">
        <v>446.3254275597759</v>
      </c>
      <c r="J809" s="185">
        <v>1600</v>
      </c>
      <c r="K809" s="185">
        <v>278550</v>
      </c>
      <c r="L809" s="185">
        <v>1295.5813953488373</v>
      </c>
      <c r="M809" s="185">
        <v>268.63537395181356</v>
      </c>
      <c r="N809" s="186">
        <v>9</v>
      </c>
      <c r="O809" s="186">
        <v>129.75</v>
      </c>
      <c r="P809" s="186">
        <v>0.60348837209302331</v>
      </c>
      <c r="Q809" s="186">
        <v>1.7033294550206062</v>
      </c>
      <c r="R809" s="187">
        <v>0.89412484700122397</v>
      </c>
      <c r="S809" s="190">
        <v>27.75</v>
      </c>
      <c r="T809" s="190">
        <v>442.5</v>
      </c>
      <c r="U809" s="190">
        <v>2.058139534883721</v>
      </c>
      <c r="V809" s="190">
        <v>4.6890572831581085</v>
      </c>
      <c r="W809" s="187">
        <v>0.63892288861689106</v>
      </c>
      <c r="X809" s="187">
        <v>1.5330477356181151</v>
      </c>
      <c r="Y809" s="188">
        <v>21</v>
      </c>
      <c r="Z809" s="188">
        <v>76</v>
      </c>
      <c r="AA809" s="188">
        <v>63</v>
      </c>
      <c r="AB809" s="188">
        <v>86</v>
      </c>
      <c r="AC809" s="188">
        <v>74</v>
      </c>
      <c r="AD809" s="189">
        <v>20.425000000000001</v>
      </c>
    </row>
    <row r="810" spans="1:30" s="183" customFormat="1" ht="11.35" x14ac:dyDescent="0.35">
      <c r="A810" s="175">
        <v>797</v>
      </c>
      <c r="B810" s="175">
        <v>24</v>
      </c>
      <c r="C810" s="175">
        <v>750.75</v>
      </c>
      <c r="D810" s="184">
        <v>3.4918604651162792</v>
      </c>
      <c r="E810" s="184">
        <v>4.6844584242047222</v>
      </c>
      <c r="F810" s="185">
        <v>2141.7120000000004</v>
      </c>
      <c r="G810" s="185">
        <v>27206.063425000004</v>
      </c>
      <c r="H810" s="185">
        <v>126.53982988372096</v>
      </c>
      <c r="I810" s="185">
        <v>312.98202124651982</v>
      </c>
      <c r="J810" s="185">
        <v>1600</v>
      </c>
      <c r="K810" s="185">
        <v>269600</v>
      </c>
      <c r="L810" s="185">
        <v>1253.953488372093</v>
      </c>
      <c r="M810" s="185">
        <v>278.63267226019741</v>
      </c>
      <c r="N810" s="186">
        <v>12</v>
      </c>
      <c r="O810" s="186">
        <v>141.75</v>
      </c>
      <c r="P810" s="186">
        <v>0.65930232558139534</v>
      </c>
      <c r="Q810" s="186">
        <v>1.9848802258513925</v>
      </c>
      <c r="R810" s="187">
        <v>0.87977099236641221</v>
      </c>
      <c r="S810" s="190">
        <v>29.25</v>
      </c>
      <c r="T810" s="190">
        <v>354</v>
      </c>
      <c r="U810" s="190">
        <v>1.6465116279069767</v>
      </c>
      <c r="V810" s="190">
        <v>3.8706509412470029</v>
      </c>
      <c r="W810" s="187">
        <v>0.69974554707379133</v>
      </c>
      <c r="X810" s="187">
        <v>1.5795165394402035</v>
      </c>
      <c r="Y810" s="188">
        <v>31</v>
      </c>
      <c r="Z810" s="188">
        <v>74</v>
      </c>
      <c r="AA810" s="188">
        <v>55</v>
      </c>
      <c r="AB810" s="188">
        <v>78</v>
      </c>
      <c r="AC810" s="188">
        <v>82</v>
      </c>
      <c r="AD810" s="189">
        <v>19.649999999999999</v>
      </c>
    </row>
    <row r="811" spans="1:30" s="183" customFormat="1" ht="11.35" x14ac:dyDescent="0.35">
      <c r="A811" s="175">
        <v>798</v>
      </c>
      <c r="B811" s="175">
        <v>24</v>
      </c>
      <c r="C811" s="175">
        <v>982.5</v>
      </c>
      <c r="D811" s="184">
        <v>4.5697674418604652</v>
      </c>
      <c r="E811" s="184">
        <v>5.5890532562147026</v>
      </c>
      <c r="F811" s="185">
        <v>2007.8550000000002</v>
      </c>
      <c r="G811" s="185">
        <v>30563.643175000005</v>
      </c>
      <c r="H811" s="185">
        <v>142.15647988372095</v>
      </c>
      <c r="I811" s="185">
        <v>321.94547816672042</v>
      </c>
      <c r="J811" s="185">
        <v>1600</v>
      </c>
      <c r="K811" s="185">
        <v>275950</v>
      </c>
      <c r="L811" s="185">
        <v>1283.4883720930231</v>
      </c>
      <c r="M811" s="185">
        <v>254.11458634836572</v>
      </c>
      <c r="N811" s="186">
        <v>8.25</v>
      </c>
      <c r="O811" s="186">
        <v>78</v>
      </c>
      <c r="P811" s="186">
        <v>0.36279069767441863</v>
      </c>
      <c r="Q811" s="186">
        <v>1.2865267405377434</v>
      </c>
      <c r="R811" s="187">
        <v>0.93259883344134797</v>
      </c>
      <c r="S811" s="190">
        <v>36.75</v>
      </c>
      <c r="T811" s="190">
        <v>324</v>
      </c>
      <c r="U811" s="190">
        <v>1.5069767441860464</v>
      </c>
      <c r="V811" s="190">
        <v>4.4477047188197849</v>
      </c>
      <c r="W811" s="187">
        <v>0.72002592352559946</v>
      </c>
      <c r="X811" s="187">
        <v>1.6526247569669474</v>
      </c>
      <c r="Y811" s="188">
        <v>28</v>
      </c>
      <c r="Z811" s="188">
        <v>80</v>
      </c>
      <c r="AA811" s="188">
        <v>52</v>
      </c>
      <c r="AB811" s="188">
        <v>90</v>
      </c>
      <c r="AC811" s="188">
        <v>70</v>
      </c>
      <c r="AD811" s="189">
        <v>19.287500000000001</v>
      </c>
    </row>
    <row r="812" spans="1:30" s="183" customFormat="1" ht="11.35" x14ac:dyDescent="0.35">
      <c r="A812" s="175">
        <v>799</v>
      </c>
      <c r="B812" s="175">
        <v>38.25</v>
      </c>
      <c r="C812" s="175">
        <v>888</v>
      </c>
      <c r="D812" s="184">
        <v>4.1302325581395349</v>
      </c>
      <c r="E812" s="184">
        <v>6.9879664552220655</v>
      </c>
      <c r="F812" s="185">
        <v>2744.0685000000003</v>
      </c>
      <c r="G812" s="185">
        <v>46014.087400000019</v>
      </c>
      <c r="H812" s="185">
        <v>214.01901116279078</v>
      </c>
      <c r="I812" s="185">
        <v>510.05539885305546</v>
      </c>
      <c r="J812" s="185">
        <v>1600</v>
      </c>
      <c r="K812" s="185">
        <v>271200</v>
      </c>
      <c r="L812" s="185">
        <v>1261.3953488372092</v>
      </c>
      <c r="M812" s="185">
        <v>282.42591779736898</v>
      </c>
      <c r="N812" s="186">
        <v>12</v>
      </c>
      <c r="O812" s="186">
        <v>210</v>
      </c>
      <c r="P812" s="186">
        <v>0.97674418604651159</v>
      </c>
      <c r="Q812" s="186">
        <v>2.4680280078105952</v>
      </c>
      <c r="R812" s="187">
        <v>0.82916412446613785</v>
      </c>
      <c r="S812" s="190">
        <v>25.5</v>
      </c>
      <c r="T812" s="190">
        <v>467.25</v>
      </c>
      <c r="U812" s="190">
        <v>2.1732558139534883</v>
      </c>
      <c r="V812" s="190">
        <v>4.6532742572040702</v>
      </c>
      <c r="W812" s="187">
        <v>0.61989017693715687</v>
      </c>
      <c r="X812" s="187">
        <v>1.4490543014032946</v>
      </c>
      <c r="Y812" s="188">
        <v>34</v>
      </c>
      <c r="Z812" s="188">
        <v>70</v>
      </c>
      <c r="AA812" s="188">
        <v>56</v>
      </c>
      <c r="AB812" s="188">
        <v>74</v>
      </c>
      <c r="AC812" s="188">
        <v>86</v>
      </c>
      <c r="AD812" s="189">
        <v>20.487500000000001</v>
      </c>
    </row>
    <row r="813" spans="1:30" s="183" customFormat="1" ht="11.35" x14ac:dyDescent="0.35">
      <c r="A813" s="175">
        <v>800</v>
      </c>
      <c r="B813" s="175">
        <v>50.25</v>
      </c>
      <c r="C813" s="175">
        <v>1371.75</v>
      </c>
      <c r="D813" s="184">
        <v>6.3802325581395349</v>
      </c>
      <c r="E813" s="184">
        <v>10.265284589463331</v>
      </c>
      <c r="F813" s="185">
        <v>4484.2095000000008</v>
      </c>
      <c r="G813" s="185">
        <v>64742.169000000031</v>
      </c>
      <c r="H813" s="185">
        <v>301.12636744186062</v>
      </c>
      <c r="I813" s="185">
        <v>670.11930039575714</v>
      </c>
      <c r="J813" s="185">
        <v>1600</v>
      </c>
      <c r="K813" s="185">
        <v>275950</v>
      </c>
      <c r="L813" s="185">
        <v>1283.4883720930231</v>
      </c>
      <c r="M813" s="185">
        <v>290.17303668552682</v>
      </c>
      <c r="N813" s="186">
        <v>13.5</v>
      </c>
      <c r="O813" s="186">
        <v>140.25</v>
      </c>
      <c r="P813" s="186">
        <v>0.6523255813953488</v>
      </c>
      <c r="Q813" s="186">
        <v>2.0121695609713273</v>
      </c>
      <c r="R813" s="187">
        <v>0.88435374149659873</v>
      </c>
      <c r="S813" s="190">
        <v>30</v>
      </c>
      <c r="T813" s="190">
        <v>432.75</v>
      </c>
      <c r="U813" s="190">
        <v>2.0127906976744185</v>
      </c>
      <c r="V813" s="190">
        <v>4.9987859860662676</v>
      </c>
      <c r="W813" s="187">
        <v>0.64316635745207174</v>
      </c>
      <c r="X813" s="187">
        <v>1.5275200989486706</v>
      </c>
      <c r="Y813" s="188">
        <v>34</v>
      </c>
      <c r="Z813" s="188">
        <v>56</v>
      </c>
      <c r="AA813" s="188">
        <v>70</v>
      </c>
      <c r="AB813" s="188">
        <v>83</v>
      </c>
      <c r="AC813" s="188">
        <v>77</v>
      </c>
      <c r="AD813" s="189">
        <v>20.212499999999999</v>
      </c>
    </row>
    <row r="814" spans="1:30" s="183" customFormat="1" ht="11.35" x14ac:dyDescent="0.35">
      <c r="A814" s="175">
        <v>801</v>
      </c>
      <c r="B814" s="175">
        <v>34.5</v>
      </c>
      <c r="C814" s="175">
        <v>1301.25</v>
      </c>
      <c r="D814" s="184">
        <v>6.0523255813953485</v>
      </c>
      <c r="E814" s="184">
        <v>8.8667047154128138</v>
      </c>
      <c r="F814" s="185">
        <v>3078.7110000000007</v>
      </c>
      <c r="G814" s="185">
        <v>64765.965800000035</v>
      </c>
      <c r="H814" s="185">
        <v>301.23705023255832</v>
      </c>
      <c r="I814" s="185">
        <v>651.90999152870711</v>
      </c>
      <c r="J814" s="185">
        <v>1600</v>
      </c>
      <c r="K814" s="185">
        <v>279150</v>
      </c>
      <c r="L814" s="185">
        <v>1298.3720930232557</v>
      </c>
      <c r="M814" s="185">
        <v>278.65607241579517</v>
      </c>
      <c r="N814" s="186">
        <v>11.25</v>
      </c>
      <c r="O814" s="186">
        <v>117</v>
      </c>
      <c r="P814" s="186">
        <v>0.54418604651162794</v>
      </c>
      <c r="Q814" s="186">
        <v>1.8088634741264167</v>
      </c>
      <c r="R814" s="187">
        <v>0.90447030006123708</v>
      </c>
      <c r="S814" s="190">
        <v>30</v>
      </c>
      <c r="T814" s="190">
        <v>450.75</v>
      </c>
      <c r="U814" s="190">
        <v>2.0965116279069766</v>
      </c>
      <c r="V814" s="190">
        <v>4.7652533661449468</v>
      </c>
      <c r="W814" s="187">
        <v>0.63196570728720158</v>
      </c>
      <c r="X814" s="187">
        <v>1.5364360073484387</v>
      </c>
      <c r="Y814" s="188">
        <v>26</v>
      </c>
      <c r="Z814" s="188">
        <v>63</v>
      </c>
      <c r="AA814" s="188">
        <v>71</v>
      </c>
      <c r="AB814" s="188">
        <v>73</v>
      </c>
      <c r="AC814" s="188">
        <v>87</v>
      </c>
      <c r="AD814" s="189">
        <v>20.412500000000001</v>
      </c>
    </row>
    <row r="815" spans="1:30" s="183" customFormat="1" ht="11.35" x14ac:dyDescent="0.35">
      <c r="A815" s="175">
        <v>802</v>
      </c>
      <c r="B815" s="175">
        <v>33</v>
      </c>
      <c r="C815" s="175">
        <v>987.75</v>
      </c>
      <c r="D815" s="184">
        <v>4.594186046511628</v>
      </c>
      <c r="E815" s="184">
        <v>7.5390820459831893</v>
      </c>
      <c r="F815" s="185">
        <v>2944.8540000000003</v>
      </c>
      <c r="G815" s="185">
        <v>34627.690425000015</v>
      </c>
      <c r="H815" s="185">
        <v>161.05902523255821</v>
      </c>
      <c r="I815" s="185">
        <v>438.3062770966398</v>
      </c>
      <c r="J815" s="185">
        <v>1600</v>
      </c>
      <c r="K815" s="185">
        <v>270500</v>
      </c>
      <c r="L815" s="185">
        <v>1258.1395348837209</v>
      </c>
      <c r="M815" s="185">
        <v>285.13200594262764</v>
      </c>
      <c r="N815" s="186">
        <v>12</v>
      </c>
      <c r="O815" s="186">
        <v>174.75</v>
      </c>
      <c r="P815" s="186">
        <v>0.81279069767441858</v>
      </c>
      <c r="Q815" s="186">
        <v>2.2054545016371496</v>
      </c>
      <c r="R815" s="187">
        <v>0.85554866707997512</v>
      </c>
      <c r="S815" s="190">
        <v>43.5</v>
      </c>
      <c r="T815" s="190">
        <v>447.75</v>
      </c>
      <c r="U815" s="190">
        <v>2.0825581395348838</v>
      </c>
      <c r="V815" s="190">
        <v>4.9087929369896539</v>
      </c>
      <c r="W815" s="187">
        <v>0.62988220706757592</v>
      </c>
      <c r="X815" s="187">
        <v>1.485430874147551</v>
      </c>
      <c r="Y815" s="188">
        <v>37</v>
      </c>
      <c r="Z815" s="188">
        <v>67</v>
      </c>
      <c r="AA815" s="188">
        <v>56</v>
      </c>
      <c r="AB815" s="188">
        <v>77</v>
      </c>
      <c r="AC815" s="188">
        <v>83</v>
      </c>
      <c r="AD815" s="189">
        <v>20.162500000000001</v>
      </c>
    </row>
    <row r="816" spans="1:30" s="183" customFormat="1" ht="11.35" x14ac:dyDescent="0.35">
      <c r="A816" s="175">
        <v>803</v>
      </c>
      <c r="B816" s="175">
        <v>29.25</v>
      </c>
      <c r="C816" s="175">
        <v>1122</v>
      </c>
      <c r="D816" s="184">
        <v>5.2186046511627904</v>
      </c>
      <c r="E816" s="184">
        <v>6.1288636798773979</v>
      </c>
      <c r="F816" s="185">
        <v>2610.2115000000003</v>
      </c>
      <c r="G816" s="185">
        <v>45763.477350000023</v>
      </c>
      <c r="H816" s="185">
        <v>212.85338302325593</v>
      </c>
      <c r="I816" s="185">
        <v>429.69808777052009</v>
      </c>
      <c r="J816" s="185">
        <v>1600</v>
      </c>
      <c r="K816" s="185">
        <v>270400</v>
      </c>
      <c r="L816" s="185">
        <v>1257.6744186046512</v>
      </c>
      <c r="M816" s="185">
        <v>280.56049716029736</v>
      </c>
      <c r="N816" s="186">
        <v>12</v>
      </c>
      <c r="O816" s="186">
        <v>88.5</v>
      </c>
      <c r="P816" s="186">
        <v>0.41162790697674417</v>
      </c>
      <c r="Q816" s="186">
        <v>1.5476405470163164</v>
      </c>
      <c r="R816" s="187">
        <v>0.92297650130548292</v>
      </c>
      <c r="S816" s="190">
        <v>28.5</v>
      </c>
      <c r="T816" s="190">
        <v>333</v>
      </c>
      <c r="U816" s="190">
        <v>1.5488372093023255</v>
      </c>
      <c r="V816" s="190">
        <v>4.2627555747659027</v>
      </c>
      <c r="W816" s="187">
        <v>0.71018276762402088</v>
      </c>
      <c r="X816" s="187">
        <v>1.6331592689295038</v>
      </c>
      <c r="Y816" s="188">
        <v>31</v>
      </c>
      <c r="Z816" s="188">
        <v>73</v>
      </c>
      <c r="AA816" s="188">
        <v>56</v>
      </c>
      <c r="AB816" s="188">
        <v>84</v>
      </c>
      <c r="AC816" s="188">
        <v>76</v>
      </c>
      <c r="AD816" s="189">
        <v>19.149999999999999</v>
      </c>
    </row>
    <row r="817" spans="1:30" s="183" customFormat="1" ht="11.35" x14ac:dyDescent="0.35">
      <c r="A817" s="175">
        <v>804</v>
      </c>
      <c r="B817" s="175">
        <v>20.25</v>
      </c>
      <c r="C817" s="175">
        <v>1011</v>
      </c>
      <c r="D817" s="184">
        <v>4.7023255813953488</v>
      </c>
      <c r="E817" s="184">
        <v>5.6851580983981247</v>
      </c>
      <c r="F817" s="185">
        <v>1740.1410000000003</v>
      </c>
      <c r="G817" s="185">
        <v>39316.403675000009</v>
      </c>
      <c r="H817" s="185">
        <v>182.86699383720935</v>
      </c>
      <c r="I817" s="185">
        <v>369.30508656188067</v>
      </c>
      <c r="J817" s="185">
        <v>1600</v>
      </c>
      <c r="K817" s="185">
        <v>278050</v>
      </c>
      <c r="L817" s="185">
        <v>1293.2558139534883</v>
      </c>
      <c r="M817" s="185">
        <v>263.09375154855081</v>
      </c>
      <c r="N817" s="186">
        <v>9.75</v>
      </c>
      <c r="O817" s="186">
        <v>90.75</v>
      </c>
      <c r="P817" s="186">
        <v>0.42209302325581394</v>
      </c>
      <c r="Q817" s="186">
        <v>1.5095220481119658</v>
      </c>
      <c r="R817" s="187">
        <v>0.92437500000000006</v>
      </c>
      <c r="S817" s="190">
        <v>33.75</v>
      </c>
      <c r="T817" s="190">
        <v>435</v>
      </c>
      <c r="U817" s="190">
        <v>2.0232558139534884</v>
      </c>
      <c r="V817" s="190">
        <v>4.8245544663460276</v>
      </c>
      <c r="W817" s="187">
        <v>0.63749999999999996</v>
      </c>
      <c r="X817" s="187">
        <v>1.5618750000000001</v>
      </c>
      <c r="Y817" s="188">
        <v>26</v>
      </c>
      <c r="Z817" s="188">
        <v>75</v>
      </c>
      <c r="AA817" s="188">
        <v>59</v>
      </c>
      <c r="AB817" s="188">
        <v>82</v>
      </c>
      <c r="AC817" s="188">
        <v>78</v>
      </c>
      <c r="AD817" s="189">
        <v>20</v>
      </c>
    </row>
    <row r="818" spans="1:30" s="183" customFormat="1" ht="11.35" x14ac:dyDescent="0.35">
      <c r="A818" s="175">
        <v>805</v>
      </c>
      <c r="B818" s="175">
        <v>36</v>
      </c>
      <c r="C818" s="175">
        <v>447</v>
      </c>
      <c r="D818" s="184">
        <v>2.0790697674418603</v>
      </c>
      <c r="E818" s="184">
        <v>4.9180341477349794</v>
      </c>
      <c r="F818" s="185">
        <v>2007.8550000000002</v>
      </c>
      <c r="G818" s="185">
        <v>17486.557924999997</v>
      </c>
      <c r="H818" s="185">
        <v>81.332827558139527</v>
      </c>
      <c r="I818" s="185">
        <v>248.51460548204241</v>
      </c>
      <c r="J818" s="185">
        <v>1600</v>
      </c>
      <c r="K818" s="185">
        <v>269100</v>
      </c>
      <c r="L818" s="185">
        <v>1251.6279069767443</v>
      </c>
      <c r="M818" s="185">
        <v>272.93772382490522</v>
      </c>
      <c r="N818" s="186">
        <v>12</v>
      </c>
      <c r="O818" s="186">
        <v>273.75</v>
      </c>
      <c r="P818" s="186">
        <v>1.2732558139534884</v>
      </c>
      <c r="Q818" s="186">
        <v>2.6705898408038671</v>
      </c>
      <c r="R818" s="187">
        <v>0.78415138971023057</v>
      </c>
      <c r="S818" s="190">
        <v>30</v>
      </c>
      <c r="T818" s="190">
        <v>509.25</v>
      </c>
      <c r="U818" s="190">
        <v>2.3686046511627907</v>
      </c>
      <c r="V818" s="190">
        <v>5.0630836257080372</v>
      </c>
      <c r="W818" s="187">
        <v>0.59846244825547013</v>
      </c>
      <c r="X818" s="187">
        <v>1.3826138379657007</v>
      </c>
      <c r="Y818" s="188">
        <v>34</v>
      </c>
      <c r="Z818" s="188">
        <v>72</v>
      </c>
      <c r="AA818" s="188">
        <v>54</v>
      </c>
      <c r="AB818" s="188">
        <v>70</v>
      </c>
      <c r="AC818" s="188">
        <v>90</v>
      </c>
      <c r="AD818" s="189">
        <v>21.137499999999999</v>
      </c>
    </row>
    <row r="819" spans="1:30" s="183" customFormat="1" ht="11.35" x14ac:dyDescent="0.35">
      <c r="A819" s="175">
        <v>806</v>
      </c>
      <c r="B819" s="175">
        <v>18</v>
      </c>
      <c r="C819" s="175">
        <v>372</v>
      </c>
      <c r="D819" s="184">
        <v>1.7302325581395348</v>
      </c>
      <c r="E819" s="184">
        <v>3.3649537139559373</v>
      </c>
      <c r="F819" s="185">
        <v>1606.2840000000003</v>
      </c>
      <c r="G819" s="185">
        <v>15285.353924999998</v>
      </c>
      <c r="H819" s="185">
        <v>71.094669418604639</v>
      </c>
      <c r="I819" s="185">
        <v>221.86021224358788</v>
      </c>
      <c r="J819" s="185">
        <v>1600</v>
      </c>
      <c r="K819" s="185">
        <v>281150</v>
      </c>
      <c r="L819" s="185">
        <v>1307.6744186046512</v>
      </c>
      <c r="M819" s="185">
        <v>263.91053788374109</v>
      </c>
      <c r="N819" s="186">
        <v>12.75</v>
      </c>
      <c r="O819" s="186">
        <v>274.5</v>
      </c>
      <c r="P819" s="186">
        <v>1.2767441860465116</v>
      </c>
      <c r="Q819" s="186">
        <v>2.5027169544076675</v>
      </c>
      <c r="R819" s="187">
        <v>0.79286926994906626</v>
      </c>
      <c r="S819" s="190">
        <v>37.5</v>
      </c>
      <c r="T819" s="190">
        <v>599.25</v>
      </c>
      <c r="U819" s="190">
        <v>2.7872093023255813</v>
      </c>
      <c r="V819" s="190">
        <v>6.0691892041832691</v>
      </c>
      <c r="W819" s="187">
        <v>0.54782116581777018</v>
      </c>
      <c r="X819" s="187">
        <v>1.3406904357668363</v>
      </c>
      <c r="Y819" s="188">
        <v>26</v>
      </c>
      <c r="Z819" s="188">
        <v>73</v>
      </c>
      <c r="AA819" s="188">
        <v>61</v>
      </c>
      <c r="AB819" s="188">
        <v>85</v>
      </c>
      <c r="AC819" s="188">
        <v>75</v>
      </c>
      <c r="AD819" s="189">
        <v>22.087499999999999</v>
      </c>
    </row>
    <row r="820" spans="1:30" s="183" customFormat="1" ht="11.35" x14ac:dyDescent="0.35">
      <c r="A820" s="175">
        <v>807</v>
      </c>
      <c r="B820" s="175">
        <v>24</v>
      </c>
      <c r="C820" s="175">
        <v>563.25</v>
      </c>
      <c r="D820" s="184">
        <v>2.6197674418604651</v>
      </c>
      <c r="E820" s="184">
        <v>4.7472217592656545</v>
      </c>
      <c r="F820" s="185">
        <v>1873.9980000000003</v>
      </c>
      <c r="G820" s="185">
        <v>21652.857050000006</v>
      </c>
      <c r="H820" s="185">
        <v>100.71096302325584</v>
      </c>
      <c r="I820" s="185">
        <v>290.72438539181906</v>
      </c>
      <c r="J820" s="185">
        <v>1600</v>
      </c>
      <c r="K820" s="185">
        <v>271500</v>
      </c>
      <c r="L820" s="185">
        <v>1262.7906976744187</v>
      </c>
      <c r="M820" s="185">
        <v>278.74322070793465</v>
      </c>
      <c r="N820" s="186">
        <v>12</v>
      </c>
      <c r="O820" s="186">
        <v>211.5</v>
      </c>
      <c r="P820" s="186">
        <v>0.98372093023255813</v>
      </c>
      <c r="Q820" s="186">
        <v>2.1728120623295375</v>
      </c>
      <c r="R820" s="187">
        <v>0.8325415676959621</v>
      </c>
      <c r="S820" s="190">
        <v>32.25</v>
      </c>
      <c r="T820" s="190">
        <v>531</v>
      </c>
      <c r="U820" s="190">
        <v>2.4697674418604652</v>
      </c>
      <c r="V820" s="190">
        <v>5.477514993718561</v>
      </c>
      <c r="W820" s="187">
        <v>0.57957244655581952</v>
      </c>
      <c r="X820" s="187">
        <v>1.4121140142517816</v>
      </c>
      <c r="Y820" s="188">
        <v>35</v>
      </c>
      <c r="Z820" s="188">
        <v>75</v>
      </c>
      <c r="AA820" s="188">
        <v>50</v>
      </c>
      <c r="AB820" s="188">
        <v>80</v>
      </c>
      <c r="AC820" s="188">
        <v>80</v>
      </c>
      <c r="AD820" s="189">
        <v>21.05</v>
      </c>
    </row>
    <row r="821" spans="1:30" s="183" customFormat="1" ht="11.35" x14ac:dyDescent="0.35">
      <c r="A821" s="175">
        <v>808</v>
      </c>
      <c r="B821" s="175">
        <v>32.25</v>
      </c>
      <c r="C821" s="175">
        <v>546.75</v>
      </c>
      <c r="D821" s="184">
        <v>2.5430232558139534</v>
      </c>
      <c r="E821" s="184">
        <v>4.939725263314422</v>
      </c>
      <c r="F821" s="185">
        <v>2877.9255000000003</v>
      </c>
      <c r="G821" s="185">
        <v>20190.469324999995</v>
      </c>
      <c r="H821" s="185">
        <v>93.909159651162767</v>
      </c>
      <c r="I821" s="185">
        <v>289.23546988797591</v>
      </c>
      <c r="J821" s="185">
        <v>1600</v>
      </c>
      <c r="K821" s="185">
        <v>271900</v>
      </c>
      <c r="L821" s="185">
        <v>1264.6511627906978</v>
      </c>
      <c r="M821" s="185">
        <v>261.52275894251193</v>
      </c>
      <c r="N821" s="186">
        <v>16.5</v>
      </c>
      <c r="O821" s="186">
        <v>322.5</v>
      </c>
      <c r="P821" s="186">
        <v>1.5</v>
      </c>
      <c r="Q821" s="186">
        <v>3.0624344356895539</v>
      </c>
      <c r="R821" s="187">
        <v>0.749563191613279</v>
      </c>
      <c r="S821" s="190">
        <v>27</v>
      </c>
      <c r="T821" s="190">
        <v>528.75</v>
      </c>
      <c r="U821" s="190">
        <v>2.4593023255813953</v>
      </c>
      <c r="V821" s="190">
        <v>4.7609104384103533</v>
      </c>
      <c r="W821" s="187">
        <v>0.58940011648223645</v>
      </c>
      <c r="X821" s="187">
        <v>1.3389633080955154</v>
      </c>
      <c r="Y821" s="188">
        <v>29</v>
      </c>
      <c r="Z821" s="188">
        <v>82</v>
      </c>
      <c r="AA821" s="188">
        <v>49</v>
      </c>
      <c r="AB821" s="188">
        <v>72</v>
      </c>
      <c r="AC821" s="188">
        <v>88</v>
      </c>
      <c r="AD821" s="189">
        <v>21.462499999999999</v>
      </c>
    </row>
    <row r="822" spans="1:30" s="183" customFormat="1" ht="11.35" x14ac:dyDescent="0.35">
      <c r="A822" s="175">
        <v>809</v>
      </c>
      <c r="B822" s="175">
        <v>30</v>
      </c>
      <c r="C822" s="175">
        <v>638.25</v>
      </c>
      <c r="D822" s="184">
        <v>2.9686046511627908</v>
      </c>
      <c r="E822" s="184">
        <v>5.5952773733770336</v>
      </c>
      <c r="F822" s="185">
        <v>2677.1400000000003</v>
      </c>
      <c r="G822" s="185">
        <v>31176.038950000002</v>
      </c>
      <c r="H822" s="185">
        <v>145.00483232558142</v>
      </c>
      <c r="I822" s="185">
        <v>409.56378978498009</v>
      </c>
      <c r="J822" s="185">
        <v>1600</v>
      </c>
      <c r="K822" s="185">
        <v>273500</v>
      </c>
      <c r="L822" s="185">
        <v>1272.0930232558139</v>
      </c>
      <c r="M822" s="185">
        <v>265.25915858416624</v>
      </c>
      <c r="N822" s="186">
        <v>12</v>
      </c>
      <c r="O822" s="186">
        <v>235.5</v>
      </c>
      <c r="P822" s="186">
        <v>1.0953488372093023</v>
      </c>
      <c r="Q822" s="186">
        <v>2.3934493437132818</v>
      </c>
      <c r="R822" s="187">
        <v>0.81870669745958424</v>
      </c>
      <c r="S822" s="190">
        <v>35.25</v>
      </c>
      <c r="T822" s="190">
        <v>536.25</v>
      </c>
      <c r="U822" s="190">
        <v>2.4941860465116279</v>
      </c>
      <c r="V822" s="190">
        <v>5.1266917575020932</v>
      </c>
      <c r="W822" s="187">
        <v>0.58718244803695152</v>
      </c>
      <c r="X822" s="187">
        <v>1.4058891454965359</v>
      </c>
      <c r="Y822" s="188">
        <v>27</v>
      </c>
      <c r="Z822" s="188">
        <v>79</v>
      </c>
      <c r="AA822" s="188">
        <v>54</v>
      </c>
      <c r="AB822" s="188">
        <v>82</v>
      </c>
      <c r="AC822" s="188">
        <v>78</v>
      </c>
      <c r="AD822" s="189">
        <v>21.65</v>
      </c>
    </row>
    <row r="823" spans="1:30" s="183" customFormat="1" ht="11.35" x14ac:dyDescent="0.35">
      <c r="A823" s="175">
        <v>810</v>
      </c>
      <c r="B823" s="175">
        <v>21.75</v>
      </c>
      <c r="C823" s="175">
        <v>672</v>
      </c>
      <c r="D823" s="184">
        <v>3.1255813953488372</v>
      </c>
      <c r="E823" s="184">
        <v>4.6753151237316937</v>
      </c>
      <c r="F823" s="185">
        <v>1539.3555000000003</v>
      </c>
      <c r="G823" s="185">
        <v>23178.826850000001</v>
      </c>
      <c r="H823" s="185">
        <v>107.80849697674419</v>
      </c>
      <c r="I823" s="185">
        <v>255.99709342048601</v>
      </c>
      <c r="J823" s="185">
        <v>1600</v>
      </c>
      <c r="K823" s="185">
        <v>275250</v>
      </c>
      <c r="L823" s="185">
        <v>1280.2325581395348</v>
      </c>
      <c r="M823" s="185">
        <v>257.39972525467533</v>
      </c>
      <c r="N823" s="186">
        <v>12.75</v>
      </c>
      <c r="O823" s="186">
        <v>192.75</v>
      </c>
      <c r="P823" s="186">
        <v>0.89651162790697669</v>
      </c>
      <c r="Q823" s="186">
        <v>2.2545487599174847</v>
      </c>
      <c r="R823" s="187">
        <v>0.84213759213759221</v>
      </c>
      <c r="S823" s="190">
        <v>38.25</v>
      </c>
      <c r="T823" s="190">
        <v>449.25</v>
      </c>
      <c r="U823" s="190">
        <v>2.0895348837209302</v>
      </c>
      <c r="V823" s="190">
        <v>5.105871621603975</v>
      </c>
      <c r="W823" s="187">
        <v>0.63206388206388209</v>
      </c>
      <c r="X823" s="187">
        <v>1.4742014742014744</v>
      </c>
      <c r="Y823" s="188">
        <v>25</v>
      </c>
      <c r="Z823" s="188">
        <v>79</v>
      </c>
      <c r="AA823" s="188">
        <v>56</v>
      </c>
      <c r="AB823" s="188">
        <v>91</v>
      </c>
      <c r="AC823" s="188">
        <v>69</v>
      </c>
      <c r="AD823" s="189">
        <v>20.350000000000001</v>
      </c>
    </row>
    <row r="824" spans="1:30" s="183" customFormat="1" ht="11.35" x14ac:dyDescent="0.35">
      <c r="A824" s="175">
        <v>811</v>
      </c>
      <c r="B824" s="175">
        <v>26.25</v>
      </c>
      <c r="C824" s="175">
        <v>981</v>
      </c>
      <c r="D824" s="184">
        <v>4.5627906976744184</v>
      </c>
      <c r="E824" s="184">
        <v>6.3966084491900475</v>
      </c>
      <c r="F824" s="185">
        <v>2275.5690000000004</v>
      </c>
      <c r="G824" s="185">
        <v>36870.166999999987</v>
      </c>
      <c r="H824" s="185">
        <v>171.48914883720923</v>
      </c>
      <c r="I824" s="185">
        <v>402.05128564288265</v>
      </c>
      <c r="J824" s="185">
        <v>1600</v>
      </c>
      <c r="K824" s="185">
        <v>269150</v>
      </c>
      <c r="L824" s="185">
        <v>1251.8604651162791</v>
      </c>
      <c r="M824" s="185">
        <v>275.30149839489451</v>
      </c>
      <c r="N824" s="186">
        <v>12</v>
      </c>
      <c r="O824" s="186">
        <v>141.75</v>
      </c>
      <c r="P824" s="186">
        <v>0.65930232558139534</v>
      </c>
      <c r="Q824" s="186">
        <v>1.9065264144301279</v>
      </c>
      <c r="R824" s="187">
        <v>0.88105726872246692</v>
      </c>
      <c r="S824" s="190">
        <v>20.25</v>
      </c>
      <c r="T824" s="190">
        <v>398.25</v>
      </c>
      <c r="U824" s="190">
        <v>1.8523255813953488</v>
      </c>
      <c r="V824" s="190">
        <v>4.2665969702545752</v>
      </c>
      <c r="W824" s="187">
        <v>0.66582756450597869</v>
      </c>
      <c r="X824" s="187">
        <v>1.5468848332284457</v>
      </c>
      <c r="Y824" s="188">
        <v>37</v>
      </c>
      <c r="Z824" s="188">
        <v>72</v>
      </c>
      <c r="AA824" s="188">
        <v>51</v>
      </c>
      <c r="AB824" s="188">
        <v>76</v>
      </c>
      <c r="AC824" s="188">
        <v>84</v>
      </c>
      <c r="AD824" s="189">
        <v>19.862500000000001</v>
      </c>
    </row>
    <row r="825" spans="1:30" s="183" customFormat="1" ht="11.35" x14ac:dyDescent="0.35">
      <c r="A825" s="175">
        <v>812</v>
      </c>
      <c r="B825" s="175">
        <v>17.25</v>
      </c>
      <c r="C825" s="175">
        <v>345</v>
      </c>
      <c r="D825" s="184">
        <v>1.6046511627906976</v>
      </c>
      <c r="E825" s="184">
        <v>3.1420016752504574</v>
      </c>
      <c r="F825" s="185">
        <v>803.14200000000017</v>
      </c>
      <c r="G825" s="185">
        <v>11603.9146</v>
      </c>
      <c r="H825" s="185">
        <v>53.971695813953488</v>
      </c>
      <c r="I825" s="185">
        <v>131.70282102525613</v>
      </c>
      <c r="J825" s="185">
        <v>1600</v>
      </c>
      <c r="K825" s="185">
        <v>272450</v>
      </c>
      <c r="L825" s="185">
        <v>1267.2093023255813</v>
      </c>
      <c r="M825" s="185">
        <v>269.74655447545581</v>
      </c>
      <c r="N825" s="186">
        <v>14.25</v>
      </c>
      <c r="O825" s="186">
        <v>231.75</v>
      </c>
      <c r="P825" s="186">
        <v>1.077906976744186</v>
      </c>
      <c r="Q825" s="186">
        <v>2.4367058333760854</v>
      </c>
      <c r="R825" s="187">
        <v>0.81295399515738498</v>
      </c>
      <c r="S825" s="190">
        <v>30</v>
      </c>
      <c r="T825" s="190">
        <v>494.25</v>
      </c>
      <c r="U825" s="190">
        <v>2.2988372093023255</v>
      </c>
      <c r="V825" s="190">
        <v>5.0377023436564707</v>
      </c>
      <c r="W825" s="187">
        <v>0.60108958837772386</v>
      </c>
      <c r="X825" s="187">
        <v>1.4140435835351088</v>
      </c>
      <c r="Y825" s="188">
        <v>33</v>
      </c>
      <c r="Z825" s="188">
        <v>72</v>
      </c>
      <c r="AA825" s="188">
        <v>55</v>
      </c>
      <c r="AB825" s="188">
        <v>81</v>
      </c>
      <c r="AC825" s="188">
        <v>79</v>
      </c>
      <c r="AD825" s="189">
        <v>20.65</v>
      </c>
    </row>
    <row r="826" spans="1:30" s="183" customFormat="1" ht="11.35" x14ac:dyDescent="0.35">
      <c r="A826" s="175">
        <v>813</v>
      </c>
      <c r="B826" s="175">
        <v>61.5</v>
      </c>
      <c r="C826" s="175">
        <v>1146.75</v>
      </c>
      <c r="D826" s="184">
        <v>5.3337209302325581</v>
      </c>
      <c r="E826" s="184">
        <v>10.735589781616067</v>
      </c>
      <c r="F826" s="185">
        <v>5220.4230000000007</v>
      </c>
      <c r="G826" s="185">
        <v>60919.064350000015</v>
      </c>
      <c r="H826" s="185">
        <v>283.34448534883728</v>
      </c>
      <c r="I826" s="185">
        <v>753.1990092682156</v>
      </c>
      <c r="J826" s="185">
        <v>1600</v>
      </c>
      <c r="K826" s="185">
        <v>275350</v>
      </c>
      <c r="L826" s="185">
        <v>1280.6976744186047</v>
      </c>
      <c r="M826" s="185">
        <v>280.41520740852877</v>
      </c>
      <c r="N826" s="186">
        <v>9.75</v>
      </c>
      <c r="O826" s="186">
        <v>140.25</v>
      </c>
      <c r="P826" s="186">
        <v>0.6523255813953488</v>
      </c>
      <c r="Q826" s="186">
        <v>1.7267464912091997</v>
      </c>
      <c r="R826" s="187">
        <v>0.88646023072252589</v>
      </c>
      <c r="S826" s="190">
        <v>32.25</v>
      </c>
      <c r="T826" s="190">
        <v>494.25</v>
      </c>
      <c r="U826" s="190">
        <v>2.2988372093023255</v>
      </c>
      <c r="V826" s="190">
        <v>5.1476390601843969</v>
      </c>
      <c r="W826" s="187">
        <v>0.59987856709168175</v>
      </c>
      <c r="X826" s="187">
        <v>1.4863387978142075</v>
      </c>
      <c r="Y826" s="188">
        <v>34</v>
      </c>
      <c r="Z826" s="188">
        <v>64</v>
      </c>
      <c r="AA826" s="188">
        <v>62</v>
      </c>
      <c r="AB826" s="188">
        <v>80</v>
      </c>
      <c r="AC826" s="188">
        <v>80</v>
      </c>
      <c r="AD826" s="189">
        <v>20.587499999999999</v>
      </c>
    </row>
    <row r="827" spans="1:30" s="183" customFormat="1" ht="11.35" x14ac:dyDescent="0.35">
      <c r="A827" s="175">
        <v>814</v>
      </c>
      <c r="B827" s="175">
        <v>24</v>
      </c>
      <c r="C827" s="175">
        <v>480</v>
      </c>
      <c r="D827" s="184">
        <v>2.2325581395348837</v>
      </c>
      <c r="E827" s="184">
        <v>4.4961676791656799</v>
      </c>
      <c r="F827" s="185">
        <v>2141.7120000000004</v>
      </c>
      <c r="G827" s="185">
        <v>23522.764975000002</v>
      </c>
      <c r="H827" s="185">
        <v>109.40820918604652</v>
      </c>
      <c r="I827" s="185">
        <v>315.42397456586411</v>
      </c>
      <c r="J827" s="185">
        <v>1600</v>
      </c>
      <c r="K827" s="185">
        <v>268000</v>
      </c>
      <c r="L827" s="185">
        <v>1246.5116279069769</v>
      </c>
      <c r="M827" s="185">
        <v>274.58450958046245</v>
      </c>
      <c r="N827" s="186">
        <v>12</v>
      </c>
      <c r="O827" s="186">
        <v>339.75</v>
      </c>
      <c r="P827" s="186">
        <v>1.5802325581395349</v>
      </c>
      <c r="Q827" s="186">
        <v>2.9676436484471411</v>
      </c>
      <c r="R827" s="187">
        <v>0.73965517241379308</v>
      </c>
      <c r="S827" s="190">
        <v>27.75</v>
      </c>
      <c r="T827" s="190">
        <v>550.5</v>
      </c>
      <c r="U827" s="190">
        <v>2.5604651162790697</v>
      </c>
      <c r="V827" s="190">
        <v>5.267034648477587</v>
      </c>
      <c r="W827" s="187">
        <v>0.57816091954022986</v>
      </c>
      <c r="X827" s="187">
        <v>1.3178160919540229</v>
      </c>
      <c r="Y827" s="188">
        <v>37</v>
      </c>
      <c r="Z827" s="188">
        <v>75</v>
      </c>
      <c r="AA827" s="188">
        <v>48</v>
      </c>
      <c r="AB827" s="188">
        <v>72</v>
      </c>
      <c r="AC827" s="188">
        <v>88</v>
      </c>
      <c r="AD827" s="189">
        <v>21.75</v>
      </c>
    </row>
    <row r="828" spans="1:30" s="183" customFormat="1" ht="11.35" x14ac:dyDescent="0.35">
      <c r="A828" s="175">
        <v>815</v>
      </c>
      <c r="B828" s="175">
        <v>40.5</v>
      </c>
      <c r="C828" s="175">
        <v>1170.75</v>
      </c>
      <c r="D828" s="184">
        <v>5.445348837209302</v>
      </c>
      <c r="E828" s="184">
        <v>8.9204153513889342</v>
      </c>
      <c r="F828" s="185">
        <v>3614.1390000000006</v>
      </c>
      <c r="G828" s="185">
        <v>47320.680450000043</v>
      </c>
      <c r="H828" s="185">
        <v>220.09618813953509</v>
      </c>
      <c r="I828" s="185">
        <v>513.06029868872008</v>
      </c>
      <c r="J828" s="185">
        <v>1600</v>
      </c>
      <c r="K828" s="185">
        <v>280900</v>
      </c>
      <c r="L828" s="185">
        <v>1306.5116279069769</v>
      </c>
      <c r="M828" s="185">
        <v>270.39157932999893</v>
      </c>
      <c r="N828" s="186">
        <v>13.5</v>
      </c>
      <c r="O828" s="186">
        <v>168.75</v>
      </c>
      <c r="P828" s="186">
        <v>0.78488372093023251</v>
      </c>
      <c r="Q828" s="186">
        <v>2.2473903579475101</v>
      </c>
      <c r="R828" s="187">
        <v>0.86437613019891502</v>
      </c>
      <c r="S828" s="190">
        <v>28.5</v>
      </c>
      <c r="T828" s="190">
        <v>471</v>
      </c>
      <c r="U828" s="190">
        <v>2.1906976744186046</v>
      </c>
      <c r="V828" s="190">
        <v>4.8120911746965787</v>
      </c>
      <c r="W828" s="187">
        <v>0.62145871006630504</v>
      </c>
      <c r="X828" s="187">
        <v>1.4858348402652202</v>
      </c>
      <c r="Y828" s="188">
        <v>26</v>
      </c>
      <c r="Z828" s="188">
        <v>69</v>
      </c>
      <c r="AA828" s="188">
        <v>65</v>
      </c>
      <c r="AB828" s="188">
        <v>87</v>
      </c>
      <c r="AC828" s="188">
        <v>73</v>
      </c>
      <c r="AD828" s="189">
        <v>20.737500000000001</v>
      </c>
    </row>
    <row r="829" spans="1:30" s="183" customFormat="1" ht="11.35" x14ac:dyDescent="0.35">
      <c r="A829" s="175">
        <v>816</v>
      </c>
      <c r="B829" s="175">
        <v>30</v>
      </c>
      <c r="C829" s="175">
        <v>667.5</v>
      </c>
      <c r="D829" s="184">
        <v>3.1046511627906979</v>
      </c>
      <c r="E829" s="184">
        <v>4.7172483013535</v>
      </c>
      <c r="F829" s="185">
        <v>2208.6405000000004</v>
      </c>
      <c r="G829" s="185">
        <v>24173.458725000011</v>
      </c>
      <c r="H829" s="185">
        <v>112.4346917441861</v>
      </c>
      <c r="I829" s="185">
        <v>279.35686028460583</v>
      </c>
      <c r="J829" s="185">
        <v>1600</v>
      </c>
      <c r="K829" s="185">
        <v>276100</v>
      </c>
      <c r="L829" s="185">
        <v>1284.1860465116279</v>
      </c>
      <c r="M829" s="185">
        <v>261.56638654602699</v>
      </c>
      <c r="N829" s="186">
        <v>9</v>
      </c>
      <c r="O829" s="186">
        <v>147.75</v>
      </c>
      <c r="P829" s="186">
        <v>0.68720930232558142</v>
      </c>
      <c r="Q829" s="186">
        <v>1.6868129623661658</v>
      </c>
      <c r="R829" s="187">
        <v>0.87965791081246192</v>
      </c>
      <c r="S829" s="190">
        <v>24</v>
      </c>
      <c r="T829" s="190">
        <v>469.5</v>
      </c>
      <c r="U829" s="190">
        <v>2.1837209302325582</v>
      </c>
      <c r="V829" s="190">
        <v>4.7299098128446371</v>
      </c>
      <c r="W829" s="187">
        <v>0.61759315821624927</v>
      </c>
      <c r="X829" s="187">
        <v>1.4972510690287111</v>
      </c>
      <c r="Y829" s="188">
        <v>26</v>
      </c>
      <c r="Z829" s="188">
        <v>83</v>
      </c>
      <c r="AA829" s="188">
        <v>51</v>
      </c>
      <c r="AB829" s="188">
        <v>75</v>
      </c>
      <c r="AC829" s="188">
        <v>85</v>
      </c>
      <c r="AD829" s="189">
        <v>20.462499999999999</v>
      </c>
    </row>
    <row r="830" spans="1:30" s="183" customFormat="1" ht="11.35" x14ac:dyDescent="0.35">
      <c r="A830" s="175">
        <v>817</v>
      </c>
      <c r="B830" s="175">
        <v>26.25</v>
      </c>
      <c r="C830" s="175">
        <v>624.75</v>
      </c>
      <c r="D830" s="184">
        <v>2.905813953488372</v>
      </c>
      <c r="E830" s="184">
        <v>4.5394327492376316</v>
      </c>
      <c r="F830" s="185">
        <v>1338.5700000000002</v>
      </c>
      <c r="G830" s="185">
        <v>25721.738024999999</v>
      </c>
      <c r="H830" s="185">
        <v>119.63599081395348</v>
      </c>
      <c r="I830" s="185">
        <v>270.1157931055576</v>
      </c>
      <c r="J830" s="185">
        <v>1600</v>
      </c>
      <c r="K830" s="185">
        <v>277600</v>
      </c>
      <c r="L830" s="185">
        <v>1291.1627906976744</v>
      </c>
      <c r="M830" s="185">
        <v>259.88143686269819</v>
      </c>
      <c r="N830" s="186">
        <v>12</v>
      </c>
      <c r="O830" s="186">
        <v>166.5</v>
      </c>
      <c r="P830" s="186">
        <v>0.77441860465116275</v>
      </c>
      <c r="Q830" s="186">
        <v>2.1960662604331858</v>
      </c>
      <c r="R830" s="187">
        <v>0.86918090748379495</v>
      </c>
      <c r="S830" s="190">
        <v>39</v>
      </c>
      <c r="T830" s="190">
        <v>498.75</v>
      </c>
      <c r="U830" s="190">
        <v>2.3197674418604652</v>
      </c>
      <c r="V830" s="190">
        <v>5.1687994992474797</v>
      </c>
      <c r="W830" s="187">
        <v>0.60813199764289916</v>
      </c>
      <c r="X830" s="187">
        <v>1.477312905126694</v>
      </c>
      <c r="Y830" s="188">
        <v>19</v>
      </c>
      <c r="Z830" s="188">
        <v>87</v>
      </c>
      <c r="AA830" s="188">
        <v>54</v>
      </c>
      <c r="AB830" s="188">
        <v>76</v>
      </c>
      <c r="AC830" s="188">
        <v>84</v>
      </c>
      <c r="AD830" s="189">
        <v>21.212499999999999</v>
      </c>
    </row>
    <row r="831" spans="1:30" s="183" customFormat="1" ht="11.35" x14ac:dyDescent="0.35">
      <c r="A831" s="175">
        <v>818</v>
      </c>
      <c r="B831" s="175">
        <v>23.25</v>
      </c>
      <c r="C831" s="175">
        <v>648</v>
      </c>
      <c r="D831" s="184">
        <v>3.0139534883720929</v>
      </c>
      <c r="E831" s="184">
        <v>4.7594387968938063</v>
      </c>
      <c r="F831" s="185">
        <v>2074.7835000000005</v>
      </c>
      <c r="G831" s="185">
        <v>23150.196325000008</v>
      </c>
      <c r="H831" s="185">
        <v>107.67533174418608</v>
      </c>
      <c r="I831" s="185">
        <v>287.94315695847916</v>
      </c>
      <c r="J831" s="185">
        <v>1600</v>
      </c>
      <c r="K831" s="185">
        <v>267050</v>
      </c>
      <c r="L831" s="185">
        <v>1242.0930232558139</v>
      </c>
      <c r="M831" s="185">
        <v>283.10328140406961</v>
      </c>
      <c r="N831" s="186">
        <v>12.75</v>
      </c>
      <c r="O831" s="186">
        <v>207</v>
      </c>
      <c r="P831" s="186">
        <v>0.96279069767441861</v>
      </c>
      <c r="Q831" s="186">
        <v>2.4263230571140264</v>
      </c>
      <c r="R831" s="187">
        <v>0.82364217252396166</v>
      </c>
      <c r="S831" s="190">
        <v>29.25</v>
      </c>
      <c r="T831" s="190">
        <v>417.75</v>
      </c>
      <c r="U831" s="190">
        <v>1.9430232558139535</v>
      </c>
      <c r="V831" s="190">
        <v>4.599364815391807</v>
      </c>
      <c r="W831" s="187">
        <v>0.64408945686900954</v>
      </c>
      <c r="X831" s="187">
        <v>1.4677316293929712</v>
      </c>
      <c r="Y831" s="188">
        <v>36</v>
      </c>
      <c r="Z831" s="188">
        <v>73</v>
      </c>
      <c r="AA831" s="188">
        <v>51</v>
      </c>
      <c r="AB831" s="188">
        <v>75</v>
      </c>
      <c r="AC831" s="188">
        <v>85</v>
      </c>
      <c r="AD831" s="189">
        <v>19.5625</v>
      </c>
    </row>
    <row r="832" spans="1:30" s="183" customFormat="1" ht="11.35" x14ac:dyDescent="0.35">
      <c r="A832" s="175">
        <v>819</v>
      </c>
      <c r="B832" s="175">
        <v>45.75</v>
      </c>
      <c r="C832" s="175">
        <v>1254.75</v>
      </c>
      <c r="D832" s="184">
        <v>5.8360465116279068</v>
      </c>
      <c r="E832" s="184">
        <v>8.4785761179858952</v>
      </c>
      <c r="F832" s="185">
        <v>3881.8530000000005</v>
      </c>
      <c r="G832" s="185">
        <v>46972.652250000028</v>
      </c>
      <c r="H832" s="185">
        <v>218.47745232558154</v>
      </c>
      <c r="I832" s="185">
        <v>518.17212756181414</v>
      </c>
      <c r="J832" s="185">
        <v>1600</v>
      </c>
      <c r="K832" s="185">
        <v>270750</v>
      </c>
      <c r="L832" s="185">
        <v>1259.3023255813953</v>
      </c>
      <c r="M832" s="185">
        <v>279.19607009289012</v>
      </c>
      <c r="N832" s="186">
        <v>11.25</v>
      </c>
      <c r="O832" s="186">
        <v>150.75</v>
      </c>
      <c r="P832" s="186">
        <v>0.7011627906976744</v>
      </c>
      <c r="Q832" s="186">
        <v>2.0321449573248858</v>
      </c>
      <c r="R832" s="187">
        <v>0.88007159904534604</v>
      </c>
      <c r="S832" s="190">
        <v>24.75</v>
      </c>
      <c r="T832" s="190">
        <v>417</v>
      </c>
      <c r="U832" s="190">
        <v>1.9395348837209303</v>
      </c>
      <c r="V832" s="190">
        <v>4.7368060503209204</v>
      </c>
      <c r="W832" s="187">
        <v>0.66825775656324582</v>
      </c>
      <c r="X832" s="187">
        <v>1.5483293556085918</v>
      </c>
      <c r="Y832" s="188">
        <v>35</v>
      </c>
      <c r="Z832" s="188">
        <v>69</v>
      </c>
      <c r="AA832" s="188">
        <v>56</v>
      </c>
      <c r="AB832" s="188">
        <v>79</v>
      </c>
      <c r="AC832" s="188">
        <v>81</v>
      </c>
      <c r="AD832" s="189">
        <v>20.95</v>
      </c>
    </row>
    <row r="833" spans="1:30" s="183" customFormat="1" ht="11.35" x14ac:dyDescent="0.35">
      <c r="A833" s="175">
        <v>820</v>
      </c>
      <c r="B833" s="175">
        <v>39.75</v>
      </c>
      <c r="C833" s="175">
        <v>1014</v>
      </c>
      <c r="D833" s="184">
        <v>4.7162790697674417</v>
      </c>
      <c r="E833" s="184">
        <v>7.1010950923460525</v>
      </c>
      <c r="F833" s="185">
        <v>3547.2105000000006</v>
      </c>
      <c r="G833" s="185">
        <v>43370.039825000022</v>
      </c>
      <c r="H833" s="185">
        <v>201.72111546511638</v>
      </c>
      <c r="I833" s="185">
        <v>456.19919394174298</v>
      </c>
      <c r="J833" s="185">
        <v>1600</v>
      </c>
      <c r="K833" s="185">
        <v>282250</v>
      </c>
      <c r="L833" s="185">
        <v>1312.7906976744187</v>
      </c>
      <c r="M833" s="185">
        <v>260.99491151801396</v>
      </c>
      <c r="N833" s="186">
        <v>9.75</v>
      </c>
      <c r="O833" s="186">
        <v>126</v>
      </c>
      <c r="P833" s="186">
        <v>0.586046511627907</v>
      </c>
      <c r="Q833" s="186">
        <v>1.7224576816619557</v>
      </c>
      <c r="R833" s="187">
        <v>0.89897775105231503</v>
      </c>
      <c r="S833" s="190">
        <v>34.5</v>
      </c>
      <c r="T833" s="190">
        <v>487.5</v>
      </c>
      <c r="U833" s="190">
        <v>2.2674418604651163</v>
      </c>
      <c r="V833" s="190">
        <v>5.51346995112677</v>
      </c>
      <c r="W833" s="187">
        <v>0.60914010823812392</v>
      </c>
      <c r="X833" s="187">
        <v>1.508117859290439</v>
      </c>
      <c r="Y833" s="188">
        <v>23</v>
      </c>
      <c r="Z833" s="188">
        <v>72</v>
      </c>
      <c r="AA833" s="188">
        <v>65</v>
      </c>
      <c r="AB833" s="188">
        <v>75</v>
      </c>
      <c r="AC833" s="188">
        <v>85</v>
      </c>
      <c r="AD833" s="189">
        <v>20.787500000000001</v>
      </c>
    </row>
    <row r="834" spans="1:30" s="183" customFormat="1" ht="11.35" x14ac:dyDescent="0.35">
      <c r="A834" s="175">
        <v>821</v>
      </c>
      <c r="B834" s="175">
        <v>27</v>
      </c>
      <c r="C834" s="175">
        <v>780</v>
      </c>
      <c r="D834" s="184">
        <v>3.6279069767441858</v>
      </c>
      <c r="E834" s="184">
        <v>5.8327978402745835</v>
      </c>
      <c r="F834" s="185">
        <v>2409.4260000000004</v>
      </c>
      <c r="G834" s="185">
        <v>31434.829150000001</v>
      </c>
      <c r="H834" s="185">
        <v>146.2085076744186</v>
      </c>
      <c r="I834" s="185">
        <v>373.85186651115669</v>
      </c>
      <c r="J834" s="185">
        <v>1600</v>
      </c>
      <c r="K834" s="185">
        <v>262850</v>
      </c>
      <c r="L834" s="185">
        <v>1222.5581395348838</v>
      </c>
      <c r="M834" s="185">
        <v>280.12925106981197</v>
      </c>
      <c r="N834" s="186">
        <v>9.75</v>
      </c>
      <c r="O834" s="186">
        <v>167.25</v>
      </c>
      <c r="P834" s="186">
        <v>0.77790697674418607</v>
      </c>
      <c r="Q834" s="186">
        <v>2.0531290891531393</v>
      </c>
      <c r="R834" s="187">
        <v>0.86097256857855353</v>
      </c>
      <c r="S834" s="190">
        <v>31.5</v>
      </c>
      <c r="T834" s="190">
        <v>400.5</v>
      </c>
      <c r="U834" s="190">
        <v>1.8627906976744186</v>
      </c>
      <c r="V834" s="190">
        <v>4.4197556311594202</v>
      </c>
      <c r="W834" s="187">
        <v>0.66708229426433918</v>
      </c>
      <c r="X834" s="187">
        <v>1.5280548628428927</v>
      </c>
      <c r="Y834" s="188">
        <v>42</v>
      </c>
      <c r="Z834" s="188">
        <v>71</v>
      </c>
      <c r="AA834" s="188">
        <v>47</v>
      </c>
      <c r="AB834" s="188">
        <v>78</v>
      </c>
      <c r="AC834" s="188">
        <v>82</v>
      </c>
      <c r="AD834" s="189">
        <v>20.05</v>
      </c>
    </row>
    <row r="835" spans="1:30" s="183" customFormat="1" ht="11.35" x14ac:dyDescent="0.35">
      <c r="A835" s="175">
        <v>822</v>
      </c>
      <c r="B835" s="175">
        <v>33</v>
      </c>
      <c r="C835" s="175">
        <v>798.75</v>
      </c>
      <c r="D835" s="184">
        <v>3.7151162790697674</v>
      </c>
      <c r="E835" s="184">
        <v>6.0993960832097089</v>
      </c>
      <c r="F835" s="185">
        <v>2944.8540000000003</v>
      </c>
      <c r="G835" s="185">
        <v>37057.938625000003</v>
      </c>
      <c r="H835" s="185">
        <v>172.36250523255816</v>
      </c>
      <c r="I835" s="185">
        <v>403.66449693390445</v>
      </c>
      <c r="J835" s="185">
        <v>1600</v>
      </c>
      <c r="K835" s="185">
        <v>278350</v>
      </c>
      <c r="L835" s="185">
        <v>1294.6511627906978</v>
      </c>
      <c r="M835" s="185">
        <v>277.26424554225912</v>
      </c>
      <c r="N835" s="186">
        <v>11.25</v>
      </c>
      <c r="O835" s="186">
        <v>162.75</v>
      </c>
      <c r="P835" s="186">
        <v>0.75697674418604655</v>
      </c>
      <c r="Q835" s="186">
        <v>1.9237686131722633</v>
      </c>
      <c r="R835" s="187">
        <v>0.86808510638297876</v>
      </c>
      <c r="S835" s="190">
        <v>25.5</v>
      </c>
      <c r="T835" s="190">
        <v>493.5</v>
      </c>
      <c r="U835" s="190">
        <v>2.2953488372093025</v>
      </c>
      <c r="V835" s="190">
        <v>4.7567563109794717</v>
      </c>
      <c r="W835" s="187">
        <v>0.6</v>
      </c>
      <c r="X835" s="187">
        <v>1.4680851063829787</v>
      </c>
      <c r="Y835" s="188">
        <v>31</v>
      </c>
      <c r="Z835" s="188">
        <v>66</v>
      </c>
      <c r="AA835" s="188">
        <v>63</v>
      </c>
      <c r="AB835" s="188">
        <v>93</v>
      </c>
      <c r="AC835" s="188">
        <v>67</v>
      </c>
      <c r="AD835" s="189">
        <v>20.5625</v>
      </c>
    </row>
    <row r="836" spans="1:30" s="183" customFormat="1" ht="11.35" x14ac:dyDescent="0.35">
      <c r="A836" s="175">
        <v>823</v>
      </c>
      <c r="B836" s="175">
        <v>33.75</v>
      </c>
      <c r="C836" s="175">
        <v>749.25</v>
      </c>
      <c r="D836" s="184">
        <v>3.4848837209302324</v>
      </c>
      <c r="E836" s="184">
        <v>6.2188056566214724</v>
      </c>
      <c r="F836" s="185">
        <v>2610.2115000000003</v>
      </c>
      <c r="G836" s="185">
        <v>33138.53130000001</v>
      </c>
      <c r="H836" s="185">
        <v>154.13270372093027</v>
      </c>
      <c r="I836" s="185">
        <v>398.68424716392968</v>
      </c>
      <c r="J836" s="185">
        <v>1600</v>
      </c>
      <c r="K836" s="185">
        <v>274500</v>
      </c>
      <c r="L836" s="185">
        <v>1276.7441860465117</v>
      </c>
      <c r="M836" s="185">
        <v>276.48258746132848</v>
      </c>
      <c r="N836" s="186">
        <v>15.75</v>
      </c>
      <c r="O836" s="186">
        <v>261.75</v>
      </c>
      <c r="P836" s="186">
        <v>1.2174418604651163</v>
      </c>
      <c r="Q836" s="186">
        <v>2.8758559010597304</v>
      </c>
      <c r="R836" s="187">
        <v>0.79238548483045801</v>
      </c>
      <c r="S836" s="190">
        <v>28.5</v>
      </c>
      <c r="T836" s="190">
        <v>514.5</v>
      </c>
      <c r="U836" s="190">
        <v>2.3930232558139535</v>
      </c>
      <c r="V836" s="190">
        <v>4.9322700195939815</v>
      </c>
      <c r="W836" s="187">
        <v>0.59190957763236174</v>
      </c>
      <c r="X836" s="187">
        <v>1.3842950624628196</v>
      </c>
      <c r="Y836" s="188">
        <v>27</v>
      </c>
      <c r="Z836" s="188">
        <v>72</v>
      </c>
      <c r="AA836" s="188">
        <v>61</v>
      </c>
      <c r="AB836" s="188">
        <v>80</v>
      </c>
      <c r="AC836" s="188">
        <v>80</v>
      </c>
      <c r="AD836" s="189">
        <v>21.012499999999999</v>
      </c>
    </row>
    <row r="837" spans="1:30" s="183" customFormat="1" ht="11.35" x14ac:dyDescent="0.35">
      <c r="A837" s="175">
        <v>824</v>
      </c>
      <c r="B837" s="175">
        <v>19.5</v>
      </c>
      <c r="C837" s="175">
        <v>345</v>
      </c>
      <c r="D837" s="184">
        <v>1.6046511627906976</v>
      </c>
      <c r="E837" s="184">
        <v>3.1570240251700619</v>
      </c>
      <c r="F837" s="185">
        <v>1740.1410000000003</v>
      </c>
      <c r="G837" s="185">
        <v>16010.040849999999</v>
      </c>
      <c r="H837" s="185">
        <v>74.465306279069765</v>
      </c>
      <c r="I837" s="185">
        <v>215.04345018274591</v>
      </c>
      <c r="J837" s="185">
        <v>1600</v>
      </c>
      <c r="K837" s="185">
        <v>279150</v>
      </c>
      <c r="L837" s="185">
        <v>1298.3720930232557</v>
      </c>
      <c r="M837" s="185">
        <v>260.45368605962818</v>
      </c>
      <c r="N837" s="186">
        <v>11.25</v>
      </c>
      <c r="O837" s="186">
        <v>274.5</v>
      </c>
      <c r="P837" s="186">
        <v>1.2767441860465116</v>
      </c>
      <c r="Q837" s="186">
        <v>2.5904513020460573</v>
      </c>
      <c r="R837" s="187">
        <v>0.78596491228070176</v>
      </c>
      <c r="S837" s="190">
        <v>22.5</v>
      </c>
      <c r="T837" s="190">
        <v>528.75</v>
      </c>
      <c r="U837" s="190">
        <v>2.4593023255813953</v>
      </c>
      <c r="V837" s="190">
        <v>4.7752434959439833</v>
      </c>
      <c r="W837" s="187">
        <v>0.58771929824561409</v>
      </c>
      <c r="X837" s="187">
        <v>1.3736842105263158</v>
      </c>
      <c r="Y837" s="188">
        <v>24</v>
      </c>
      <c r="Z837" s="188">
        <v>78</v>
      </c>
      <c r="AA837" s="188">
        <v>58</v>
      </c>
      <c r="AB837" s="188">
        <v>78</v>
      </c>
      <c r="AC837" s="188">
        <v>82</v>
      </c>
      <c r="AD837" s="189">
        <v>21.375</v>
      </c>
    </row>
    <row r="838" spans="1:30" s="183" customFormat="1" ht="11.35" x14ac:dyDescent="0.35">
      <c r="A838" s="175">
        <v>825</v>
      </c>
      <c r="B838" s="175">
        <v>42.75</v>
      </c>
      <c r="C838" s="175">
        <v>1292.25</v>
      </c>
      <c r="D838" s="184">
        <v>6.0104651162790699</v>
      </c>
      <c r="E838" s="184">
        <v>8.19452859218128</v>
      </c>
      <c r="F838" s="185">
        <v>3814.9245000000005</v>
      </c>
      <c r="G838" s="185">
        <v>50902.098850000024</v>
      </c>
      <c r="H838" s="185">
        <v>236.753948139535</v>
      </c>
      <c r="I838" s="185">
        <v>583.90445467843506</v>
      </c>
      <c r="J838" s="185">
        <v>1600</v>
      </c>
      <c r="K838" s="185">
        <v>271200</v>
      </c>
      <c r="L838" s="185">
        <v>1261.3953488372092</v>
      </c>
      <c r="M838" s="185">
        <v>282.42591779736898</v>
      </c>
      <c r="N838" s="186">
        <v>13.5</v>
      </c>
      <c r="O838" s="186">
        <v>160.5</v>
      </c>
      <c r="P838" s="186">
        <v>0.74651162790697678</v>
      </c>
      <c r="Q838" s="186">
        <v>1.998170756599073</v>
      </c>
      <c r="R838" s="187">
        <v>0.86067708333333326</v>
      </c>
      <c r="S838" s="190">
        <v>24.75</v>
      </c>
      <c r="T838" s="190">
        <v>357</v>
      </c>
      <c r="U838" s="190">
        <v>1.6604651162790698</v>
      </c>
      <c r="V838" s="190">
        <v>4.0912997235005601</v>
      </c>
      <c r="W838" s="187">
        <v>0.69010416666666674</v>
      </c>
      <c r="X838" s="187">
        <v>1.55078125</v>
      </c>
      <c r="Y838" s="188">
        <v>37</v>
      </c>
      <c r="Z838" s="188">
        <v>66</v>
      </c>
      <c r="AA838" s="188">
        <v>57</v>
      </c>
      <c r="AB838" s="188">
        <v>93</v>
      </c>
      <c r="AC838" s="188">
        <v>67</v>
      </c>
      <c r="AD838" s="189">
        <v>19.2</v>
      </c>
    </row>
    <row r="839" spans="1:30" s="183" customFormat="1" ht="11.35" x14ac:dyDescent="0.35">
      <c r="A839" s="175">
        <v>826</v>
      </c>
      <c r="B839" s="175">
        <v>30.75</v>
      </c>
      <c r="C839" s="175">
        <v>801</v>
      </c>
      <c r="D839" s="184">
        <v>3.7255813953488373</v>
      </c>
      <c r="E839" s="184">
        <v>5.8610006411482418</v>
      </c>
      <c r="F839" s="185">
        <v>2409.4260000000004</v>
      </c>
      <c r="G839" s="185">
        <v>26746.115900000001</v>
      </c>
      <c r="H839" s="185">
        <v>124.40053906976745</v>
      </c>
      <c r="I839" s="185">
        <v>353.06656181139834</v>
      </c>
      <c r="J839" s="185">
        <v>1600</v>
      </c>
      <c r="K839" s="185">
        <v>270550</v>
      </c>
      <c r="L839" s="185">
        <v>1258.3720930232557</v>
      </c>
      <c r="M839" s="185">
        <v>269.77777487349141</v>
      </c>
      <c r="N839" s="186">
        <v>9.75</v>
      </c>
      <c r="O839" s="186">
        <v>163.5</v>
      </c>
      <c r="P839" s="186">
        <v>0.76046511627906976</v>
      </c>
      <c r="Q839" s="186">
        <v>1.9065969506397136</v>
      </c>
      <c r="R839" s="187">
        <v>0.86493184634448572</v>
      </c>
      <c r="S839" s="190">
        <v>39</v>
      </c>
      <c r="T839" s="190">
        <v>418.5</v>
      </c>
      <c r="U839" s="190">
        <v>1.9465116279069767</v>
      </c>
      <c r="V839" s="190">
        <v>4.9843844395959858</v>
      </c>
      <c r="W839" s="187">
        <v>0.65427509293680297</v>
      </c>
      <c r="X839" s="187">
        <v>1.5192069392812888</v>
      </c>
      <c r="Y839" s="188">
        <v>29</v>
      </c>
      <c r="Z839" s="188">
        <v>80</v>
      </c>
      <c r="AA839" s="188">
        <v>51</v>
      </c>
      <c r="AB839" s="188">
        <v>82</v>
      </c>
      <c r="AC839" s="188">
        <v>78</v>
      </c>
      <c r="AD839" s="189">
        <v>20.175000000000001</v>
      </c>
    </row>
    <row r="840" spans="1:30" s="183" customFormat="1" ht="11.35" x14ac:dyDescent="0.35">
      <c r="A840" s="175">
        <v>827</v>
      </c>
      <c r="B840" s="175">
        <v>40.5</v>
      </c>
      <c r="C840" s="175">
        <v>1104</v>
      </c>
      <c r="D840" s="184">
        <v>5.1348837209302323</v>
      </c>
      <c r="E840" s="184">
        <v>7.5794740564499135</v>
      </c>
      <c r="F840" s="185">
        <v>3413.3535000000006</v>
      </c>
      <c r="G840" s="185">
        <v>52094.169800000047</v>
      </c>
      <c r="H840" s="185">
        <v>242.29846418604674</v>
      </c>
      <c r="I840" s="185">
        <v>514.29475195680186</v>
      </c>
      <c r="J840" s="185">
        <v>1600</v>
      </c>
      <c r="K840" s="185">
        <v>277650</v>
      </c>
      <c r="L840" s="185">
        <v>1291.3953488372092</v>
      </c>
      <c r="M840" s="185">
        <v>280.40842538161121</v>
      </c>
      <c r="N840" s="186">
        <v>11.25</v>
      </c>
      <c r="O840" s="186">
        <v>161.25</v>
      </c>
      <c r="P840" s="186">
        <v>0.75</v>
      </c>
      <c r="Q840" s="186">
        <v>2.052039104398673</v>
      </c>
      <c r="R840" s="187">
        <v>0.86953883495145634</v>
      </c>
      <c r="S840" s="190">
        <v>30</v>
      </c>
      <c r="T840" s="190">
        <v>452.25</v>
      </c>
      <c r="U840" s="190">
        <v>2.1034883720930231</v>
      </c>
      <c r="V840" s="190">
        <v>4.9121415869922309</v>
      </c>
      <c r="W840" s="187">
        <v>0.63410194174757284</v>
      </c>
      <c r="X840" s="187">
        <v>1.5036407766990292</v>
      </c>
      <c r="Y840" s="188">
        <v>32</v>
      </c>
      <c r="Z840" s="188">
        <v>66</v>
      </c>
      <c r="AA840" s="188">
        <v>62</v>
      </c>
      <c r="AB840" s="188">
        <v>87</v>
      </c>
      <c r="AC840" s="188">
        <v>73</v>
      </c>
      <c r="AD840" s="189">
        <v>20.6</v>
      </c>
    </row>
    <row r="841" spans="1:30" s="183" customFormat="1" ht="11.35" x14ac:dyDescent="0.35">
      <c r="A841" s="175">
        <v>828</v>
      </c>
      <c r="B841" s="175">
        <v>21.75</v>
      </c>
      <c r="C841" s="175">
        <v>465.75</v>
      </c>
      <c r="D841" s="184">
        <v>2.1662790697674419</v>
      </c>
      <c r="E841" s="184">
        <v>3.9855861933890866</v>
      </c>
      <c r="F841" s="185">
        <v>1472.4270000000001</v>
      </c>
      <c r="G841" s="185">
        <v>19195.465625000004</v>
      </c>
      <c r="H841" s="185">
        <v>89.281235465116296</v>
      </c>
      <c r="I841" s="185">
        <v>247.73692437564654</v>
      </c>
      <c r="J841" s="185">
        <v>1600</v>
      </c>
      <c r="K841" s="185">
        <v>268550</v>
      </c>
      <c r="L841" s="185">
        <v>1249.0697674418604</v>
      </c>
      <c r="M841" s="185">
        <v>282.59324781015113</v>
      </c>
      <c r="N841" s="186">
        <v>11.25</v>
      </c>
      <c r="O841" s="186">
        <v>209.25</v>
      </c>
      <c r="P841" s="186">
        <v>0.97325581395348837</v>
      </c>
      <c r="Q841" s="186">
        <v>2.2353194182360476</v>
      </c>
      <c r="R841" s="187">
        <v>0.83111380145278446</v>
      </c>
      <c r="S841" s="190">
        <v>33.75</v>
      </c>
      <c r="T841" s="190">
        <v>525</v>
      </c>
      <c r="U841" s="190">
        <v>2.441860465116279</v>
      </c>
      <c r="V841" s="190">
        <v>5.0423548384547106</v>
      </c>
      <c r="W841" s="187">
        <v>0.57627118644067798</v>
      </c>
      <c r="X841" s="187">
        <v>1.4073849878934626</v>
      </c>
      <c r="Y841" s="188">
        <v>40</v>
      </c>
      <c r="Z841" s="188">
        <v>67</v>
      </c>
      <c r="AA841" s="188">
        <v>53</v>
      </c>
      <c r="AB841" s="188">
        <v>80</v>
      </c>
      <c r="AC841" s="188">
        <v>80</v>
      </c>
      <c r="AD841" s="189">
        <v>20.65</v>
      </c>
    </row>
    <row r="842" spans="1:30" s="183" customFormat="1" ht="11.35" x14ac:dyDescent="0.35">
      <c r="A842" s="175">
        <v>829</v>
      </c>
      <c r="B842" s="175">
        <v>22.5</v>
      </c>
      <c r="C842" s="175">
        <v>580.5</v>
      </c>
      <c r="D842" s="184">
        <v>2.7</v>
      </c>
      <c r="E842" s="184">
        <v>4.1995493750247812</v>
      </c>
      <c r="F842" s="185">
        <v>1338.5700000000002</v>
      </c>
      <c r="G842" s="185">
        <v>19205.133075000009</v>
      </c>
      <c r="H842" s="185">
        <v>89.326200348837247</v>
      </c>
      <c r="I842" s="185">
        <v>213.80245247158223</v>
      </c>
      <c r="J842" s="185">
        <v>1600</v>
      </c>
      <c r="K842" s="185">
        <v>277900</v>
      </c>
      <c r="L842" s="185">
        <v>1292.5581395348838</v>
      </c>
      <c r="M842" s="185">
        <v>274.22868060717241</v>
      </c>
      <c r="N842" s="186">
        <v>19.5</v>
      </c>
      <c r="O842" s="186">
        <v>244.5</v>
      </c>
      <c r="P842" s="186">
        <v>1.1372093023255814</v>
      </c>
      <c r="Q842" s="186">
        <v>2.8238406980145907</v>
      </c>
      <c r="R842" s="187">
        <v>0.8038507821901324</v>
      </c>
      <c r="S842" s="190">
        <v>42.75</v>
      </c>
      <c r="T842" s="190">
        <v>486.75</v>
      </c>
      <c r="U842" s="190">
        <v>2.2639534883720929</v>
      </c>
      <c r="V842" s="190">
        <v>5.506562838730888</v>
      </c>
      <c r="W842" s="187">
        <v>0.60950661853188925</v>
      </c>
      <c r="X842" s="187">
        <v>1.4133574007220218</v>
      </c>
      <c r="Y842" s="188">
        <v>21</v>
      </c>
      <c r="Z842" s="188">
        <v>72</v>
      </c>
      <c r="AA842" s="188">
        <v>67</v>
      </c>
      <c r="AB842" s="188">
        <v>85</v>
      </c>
      <c r="AC842" s="188">
        <v>75</v>
      </c>
      <c r="AD842" s="189">
        <v>20.774999999999999</v>
      </c>
    </row>
    <row r="843" spans="1:30" s="183" customFormat="1" ht="11.35" x14ac:dyDescent="0.35">
      <c r="A843" s="175">
        <v>830</v>
      </c>
      <c r="B843" s="175">
        <v>32.25</v>
      </c>
      <c r="C843" s="175">
        <v>912.75</v>
      </c>
      <c r="D843" s="184">
        <v>4.2453488372093027</v>
      </c>
      <c r="E843" s="184">
        <v>6.4944244055229694</v>
      </c>
      <c r="F843" s="185">
        <v>2476.3545000000004</v>
      </c>
      <c r="G843" s="185">
        <v>33758.735400000012</v>
      </c>
      <c r="H843" s="185">
        <v>157.01737395348843</v>
      </c>
      <c r="I843" s="185">
        <v>358.83873139143071</v>
      </c>
      <c r="J843" s="185">
        <v>1600</v>
      </c>
      <c r="K843" s="185">
        <v>274300</v>
      </c>
      <c r="L843" s="185">
        <v>1275.8139534883721</v>
      </c>
      <c r="M843" s="185">
        <v>267.0296332582497</v>
      </c>
      <c r="N843" s="186">
        <v>9.75</v>
      </c>
      <c r="O843" s="186">
        <v>144.75</v>
      </c>
      <c r="P843" s="186">
        <v>0.67325581395348832</v>
      </c>
      <c r="Q843" s="186">
        <v>1.8397972269037102</v>
      </c>
      <c r="R843" s="187">
        <v>0.88034717916924976</v>
      </c>
      <c r="S843" s="190">
        <v>27.75</v>
      </c>
      <c r="T843" s="190">
        <v>417</v>
      </c>
      <c r="U843" s="190">
        <v>1.9395348837209303</v>
      </c>
      <c r="V843" s="190">
        <v>4.3630318027293713</v>
      </c>
      <c r="W843" s="187">
        <v>0.65530068195908253</v>
      </c>
      <c r="X843" s="187">
        <v>1.5356478611283322</v>
      </c>
      <c r="Y843" s="188">
        <v>29</v>
      </c>
      <c r="Z843" s="188">
        <v>77</v>
      </c>
      <c r="AA843" s="188">
        <v>54</v>
      </c>
      <c r="AB843" s="188">
        <v>80</v>
      </c>
      <c r="AC843" s="188">
        <v>80</v>
      </c>
      <c r="AD843" s="189">
        <v>20.162500000000001</v>
      </c>
    </row>
    <row r="844" spans="1:30" s="183" customFormat="1" ht="11.35" x14ac:dyDescent="0.35">
      <c r="A844" s="175">
        <v>831</v>
      </c>
      <c r="B844" s="175">
        <v>19.5</v>
      </c>
      <c r="C844" s="175">
        <v>357.75</v>
      </c>
      <c r="D844" s="184">
        <v>1.663953488372093</v>
      </c>
      <c r="E844" s="184">
        <v>3.1002774518098204</v>
      </c>
      <c r="F844" s="185">
        <v>1740.1410000000003</v>
      </c>
      <c r="G844" s="185">
        <v>14895.309500000001</v>
      </c>
      <c r="H844" s="185">
        <v>69.280509302325584</v>
      </c>
      <c r="I844" s="185">
        <v>197.90413345703959</v>
      </c>
      <c r="J844" s="185">
        <v>1600</v>
      </c>
      <c r="K844" s="185">
        <v>271850</v>
      </c>
      <c r="L844" s="185">
        <v>1264.4186046511627</v>
      </c>
      <c r="M844" s="185">
        <v>277.33968447885138</v>
      </c>
      <c r="N844" s="186">
        <v>9.75</v>
      </c>
      <c r="O844" s="186">
        <v>258</v>
      </c>
      <c r="P844" s="186">
        <v>1.2</v>
      </c>
      <c r="Q844" s="186">
        <v>2.3714865797914273</v>
      </c>
      <c r="R844" s="187">
        <v>0.8025258323765786</v>
      </c>
      <c r="S844" s="190">
        <v>34.5</v>
      </c>
      <c r="T844" s="190">
        <v>558</v>
      </c>
      <c r="U844" s="190">
        <v>2.5953488372093023</v>
      </c>
      <c r="V844" s="190">
        <v>5.2493525852870517</v>
      </c>
      <c r="W844" s="187">
        <v>0.57290470723306541</v>
      </c>
      <c r="X844" s="187">
        <v>1.375430539609644</v>
      </c>
      <c r="Y844" s="188">
        <v>38</v>
      </c>
      <c r="Z844" s="188">
        <v>72</v>
      </c>
      <c r="AA844" s="188">
        <v>50</v>
      </c>
      <c r="AB844" s="188">
        <v>76</v>
      </c>
      <c r="AC844" s="188">
        <v>84</v>
      </c>
      <c r="AD844" s="189">
        <v>21.774999999999999</v>
      </c>
    </row>
    <row r="845" spans="1:30" s="183" customFormat="1" ht="11.35" x14ac:dyDescent="0.35">
      <c r="A845" s="175">
        <v>832</v>
      </c>
      <c r="B845" s="175">
        <v>33</v>
      </c>
      <c r="C845" s="175">
        <v>446.25</v>
      </c>
      <c r="D845" s="184">
        <v>2.0755813953488373</v>
      </c>
      <c r="E845" s="184">
        <v>4.5598739029568796</v>
      </c>
      <c r="F845" s="185">
        <v>2944.8540000000003</v>
      </c>
      <c r="G845" s="185">
        <v>22766.844750000004</v>
      </c>
      <c r="H845" s="185">
        <v>105.89230116279072</v>
      </c>
      <c r="I845" s="185">
        <v>344.57127851189898</v>
      </c>
      <c r="J845" s="185">
        <v>1600</v>
      </c>
      <c r="K845" s="185">
        <v>271600</v>
      </c>
      <c r="L845" s="185">
        <v>1263.2558139534883</v>
      </c>
      <c r="M845" s="185">
        <v>265.4543005025393</v>
      </c>
      <c r="N845" s="186">
        <v>17.25</v>
      </c>
      <c r="O845" s="186">
        <v>251.25</v>
      </c>
      <c r="P845" s="186">
        <v>1.1686046511627908</v>
      </c>
      <c r="Q845" s="186">
        <v>2.6207525328225905</v>
      </c>
      <c r="R845" s="187">
        <v>0.80557167730702262</v>
      </c>
      <c r="S845" s="190">
        <v>34.5</v>
      </c>
      <c r="T845" s="190">
        <v>555.75</v>
      </c>
      <c r="U845" s="190">
        <v>2.5848837209302324</v>
      </c>
      <c r="V845" s="190">
        <v>5.1878332556362254</v>
      </c>
      <c r="W845" s="187">
        <v>0.56993615786419038</v>
      </c>
      <c r="X845" s="187">
        <v>1.3755078351712129</v>
      </c>
      <c r="Y845" s="188">
        <v>27</v>
      </c>
      <c r="Z845" s="188">
        <v>77</v>
      </c>
      <c r="AA845" s="188">
        <v>56</v>
      </c>
      <c r="AB845" s="188">
        <v>73</v>
      </c>
      <c r="AC845" s="188">
        <v>87</v>
      </c>
      <c r="AD845" s="189">
        <v>21.537500000000001</v>
      </c>
    </row>
    <row r="846" spans="1:30" s="183" customFormat="1" ht="11.35" x14ac:dyDescent="0.35">
      <c r="A846" s="175">
        <v>833</v>
      </c>
      <c r="B846" s="175">
        <v>22.5</v>
      </c>
      <c r="C846" s="175">
        <v>505.5</v>
      </c>
      <c r="D846" s="184">
        <v>2.3511627906976744</v>
      </c>
      <c r="E846" s="184">
        <v>4.6519577876870386</v>
      </c>
      <c r="F846" s="185">
        <v>2007.8550000000002</v>
      </c>
      <c r="G846" s="185">
        <v>23494.134450000001</v>
      </c>
      <c r="H846" s="185">
        <v>109.27504395348838</v>
      </c>
      <c r="I846" s="185">
        <v>323.83038061301733</v>
      </c>
      <c r="J846" s="185">
        <v>1600</v>
      </c>
      <c r="K846" s="185">
        <v>273050</v>
      </c>
      <c r="L846" s="185">
        <v>1270</v>
      </c>
      <c r="M846" s="185">
        <v>280.01168199929583</v>
      </c>
      <c r="N846" s="186">
        <v>15.75</v>
      </c>
      <c r="O846" s="186">
        <v>244.5</v>
      </c>
      <c r="P846" s="186">
        <v>1.1372093023255814</v>
      </c>
      <c r="Q846" s="186">
        <v>2.5694351224561389</v>
      </c>
      <c r="R846" s="187">
        <v>0.80778301886792458</v>
      </c>
      <c r="S846" s="190">
        <v>34.5</v>
      </c>
      <c r="T846" s="190">
        <v>544.5</v>
      </c>
      <c r="U846" s="190">
        <v>2.5325581395348835</v>
      </c>
      <c r="V846" s="190">
        <v>5.3286376250746308</v>
      </c>
      <c r="W846" s="187">
        <v>0.57193396226415094</v>
      </c>
      <c r="X846" s="187">
        <v>1.3797169811320755</v>
      </c>
      <c r="Y846" s="188">
        <v>36</v>
      </c>
      <c r="Z846" s="188">
        <v>71</v>
      </c>
      <c r="AA846" s="188">
        <v>53</v>
      </c>
      <c r="AB846" s="188">
        <v>90</v>
      </c>
      <c r="AC846" s="188">
        <v>70</v>
      </c>
      <c r="AD846" s="189">
        <v>21.2</v>
      </c>
    </row>
    <row r="847" spans="1:30" s="183" customFormat="1" ht="11.35" x14ac:dyDescent="0.35">
      <c r="A847" s="175">
        <v>834</v>
      </c>
      <c r="B847" s="175">
        <v>29.25</v>
      </c>
      <c r="C847" s="175">
        <v>1125</v>
      </c>
      <c r="D847" s="184">
        <v>5.2325581395348841</v>
      </c>
      <c r="E847" s="184">
        <v>6.9497099021763304</v>
      </c>
      <c r="F847" s="185">
        <v>2610.2115000000003</v>
      </c>
      <c r="G847" s="185">
        <v>40391.349750000001</v>
      </c>
      <c r="H847" s="185">
        <v>187.86674302325582</v>
      </c>
      <c r="I847" s="185">
        <v>401.60763780378295</v>
      </c>
      <c r="J847" s="185">
        <v>1600</v>
      </c>
      <c r="K847" s="185">
        <v>268950</v>
      </c>
      <c r="L847" s="185">
        <v>1250.9302325581396</v>
      </c>
      <c r="M847" s="185">
        <v>283.58365850563547</v>
      </c>
      <c r="N847" s="186">
        <v>9</v>
      </c>
      <c r="O847" s="186">
        <v>109.5</v>
      </c>
      <c r="P847" s="186">
        <v>0.50930232558139532</v>
      </c>
      <c r="Q847" s="186">
        <v>1.7347215502120987</v>
      </c>
      <c r="R847" s="187">
        <v>0.90234113712374586</v>
      </c>
      <c r="S847" s="190">
        <v>23.25</v>
      </c>
      <c r="T847" s="190">
        <v>319.5</v>
      </c>
      <c r="U847" s="190">
        <v>1.4860465116279069</v>
      </c>
      <c r="V847" s="190">
        <v>3.890338583837142</v>
      </c>
      <c r="W847" s="187">
        <v>0.71505016722408032</v>
      </c>
      <c r="X847" s="187">
        <v>1.6173913043478261</v>
      </c>
      <c r="Y847" s="188">
        <v>38</v>
      </c>
      <c r="Z847" s="188">
        <v>69</v>
      </c>
      <c r="AA847" s="188">
        <v>53</v>
      </c>
      <c r="AB847" s="188">
        <v>81</v>
      </c>
      <c r="AC847" s="188">
        <v>79</v>
      </c>
      <c r="AD847" s="189">
        <v>18.6875</v>
      </c>
    </row>
    <row r="848" spans="1:30" s="183" customFormat="1" ht="11.35" x14ac:dyDescent="0.35">
      <c r="A848" s="175">
        <v>835</v>
      </c>
      <c r="B848" s="175">
        <v>22.5</v>
      </c>
      <c r="C848" s="175">
        <v>585.75</v>
      </c>
      <c r="D848" s="184">
        <v>2.7244186046511629</v>
      </c>
      <c r="E848" s="184">
        <v>4.2827131883722798</v>
      </c>
      <c r="F848" s="185">
        <v>1807.0695000000003</v>
      </c>
      <c r="G848" s="185">
        <v>23231.997825000006</v>
      </c>
      <c r="H848" s="185">
        <v>108.05580383720933</v>
      </c>
      <c r="I848" s="185">
        <v>270.59364279008508</v>
      </c>
      <c r="J848" s="185">
        <v>1600</v>
      </c>
      <c r="K848" s="185">
        <v>275700</v>
      </c>
      <c r="L848" s="185">
        <v>1282.3255813953488</v>
      </c>
      <c r="M848" s="185">
        <v>260.73079547115282</v>
      </c>
      <c r="N848" s="186">
        <v>12</v>
      </c>
      <c r="O848" s="186">
        <v>155.25</v>
      </c>
      <c r="P848" s="186">
        <v>0.72209302325581393</v>
      </c>
      <c r="Q848" s="186">
        <v>1.9493679279215201</v>
      </c>
      <c r="R848" s="187">
        <v>0.8707058088694567</v>
      </c>
      <c r="S848" s="190">
        <v>27.75</v>
      </c>
      <c r="T848" s="190">
        <v>450.75</v>
      </c>
      <c r="U848" s="190">
        <v>2.0965116279069766</v>
      </c>
      <c r="V848" s="190">
        <v>4.4124054535532435</v>
      </c>
      <c r="W848" s="187">
        <v>0.62460961898813239</v>
      </c>
      <c r="X848" s="187">
        <v>1.4953154278575891</v>
      </c>
      <c r="Y848" s="188">
        <v>24</v>
      </c>
      <c r="Z848" s="188">
        <v>82</v>
      </c>
      <c r="AA848" s="188">
        <v>54</v>
      </c>
      <c r="AB848" s="188">
        <v>80</v>
      </c>
      <c r="AC848" s="188">
        <v>80</v>
      </c>
      <c r="AD848" s="189">
        <v>20.012499999999999</v>
      </c>
    </row>
    <row r="849" spans="1:30" s="183" customFormat="1" ht="11.35" x14ac:dyDescent="0.35">
      <c r="A849" s="175">
        <v>836</v>
      </c>
      <c r="B849" s="175">
        <v>27</v>
      </c>
      <c r="C849" s="175">
        <v>534.75</v>
      </c>
      <c r="D849" s="184">
        <v>2.4872093023255815</v>
      </c>
      <c r="E849" s="184">
        <v>4.3715586334732341</v>
      </c>
      <c r="F849" s="185">
        <v>1673.2125000000003</v>
      </c>
      <c r="G849" s="185">
        <v>23121.565799999986</v>
      </c>
      <c r="H849" s="185">
        <v>107.54216651162784</v>
      </c>
      <c r="I849" s="185">
        <v>270.78739730955994</v>
      </c>
      <c r="J849" s="185">
        <v>1600</v>
      </c>
      <c r="K849" s="185">
        <v>271800</v>
      </c>
      <c r="L849" s="185">
        <v>1264.1860465116279</v>
      </c>
      <c r="M849" s="185">
        <v>292.30179448085318</v>
      </c>
      <c r="N849" s="186">
        <v>12.75</v>
      </c>
      <c r="O849" s="186">
        <v>242.25</v>
      </c>
      <c r="P849" s="186">
        <v>1.1267441860465117</v>
      </c>
      <c r="Q849" s="186">
        <v>2.4382406336382081</v>
      </c>
      <c r="R849" s="187">
        <v>0.81275362318840572</v>
      </c>
      <c r="S849" s="190">
        <v>27.75</v>
      </c>
      <c r="T849" s="190">
        <v>591.75</v>
      </c>
      <c r="U849" s="190">
        <v>2.7523255813953487</v>
      </c>
      <c r="V849" s="190">
        <v>5.3994629523569513</v>
      </c>
      <c r="W849" s="187">
        <v>0.54260869565217384</v>
      </c>
      <c r="X849" s="187">
        <v>1.3553623188405797</v>
      </c>
      <c r="Y849" s="188">
        <v>37</v>
      </c>
      <c r="Z849" s="188">
        <v>59</v>
      </c>
      <c r="AA849" s="188">
        <v>64</v>
      </c>
      <c r="AB849" s="188">
        <v>73</v>
      </c>
      <c r="AC849" s="188">
        <v>87</v>
      </c>
      <c r="AD849" s="189">
        <v>21.5625</v>
      </c>
    </row>
    <row r="850" spans="1:30" s="183" customFormat="1" ht="11.35" x14ac:dyDescent="0.35">
      <c r="A850" s="175">
        <v>837</v>
      </c>
      <c r="B850" s="175">
        <v>24.75</v>
      </c>
      <c r="C850" s="175">
        <v>1023</v>
      </c>
      <c r="D850" s="184">
        <v>4.7581395348837212</v>
      </c>
      <c r="E850" s="184">
        <v>6.5964884653804239</v>
      </c>
      <c r="F850" s="185">
        <v>2074.7835000000005</v>
      </c>
      <c r="G850" s="185">
        <v>35675.86510000001</v>
      </c>
      <c r="H850" s="185">
        <v>165.93425627906981</v>
      </c>
      <c r="I850" s="185">
        <v>345.1109910996139</v>
      </c>
      <c r="J850" s="185">
        <v>1600</v>
      </c>
      <c r="K850" s="185">
        <v>271750</v>
      </c>
      <c r="L850" s="185">
        <v>1263.953488372093</v>
      </c>
      <c r="M850" s="185">
        <v>272.64830942130897</v>
      </c>
      <c r="N850" s="186">
        <v>14.25</v>
      </c>
      <c r="O850" s="186">
        <v>147.75</v>
      </c>
      <c r="P850" s="186">
        <v>0.68720930232558142</v>
      </c>
      <c r="Q850" s="186">
        <v>2.0549146986200304</v>
      </c>
      <c r="R850" s="187">
        <v>0.87396033269353812</v>
      </c>
      <c r="S850" s="190">
        <v>41.25</v>
      </c>
      <c r="T850" s="190">
        <v>401.25</v>
      </c>
      <c r="U850" s="190">
        <v>1.8662790697674418</v>
      </c>
      <c r="V850" s="190">
        <v>5.0342137936213023</v>
      </c>
      <c r="W850" s="187">
        <v>0.65770953294945622</v>
      </c>
      <c r="X850" s="187">
        <v>1.5316698656429943</v>
      </c>
      <c r="Y850" s="188">
        <v>32</v>
      </c>
      <c r="Z850" s="188">
        <v>72</v>
      </c>
      <c r="AA850" s="188">
        <v>56</v>
      </c>
      <c r="AB850" s="188">
        <v>65</v>
      </c>
      <c r="AC850" s="188">
        <v>95</v>
      </c>
      <c r="AD850" s="189">
        <v>19.537500000000001</v>
      </c>
    </row>
    <row r="851" spans="1:30" s="183" customFormat="1" ht="11.35" x14ac:dyDescent="0.35">
      <c r="A851" s="175">
        <v>838</v>
      </c>
      <c r="B851" s="175">
        <v>37.5</v>
      </c>
      <c r="C851" s="175">
        <v>469.5</v>
      </c>
      <c r="D851" s="184">
        <v>2.1837209302325582</v>
      </c>
      <c r="E851" s="184">
        <v>4.755956925466875</v>
      </c>
      <c r="F851" s="185">
        <v>2677.1400000000003</v>
      </c>
      <c r="G851" s="185">
        <v>19267.971499999996</v>
      </c>
      <c r="H851" s="185">
        <v>89.618472093023243</v>
      </c>
      <c r="I851" s="185">
        <v>273.33487154570469</v>
      </c>
      <c r="J851" s="185">
        <v>1600</v>
      </c>
      <c r="K851" s="185">
        <v>270800</v>
      </c>
      <c r="L851" s="185">
        <v>1259.5348837209303</v>
      </c>
      <c r="M851" s="185">
        <v>281.50092950139606</v>
      </c>
      <c r="N851" s="186">
        <v>12.75</v>
      </c>
      <c r="O851" s="186">
        <v>259.5</v>
      </c>
      <c r="P851" s="186">
        <v>1.2069767441860466</v>
      </c>
      <c r="Q851" s="186">
        <v>2.6208318352771958</v>
      </c>
      <c r="R851" s="187">
        <v>0.79825072886297377</v>
      </c>
      <c r="S851" s="190">
        <v>21</v>
      </c>
      <c r="T851" s="190">
        <v>532.5</v>
      </c>
      <c r="U851" s="190">
        <v>2.4767441860465116</v>
      </c>
      <c r="V851" s="190">
        <v>4.6919765084395673</v>
      </c>
      <c r="W851" s="187">
        <v>0.5860058309037901</v>
      </c>
      <c r="X851" s="187">
        <v>1.3842565597667638</v>
      </c>
      <c r="Y851" s="188">
        <v>36</v>
      </c>
      <c r="Z851" s="188">
        <v>65</v>
      </c>
      <c r="AA851" s="188">
        <v>59</v>
      </c>
      <c r="AB851" s="188">
        <v>81</v>
      </c>
      <c r="AC851" s="188">
        <v>79</v>
      </c>
      <c r="AD851" s="189">
        <v>21.4375</v>
      </c>
    </row>
    <row r="852" spans="1:30" s="183" customFormat="1" ht="11.35" x14ac:dyDescent="0.35">
      <c r="A852" s="175">
        <v>839</v>
      </c>
      <c r="B852" s="175">
        <v>63.75</v>
      </c>
      <c r="C852" s="175">
        <v>1401.75</v>
      </c>
      <c r="D852" s="184">
        <v>6.5197674418604654</v>
      </c>
      <c r="E852" s="184">
        <v>11.733504724643616</v>
      </c>
      <c r="F852" s="185">
        <v>3948.7815000000005</v>
      </c>
      <c r="G852" s="185">
        <v>58716.001225000051</v>
      </c>
      <c r="H852" s="185">
        <v>273.09768011627932</v>
      </c>
      <c r="I852" s="185">
        <v>638.95933441665295</v>
      </c>
      <c r="J852" s="185">
        <v>1600</v>
      </c>
      <c r="K852" s="185">
        <v>279200</v>
      </c>
      <c r="L852" s="185">
        <v>1298.6046511627908</v>
      </c>
      <c r="M852" s="185">
        <v>262.88817667633811</v>
      </c>
      <c r="N852" s="186">
        <v>15.75</v>
      </c>
      <c r="O852" s="186">
        <v>197.25</v>
      </c>
      <c r="P852" s="186">
        <v>0.91744186046511633</v>
      </c>
      <c r="Q852" s="186">
        <v>2.4562499844457975</v>
      </c>
      <c r="R852" s="187">
        <v>0.84419431279620849</v>
      </c>
      <c r="S852" s="190">
        <v>42</v>
      </c>
      <c r="T852" s="190">
        <v>431.25</v>
      </c>
      <c r="U852" s="190">
        <v>2.0058139534883721</v>
      </c>
      <c r="V852" s="190">
        <v>4.9958184535969394</v>
      </c>
      <c r="W852" s="187">
        <v>0.65936018957345977</v>
      </c>
      <c r="X852" s="187">
        <v>1.5035545023696684</v>
      </c>
      <c r="Y852" s="188">
        <v>27</v>
      </c>
      <c r="Z852" s="188">
        <v>77</v>
      </c>
      <c r="AA852" s="188">
        <v>56</v>
      </c>
      <c r="AB852" s="188">
        <v>77</v>
      </c>
      <c r="AC852" s="188">
        <v>83</v>
      </c>
      <c r="AD852" s="189">
        <v>21.1</v>
      </c>
    </row>
    <row r="853" spans="1:30" s="183" customFormat="1" ht="11.35" x14ac:dyDescent="0.35">
      <c r="A853" s="175">
        <v>840</v>
      </c>
      <c r="B853" s="175">
        <v>27</v>
      </c>
      <c r="C853" s="175">
        <v>686.25</v>
      </c>
      <c r="D853" s="184">
        <v>3.191860465116279</v>
      </c>
      <c r="E853" s="184">
        <v>5.041312160360242</v>
      </c>
      <c r="F853" s="185">
        <v>1807.0695000000003</v>
      </c>
      <c r="G853" s="185">
        <v>25834.772825000015</v>
      </c>
      <c r="H853" s="185">
        <v>120.1617340697675</v>
      </c>
      <c r="I853" s="185">
        <v>285.01247673398035</v>
      </c>
      <c r="J853" s="185">
        <v>1600</v>
      </c>
      <c r="K853" s="185">
        <v>271700</v>
      </c>
      <c r="L853" s="185">
        <v>1263.7209302325582</v>
      </c>
      <c r="M853" s="185">
        <v>287.85399381655276</v>
      </c>
      <c r="N853" s="186">
        <v>12</v>
      </c>
      <c r="O853" s="186">
        <v>186.75</v>
      </c>
      <c r="P853" s="186">
        <v>0.86860465116279073</v>
      </c>
      <c r="Q853" s="186">
        <v>2.2055321071521949</v>
      </c>
      <c r="R853" s="187">
        <v>0.84714548802946588</v>
      </c>
      <c r="S853" s="190">
        <v>32.25</v>
      </c>
      <c r="T853" s="190">
        <v>486.75</v>
      </c>
      <c r="U853" s="190">
        <v>2.2639534883720929</v>
      </c>
      <c r="V853" s="190">
        <v>5.06912872914004</v>
      </c>
      <c r="W853" s="187">
        <v>0.6015960712093309</v>
      </c>
      <c r="X853" s="187">
        <v>1.4487415592387967</v>
      </c>
      <c r="Y853" s="188">
        <v>35</v>
      </c>
      <c r="Z853" s="188">
        <v>64</v>
      </c>
      <c r="AA853" s="188">
        <v>61</v>
      </c>
      <c r="AB853" s="188">
        <v>82</v>
      </c>
      <c r="AC853" s="188">
        <v>78</v>
      </c>
      <c r="AD853" s="189">
        <v>20.362500000000001</v>
      </c>
    </row>
    <row r="854" spans="1:30" s="183" customFormat="1" ht="11.35" x14ac:dyDescent="0.35">
      <c r="A854" s="175">
        <v>841</v>
      </c>
      <c r="B854" s="175">
        <v>22.5</v>
      </c>
      <c r="C854" s="175">
        <v>527.25</v>
      </c>
      <c r="D854" s="184">
        <v>2.4523255813953488</v>
      </c>
      <c r="E854" s="184">
        <v>3.9514866699569176</v>
      </c>
      <c r="F854" s="185">
        <v>2007.8550000000002</v>
      </c>
      <c r="G854" s="185">
        <v>15801.818849999996</v>
      </c>
      <c r="H854" s="185">
        <v>73.496831860465093</v>
      </c>
      <c r="I854" s="185">
        <v>215.56122882279914</v>
      </c>
      <c r="J854" s="185">
        <v>1600</v>
      </c>
      <c r="K854" s="185">
        <v>268000</v>
      </c>
      <c r="L854" s="185">
        <v>1246.5116279069769</v>
      </c>
      <c r="M854" s="185">
        <v>274.58450958046245</v>
      </c>
      <c r="N854" s="186">
        <v>13.5</v>
      </c>
      <c r="O854" s="186">
        <v>206.25</v>
      </c>
      <c r="P854" s="186">
        <v>0.95930232558139539</v>
      </c>
      <c r="Q854" s="186">
        <v>2.3790424479020547</v>
      </c>
      <c r="R854" s="187">
        <v>0.82866043613707163</v>
      </c>
      <c r="S854" s="190">
        <v>21</v>
      </c>
      <c r="T854" s="190">
        <v>423.75</v>
      </c>
      <c r="U854" s="190">
        <v>1.9709302325581395</v>
      </c>
      <c r="V854" s="190">
        <v>3.8884148645252812</v>
      </c>
      <c r="W854" s="187">
        <v>0.6479750778816199</v>
      </c>
      <c r="X854" s="187">
        <v>1.4766355140186915</v>
      </c>
      <c r="Y854" s="188">
        <v>37</v>
      </c>
      <c r="Z854" s="188">
        <v>77</v>
      </c>
      <c r="AA854" s="188">
        <v>46</v>
      </c>
      <c r="AB854" s="188">
        <v>74</v>
      </c>
      <c r="AC854" s="188">
        <v>86</v>
      </c>
      <c r="AD854" s="189">
        <v>20.0625</v>
      </c>
    </row>
    <row r="855" spans="1:30" s="183" customFormat="1" ht="11.35" x14ac:dyDescent="0.35">
      <c r="A855" s="175">
        <v>842</v>
      </c>
      <c r="B855" s="175">
        <v>42.75</v>
      </c>
      <c r="C855" s="175">
        <v>954.75</v>
      </c>
      <c r="D855" s="184">
        <v>4.4406976744186046</v>
      </c>
      <c r="E855" s="184">
        <v>7.8382245138594664</v>
      </c>
      <c r="F855" s="185">
        <v>3413.3535000000006</v>
      </c>
      <c r="G855" s="185">
        <v>44786.321250000015</v>
      </c>
      <c r="H855" s="185">
        <v>208.30847093023263</v>
      </c>
      <c r="I855" s="185">
        <v>525.73313903846315</v>
      </c>
      <c r="J855" s="185">
        <v>1600</v>
      </c>
      <c r="K855" s="185">
        <v>278250</v>
      </c>
      <c r="L855" s="185">
        <v>1294.1860465116279</v>
      </c>
      <c r="M855" s="185">
        <v>272.62339706419255</v>
      </c>
      <c r="N855" s="186">
        <v>11.25</v>
      </c>
      <c r="O855" s="186">
        <v>139.5</v>
      </c>
      <c r="P855" s="186">
        <v>0.64883720930232558</v>
      </c>
      <c r="Q855" s="186">
        <v>1.8220959602415632</v>
      </c>
      <c r="R855" s="187">
        <v>0.88882247459653319</v>
      </c>
      <c r="S855" s="190">
        <v>41.25</v>
      </c>
      <c r="T855" s="190">
        <v>510.75</v>
      </c>
      <c r="U855" s="190">
        <v>2.3755813953488372</v>
      </c>
      <c r="V855" s="190">
        <v>5.3536101464014214</v>
      </c>
      <c r="W855" s="187">
        <v>0.59294680215182316</v>
      </c>
      <c r="X855" s="187">
        <v>1.4817692767483563</v>
      </c>
      <c r="Y855" s="188">
        <v>24</v>
      </c>
      <c r="Z855" s="188">
        <v>73</v>
      </c>
      <c r="AA855" s="188">
        <v>63</v>
      </c>
      <c r="AB855" s="188">
        <v>77</v>
      </c>
      <c r="AC855" s="188">
        <v>83</v>
      </c>
      <c r="AD855" s="189">
        <v>20.912500000000001</v>
      </c>
    </row>
    <row r="856" spans="1:30" s="183" customFormat="1" ht="11.35" x14ac:dyDescent="0.35">
      <c r="A856" s="175">
        <v>843</v>
      </c>
      <c r="B856" s="175">
        <v>24.75</v>
      </c>
      <c r="C856" s="175">
        <v>945.75</v>
      </c>
      <c r="D856" s="184">
        <v>4.398837209302326</v>
      </c>
      <c r="E856" s="184">
        <v>6.1255315273098496</v>
      </c>
      <c r="F856" s="185">
        <v>2208.6405000000004</v>
      </c>
      <c r="G856" s="185">
        <v>43816.973475000021</v>
      </c>
      <c r="H856" s="185">
        <v>203.79987662790708</v>
      </c>
      <c r="I856" s="185">
        <v>420.14408161490485</v>
      </c>
      <c r="J856" s="185">
        <v>1600</v>
      </c>
      <c r="K856" s="185">
        <v>277250</v>
      </c>
      <c r="L856" s="185">
        <v>1289.5348837209303</v>
      </c>
      <c r="M856" s="185">
        <v>279.67732983595334</v>
      </c>
      <c r="N856" s="186">
        <v>13.5</v>
      </c>
      <c r="O856" s="186">
        <v>159</v>
      </c>
      <c r="P856" s="186">
        <v>0.73953488372093024</v>
      </c>
      <c r="Q856" s="186">
        <v>2.2247166715420761</v>
      </c>
      <c r="R856" s="187">
        <v>0.86905497220506489</v>
      </c>
      <c r="S856" s="190">
        <v>39.75</v>
      </c>
      <c r="T856" s="190">
        <v>434.25</v>
      </c>
      <c r="U856" s="190">
        <v>2.019767441860465</v>
      </c>
      <c r="V856" s="190">
        <v>4.8000820127203614</v>
      </c>
      <c r="W856" s="187">
        <v>0.64237183446571955</v>
      </c>
      <c r="X856" s="187">
        <v>1.5114268066707846</v>
      </c>
      <c r="Y856" s="188">
        <v>31</v>
      </c>
      <c r="Z856" s="188">
        <v>69</v>
      </c>
      <c r="AA856" s="188">
        <v>60</v>
      </c>
      <c r="AB856" s="188">
        <v>85</v>
      </c>
      <c r="AC856" s="188">
        <v>75</v>
      </c>
      <c r="AD856" s="189">
        <v>20.237500000000001</v>
      </c>
    </row>
    <row r="857" spans="1:30" s="183" customFormat="1" ht="11.35" x14ac:dyDescent="0.35">
      <c r="A857" s="175">
        <v>844</v>
      </c>
      <c r="B857" s="175">
        <v>42</v>
      </c>
      <c r="C857" s="175">
        <v>786</v>
      </c>
      <c r="D857" s="184">
        <v>3.655813953488372</v>
      </c>
      <c r="E857" s="184">
        <v>6.9331858843738665</v>
      </c>
      <c r="F857" s="185">
        <v>3747.9960000000005</v>
      </c>
      <c r="G857" s="185">
        <v>32930.309300000001</v>
      </c>
      <c r="H857" s="185">
        <v>153.16422930232559</v>
      </c>
      <c r="I857" s="185">
        <v>481.48677831223887</v>
      </c>
      <c r="J857" s="185">
        <v>1600</v>
      </c>
      <c r="K857" s="185">
        <v>271200</v>
      </c>
      <c r="L857" s="185">
        <v>1261.3953488372092</v>
      </c>
      <c r="M857" s="185">
        <v>264.48310897207909</v>
      </c>
      <c r="N857" s="186">
        <v>12</v>
      </c>
      <c r="O857" s="186">
        <v>185.25</v>
      </c>
      <c r="P857" s="186">
        <v>0.86162790697674418</v>
      </c>
      <c r="Q857" s="186">
        <v>2.0858568357882277</v>
      </c>
      <c r="R857" s="187">
        <v>0.85147324113048717</v>
      </c>
      <c r="S857" s="190">
        <v>36</v>
      </c>
      <c r="T857" s="190">
        <v>471.75</v>
      </c>
      <c r="U857" s="190">
        <v>2.1941860465116281</v>
      </c>
      <c r="V857" s="190">
        <v>5.1801450709298829</v>
      </c>
      <c r="W857" s="187">
        <v>0.62176788935658445</v>
      </c>
      <c r="X857" s="187">
        <v>1.4732411304870716</v>
      </c>
      <c r="Y857" s="188">
        <v>31</v>
      </c>
      <c r="Z857" s="188">
        <v>87</v>
      </c>
      <c r="AA857" s="188">
        <v>42</v>
      </c>
      <c r="AB857" s="188">
        <v>82</v>
      </c>
      <c r="AC857" s="188">
        <v>78</v>
      </c>
      <c r="AD857" s="189">
        <v>20.787500000000001</v>
      </c>
    </row>
    <row r="858" spans="1:30" s="183" customFormat="1" ht="11.35" x14ac:dyDescent="0.35">
      <c r="A858" s="175">
        <v>845</v>
      </c>
      <c r="B858" s="175">
        <v>47.25</v>
      </c>
      <c r="C858" s="175">
        <v>1386</v>
      </c>
      <c r="D858" s="184">
        <v>6.4465116279069772</v>
      </c>
      <c r="E858" s="184">
        <v>9.9656852566298699</v>
      </c>
      <c r="F858" s="185">
        <v>4216.4955000000009</v>
      </c>
      <c r="G858" s="185">
        <v>77096.798275000037</v>
      </c>
      <c r="H858" s="185">
        <v>358.58975941860484</v>
      </c>
      <c r="I858" s="185">
        <v>841.34083714356677</v>
      </c>
      <c r="J858" s="185">
        <v>1600</v>
      </c>
      <c r="K858" s="185">
        <v>274100</v>
      </c>
      <c r="L858" s="185">
        <v>1274.8837209302326</v>
      </c>
      <c r="M858" s="185">
        <v>275.64174986105377</v>
      </c>
      <c r="N858" s="186">
        <v>12</v>
      </c>
      <c r="O858" s="186">
        <v>141.75</v>
      </c>
      <c r="P858" s="186">
        <v>0.65930232558139534</v>
      </c>
      <c r="Q858" s="186">
        <v>1.9595576882056269</v>
      </c>
      <c r="R858" s="187">
        <v>0.88369230769230767</v>
      </c>
      <c r="S858" s="190">
        <v>25.5</v>
      </c>
      <c r="T858" s="190">
        <v>477.75</v>
      </c>
      <c r="U858" s="190">
        <v>2.2220930232558138</v>
      </c>
      <c r="V858" s="190">
        <v>4.9387995429948033</v>
      </c>
      <c r="W858" s="187">
        <v>0.60799999999999998</v>
      </c>
      <c r="X858" s="187">
        <v>1.4916923076923077</v>
      </c>
      <c r="Y858" s="188">
        <v>30</v>
      </c>
      <c r="Z858" s="188">
        <v>71</v>
      </c>
      <c r="AA858" s="188">
        <v>59</v>
      </c>
      <c r="AB858" s="188">
        <v>69</v>
      </c>
      <c r="AC858" s="188">
        <v>91</v>
      </c>
      <c r="AD858" s="189">
        <v>20.3125</v>
      </c>
    </row>
    <row r="859" spans="1:30" s="183" customFormat="1" ht="11.35" x14ac:dyDescent="0.35">
      <c r="A859" s="175">
        <v>846</v>
      </c>
      <c r="B859" s="175">
        <v>30.75</v>
      </c>
      <c r="C859" s="175">
        <v>482.25</v>
      </c>
      <c r="D859" s="184">
        <v>2.2430232558139536</v>
      </c>
      <c r="E859" s="184">
        <v>4.449477305689868</v>
      </c>
      <c r="F859" s="185">
        <v>1271.6415000000002</v>
      </c>
      <c r="G859" s="185">
        <v>18748.531975000002</v>
      </c>
      <c r="H859" s="185">
        <v>87.202474302325584</v>
      </c>
      <c r="I859" s="185">
        <v>226.57038497045073</v>
      </c>
      <c r="J859" s="185">
        <v>1600</v>
      </c>
      <c r="K859" s="185">
        <v>267750</v>
      </c>
      <c r="L859" s="185">
        <v>1245.3488372093022</v>
      </c>
      <c r="M859" s="185">
        <v>280.56475785715719</v>
      </c>
      <c r="N859" s="186">
        <v>12</v>
      </c>
      <c r="O859" s="186">
        <v>260.25</v>
      </c>
      <c r="P859" s="186">
        <v>1.2104651162790698</v>
      </c>
      <c r="Q859" s="186">
        <v>2.5985608467466621</v>
      </c>
      <c r="R859" s="187">
        <v>0.79308288610614197</v>
      </c>
      <c r="S859" s="190">
        <v>27.75</v>
      </c>
      <c r="T859" s="190">
        <v>480.75</v>
      </c>
      <c r="U859" s="190">
        <v>2.2360465116279071</v>
      </c>
      <c r="V859" s="190">
        <v>4.7621993561911005</v>
      </c>
      <c r="W859" s="187">
        <v>0.61776982707215267</v>
      </c>
      <c r="X859" s="187">
        <v>1.4108527131782946</v>
      </c>
      <c r="Y859" s="188">
        <v>41</v>
      </c>
      <c r="Z859" s="188">
        <v>73</v>
      </c>
      <c r="AA859" s="188">
        <v>46</v>
      </c>
      <c r="AB859" s="188">
        <v>84</v>
      </c>
      <c r="AC859" s="188">
        <v>76</v>
      </c>
      <c r="AD859" s="189">
        <v>20.962499999999999</v>
      </c>
    </row>
    <row r="860" spans="1:30" s="183" customFormat="1" ht="11.35" x14ac:dyDescent="0.35">
      <c r="A860" s="175">
        <v>847</v>
      </c>
      <c r="B860" s="175">
        <v>42</v>
      </c>
      <c r="C860" s="175">
        <v>1332.75</v>
      </c>
      <c r="D860" s="184">
        <v>6.1988372093023258</v>
      </c>
      <c r="E860" s="184">
        <v>8.8767685375725005</v>
      </c>
      <c r="F860" s="185">
        <v>3747.9960000000005</v>
      </c>
      <c r="G860" s="185">
        <v>68136.187600000019</v>
      </c>
      <c r="H860" s="185">
        <v>316.91250046511635</v>
      </c>
      <c r="I860" s="185">
        <v>646.66684762037801</v>
      </c>
      <c r="J860" s="185">
        <v>1600</v>
      </c>
      <c r="K860" s="185">
        <v>273500</v>
      </c>
      <c r="L860" s="185">
        <v>1272.0930232558139</v>
      </c>
      <c r="M860" s="185">
        <v>299.98098179231118</v>
      </c>
      <c r="N860" s="186">
        <v>12.75</v>
      </c>
      <c r="O860" s="186">
        <v>159</v>
      </c>
      <c r="P860" s="186">
        <v>0.73953488372093024</v>
      </c>
      <c r="Q860" s="186">
        <v>2.1841762636930753</v>
      </c>
      <c r="R860" s="187">
        <v>0.87017758726270678</v>
      </c>
      <c r="S860" s="190">
        <v>32.25</v>
      </c>
      <c r="T860" s="190">
        <v>458.25</v>
      </c>
      <c r="U860" s="190">
        <v>2.1313953488372093</v>
      </c>
      <c r="V860" s="190">
        <v>5.0103750215914591</v>
      </c>
      <c r="W860" s="187">
        <v>0.62584200857317829</v>
      </c>
      <c r="X860" s="187">
        <v>1.4960195958358851</v>
      </c>
      <c r="Y860" s="188">
        <v>41</v>
      </c>
      <c r="Z860" s="188">
        <v>60</v>
      </c>
      <c r="AA860" s="188">
        <v>59</v>
      </c>
      <c r="AB860" s="188">
        <v>81</v>
      </c>
      <c r="AC860" s="188">
        <v>79</v>
      </c>
      <c r="AD860" s="189">
        <v>20.412500000000001</v>
      </c>
    </row>
    <row r="861" spans="1:30" s="183" customFormat="1" ht="11.35" x14ac:dyDescent="0.35">
      <c r="A861" s="175">
        <v>848</v>
      </c>
      <c r="B861" s="175">
        <v>21</v>
      </c>
      <c r="C861" s="175">
        <v>654.75</v>
      </c>
      <c r="D861" s="184">
        <v>3.0453488372093025</v>
      </c>
      <c r="E861" s="184">
        <v>4.2778746955064317</v>
      </c>
      <c r="F861" s="185">
        <v>1873.9980000000003</v>
      </c>
      <c r="G861" s="185">
        <v>26945.414100000009</v>
      </c>
      <c r="H861" s="185">
        <v>125.3275074418605</v>
      </c>
      <c r="I861" s="185">
        <v>275.39365924321294</v>
      </c>
      <c r="J861" s="185">
        <v>1600</v>
      </c>
      <c r="K861" s="185">
        <v>277150</v>
      </c>
      <c r="L861" s="185">
        <v>1289.0697674418604</v>
      </c>
      <c r="M861" s="185">
        <v>292.36238837749983</v>
      </c>
      <c r="N861" s="186">
        <v>9.75</v>
      </c>
      <c r="O861" s="186">
        <v>149.25</v>
      </c>
      <c r="P861" s="186">
        <v>0.69418604651162785</v>
      </c>
      <c r="Q861" s="186">
        <v>1.8968188230476684</v>
      </c>
      <c r="R861" s="187">
        <v>0.87946698970321013</v>
      </c>
      <c r="S861" s="190">
        <v>32.25</v>
      </c>
      <c r="T861" s="190">
        <v>513</v>
      </c>
      <c r="U861" s="190">
        <v>2.386046511627907</v>
      </c>
      <c r="V861" s="190">
        <v>5.3008036507326839</v>
      </c>
      <c r="W861" s="187">
        <v>0.58570563294972744</v>
      </c>
      <c r="X861" s="187">
        <v>1.4651726226529376</v>
      </c>
      <c r="Y861" s="188">
        <v>33</v>
      </c>
      <c r="Z861" s="188">
        <v>55</v>
      </c>
      <c r="AA861" s="188">
        <v>72</v>
      </c>
      <c r="AB861" s="188">
        <v>77</v>
      </c>
      <c r="AC861" s="188">
        <v>83</v>
      </c>
      <c r="AD861" s="189">
        <v>20.637499999999999</v>
      </c>
    </row>
    <row r="862" spans="1:30" s="183" customFormat="1" ht="11.35" x14ac:dyDescent="0.35">
      <c r="A862" s="175">
        <v>849</v>
      </c>
      <c r="B862" s="175">
        <v>21.75</v>
      </c>
      <c r="C862" s="175">
        <v>757.5</v>
      </c>
      <c r="D862" s="184">
        <v>3.5232558139534884</v>
      </c>
      <c r="E862" s="184">
        <v>4.9179048806948105</v>
      </c>
      <c r="F862" s="185">
        <v>1940.9265000000003</v>
      </c>
      <c r="G862" s="185">
        <v>28987.105175000015</v>
      </c>
      <c r="H862" s="185">
        <v>134.82374500000006</v>
      </c>
      <c r="I862" s="185">
        <v>297.31425711168242</v>
      </c>
      <c r="J862" s="185">
        <v>1600</v>
      </c>
      <c r="K862" s="185">
        <v>274900</v>
      </c>
      <c r="L862" s="185">
        <v>1278.6046511627908</v>
      </c>
      <c r="M862" s="185">
        <v>277.30833572465468</v>
      </c>
      <c r="N862" s="186">
        <v>9</v>
      </c>
      <c r="O862" s="186">
        <v>146.25</v>
      </c>
      <c r="P862" s="186">
        <v>0.68023255813953487</v>
      </c>
      <c r="Q862" s="186">
        <v>1.8228539915846109</v>
      </c>
      <c r="R862" s="187">
        <v>0.8785803237858032</v>
      </c>
      <c r="S862" s="190">
        <v>22.5</v>
      </c>
      <c r="T862" s="190">
        <v>374.25</v>
      </c>
      <c r="U862" s="190">
        <v>1.7406976744186047</v>
      </c>
      <c r="V862" s="190">
        <v>4.1899169104629452</v>
      </c>
      <c r="W862" s="187">
        <v>0.6892901618929016</v>
      </c>
      <c r="X862" s="187">
        <v>1.5678704856787049</v>
      </c>
      <c r="Y862" s="188">
        <v>33</v>
      </c>
      <c r="Z862" s="188">
        <v>67</v>
      </c>
      <c r="AA862" s="188">
        <v>60</v>
      </c>
      <c r="AB862" s="188">
        <v>81</v>
      </c>
      <c r="AC862" s="188">
        <v>79</v>
      </c>
      <c r="AD862" s="189">
        <v>20.074999999999999</v>
      </c>
    </row>
    <row r="863" spans="1:30" s="183" customFormat="1" ht="11.35" x14ac:dyDescent="0.35">
      <c r="A863" s="175">
        <v>850</v>
      </c>
      <c r="B863" s="175">
        <v>17.25</v>
      </c>
      <c r="C863" s="175">
        <v>537.75</v>
      </c>
      <c r="D863" s="184">
        <v>2.5011627906976743</v>
      </c>
      <c r="E863" s="184">
        <v>4.0022261383085791</v>
      </c>
      <c r="F863" s="185">
        <v>1405.4985000000001</v>
      </c>
      <c r="G863" s="185">
        <v>20388.652050000008</v>
      </c>
      <c r="H863" s="185">
        <v>94.83093976744189</v>
      </c>
      <c r="I863" s="185">
        <v>225.2019148776327</v>
      </c>
      <c r="J863" s="185">
        <v>1600</v>
      </c>
      <c r="K863" s="185">
        <v>273250</v>
      </c>
      <c r="L863" s="185">
        <v>1270.9302325581396</v>
      </c>
      <c r="M863" s="185">
        <v>271.55500598954706</v>
      </c>
      <c r="N863" s="186">
        <v>12</v>
      </c>
      <c r="O863" s="186">
        <v>219.75</v>
      </c>
      <c r="P863" s="186">
        <v>1.0220930232558139</v>
      </c>
      <c r="Q863" s="186">
        <v>2.3693255459535543</v>
      </c>
      <c r="R863" s="187">
        <v>0.82434052757793763</v>
      </c>
      <c r="S863" s="190">
        <v>29.25</v>
      </c>
      <c r="T863" s="190">
        <v>483</v>
      </c>
      <c r="U863" s="190">
        <v>2.2465116279069766</v>
      </c>
      <c r="V863" s="190">
        <v>5.1045425453047972</v>
      </c>
      <c r="W863" s="187">
        <v>0.61390887290167862</v>
      </c>
      <c r="X863" s="187">
        <v>1.4382494004796162</v>
      </c>
      <c r="Y863" s="188">
        <v>31</v>
      </c>
      <c r="Z863" s="188">
        <v>76</v>
      </c>
      <c r="AA863" s="188">
        <v>53</v>
      </c>
      <c r="AB863" s="188">
        <v>82</v>
      </c>
      <c r="AC863" s="188">
        <v>78</v>
      </c>
      <c r="AD863" s="189">
        <v>20.85</v>
      </c>
    </row>
    <row r="864" spans="1:30" s="183" customFormat="1" ht="11.35" x14ac:dyDescent="0.35">
      <c r="A864" s="175">
        <v>851</v>
      </c>
      <c r="B864" s="175">
        <v>34.5</v>
      </c>
      <c r="C864" s="175">
        <v>801.75</v>
      </c>
      <c r="D864" s="184">
        <v>3.7290697674418603</v>
      </c>
      <c r="E864" s="184">
        <v>6.2795212382068639</v>
      </c>
      <c r="F864" s="185">
        <v>2141.7120000000004</v>
      </c>
      <c r="G864" s="185">
        <v>39387.79407500002</v>
      </c>
      <c r="H864" s="185">
        <v>183.19904220930241</v>
      </c>
      <c r="I864" s="185">
        <v>430.20809872834218</v>
      </c>
      <c r="J864" s="185">
        <v>1600</v>
      </c>
      <c r="K864" s="185">
        <v>274300</v>
      </c>
      <c r="L864" s="185">
        <v>1275.8139534883721</v>
      </c>
      <c r="M864" s="185">
        <v>267.0296332582497</v>
      </c>
      <c r="N864" s="186">
        <v>9.75</v>
      </c>
      <c r="O864" s="186">
        <v>128.25</v>
      </c>
      <c r="P864" s="186">
        <v>0.59651162790697676</v>
      </c>
      <c r="Q864" s="186">
        <v>1.7589024345872257</v>
      </c>
      <c r="R864" s="187">
        <v>0.89573170731707319</v>
      </c>
      <c r="S864" s="190">
        <v>32.25</v>
      </c>
      <c r="T864" s="190">
        <v>453</v>
      </c>
      <c r="U864" s="190">
        <v>2.1069767441860465</v>
      </c>
      <c r="V864" s="190">
        <v>4.8856860043500028</v>
      </c>
      <c r="W864" s="187">
        <v>0.63170731707317074</v>
      </c>
      <c r="X864" s="187">
        <v>1.5274390243902438</v>
      </c>
      <c r="Y864" s="188">
        <v>26</v>
      </c>
      <c r="Z864" s="188">
        <v>78</v>
      </c>
      <c r="AA864" s="188">
        <v>56</v>
      </c>
      <c r="AB864" s="188">
        <v>77</v>
      </c>
      <c r="AC864" s="188">
        <v>83</v>
      </c>
      <c r="AD864" s="189">
        <v>20.5</v>
      </c>
    </row>
    <row r="865" spans="1:30" s="183" customFormat="1" ht="11.35" x14ac:dyDescent="0.35">
      <c r="A865" s="175">
        <v>852</v>
      </c>
      <c r="B865" s="175">
        <v>24.75</v>
      </c>
      <c r="C865" s="175">
        <v>570.75</v>
      </c>
      <c r="D865" s="184">
        <v>2.6546511627906977</v>
      </c>
      <c r="E865" s="184">
        <v>4.5843192448270473</v>
      </c>
      <c r="F865" s="185">
        <v>2074.7835000000005</v>
      </c>
      <c r="G865" s="185">
        <v>28723.853074999995</v>
      </c>
      <c r="H865" s="185">
        <v>133.59931662790694</v>
      </c>
      <c r="I865" s="185">
        <v>329.76765983712784</v>
      </c>
      <c r="J865" s="185">
        <v>1600</v>
      </c>
      <c r="K865" s="185">
        <v>269600</v>
      </c>
      <c r="L865" s="185">
        <v>1253.953488372093</v>
      </c>
      <c r="M865" s="185">
        <v>278.63267226019741</v>
      </c>
      <c r="N865" s="186">
        <v>9.75</v>
      </c>
      <c r="O865" s="186">
        <v>190.5</v>
      </c>
      <c r="P865" s="186">
        <v>0.88604651162790693</v>
      </c>
      <c r="Q865" s="186">
        <v>2.1237510233173551</v>
      </c>
      <c r="R865" s="187">
        <v>0.8496151568975725</v>
      </c>
      <c r="S865" s="190">
        <v>31.5</v>
      </c>
      <c r="T865" s="190">
        <v>492</v>
      </c>
      <c r="U865" s="190">
        <v>2.2883720930232556</v>
      </c>
      <c r="V865" s="190">
        <v>4.9708241904062387</v>
      </c>
      <c r="W865" s="187">
        <v>0.61160449970396691</v>
      </c>
      <c r="X865" s="187">
        <v>1.4612196566015394</v>
      </c>
      <c r="Y865" s="188">
        <v>37</v>
      </c>
      <c r="Z865" s="188">
        <v>72</v>
      </c>
      <c r="AA865" s="188">
        <v>51</v>
      </c>
      <c r="AB865" s="188">
        <v>81</v>
      </c>
      <c r="AC865" s="188">
        <v>79</v>
      </c>
      <c r="AD865" s="189">
        <v>21.112500000000001</v>
      </c>
    </row>
    <row r="866" spans="1:30" s="183" customFormat="1" ht="11.35" x14ac:dyDescent="0.35">
      <c r="A866" s="175">
        <v>853</v>
      </c>
      <c r="B866" s="175">
        <v>30.75</v>
      </c>
      <c r="C866" s="175">
        <v>502.5</v>
      </c>
      <c r="D866" s="184">
        <v>2.3372093023255816</v>
      </c>
      <c r="E866" s="184">
        <v>4.8827023148293778</v>
      </c>
      <c r="F866" s="185">
        <v>2744.0685000000003</v>
      </c>
      <c r="G866" s="185">
        <v>24256.003874999991</v>
      </c>
      <c r="H866" s="185">
        <v>112.81862267441856</v>
      </c>
      <c r="I866" s="185">
        <v>358.95510544697981</v>
      </c>
      <c r="J866" s="185">
        <v>1600</v>
      </c>
      <c r="K866" s="185">
        <v>269100</v>
      </c>
      <c r="L866" s="185">
        <v>1251.6279069767443</v>
      </c>
      <c r="M866" s="185">
        <v>272.93772382490522</v>
      </c>
      <c r="N866" s="186">
        <v>12</v>
      </c>
      <c r="O866" s="186">
        <v>223.5</v>
      </c>
      <c r="P866" s="186">
        <v>1.0395348837209302</v>
      </c>
      <c r="Q866" s="186">
        <v>2.2176163357448657</v>
      </c>
      <c r="R866" s="187">
        <v>0.81456129433727431</v>
      </c>
      <c r="S866" s="190">
        <v>21</v>
      </c>
      <c r="T866" s="190">
        <v>461.25</v>
      </c>
      <c r="U866" s="190">
        <v>2.1453488372093021</v>
      </c>
      <c r="V866" s="190">
        <v>4.2002421763942124</v>
      </c>
      <c r="W866" s="187">
        <v>0.61729931549471062</v>
      </c>
      <c r="X866" s="187">
        <v>1.4318606098319848</v>
      </c>
      <c r="Y866" s="188">
        <v>38</v>
      </c>
      <c r="Z866" s="188">
        <v>73</v>
      </c>
      <c r="AA866" s="188">
        <v>49</v>
      </c>
      <c r="AB866" s="188">
        <v>93</v>
      </c>
      <c r="AC866" s="188">
        <v>67</v>
      </c>
      <c r="AD866" s="189">
        <v>20.087499999999999</v>
      </c>
    </row>
    <row r="867" spans="1:30" s="183" customFormat="1" ht="11.35" x14ac:dyDescent="0.35">
      <c r="A867" s="175">
        <v>854</v>
      </c>
      <c r="B867" s="175">
        <v>41.25</v>
      </c>
      <c r="C867" s="175">
        <v>695.25</v>
      </c>
      <c r="D867" s="184">
        <v>3.233720930232558</v>
      </c>
      <c r="E867" s="184">
        <v>6.6027794428069662</v>
      </c>
      <c r="F867" s="185">
        <v>3681.0675000000006</v>
      </c>
      <c r="G867" s="185">
        <v>31765.009750000016</v>
      </c>
      <c r="H867" s="185">
        <v>147.74423139534892</v>
      </c>
      <c r="I867" s="185">
        <v>447.56063334652464</v>
      </c>
      <c r="J867" s="185">
        <v>1600</v>
      </c>
      <c r="K867" s="185">
        <v>267750</v>
      </c>
      <c r="L867" s="185">
        <v>1245.3488372093022</v>
      </c>
      <c r="M867" s="185">
        <v>280.56475785715719</v>
      </c>
      <c r="N867" s="186">
        <v>12</v>
      </c>
      <c r="O867" s="186">
        <v>175.5</v>
      </c>
      <c r="P867" s="186">
        <v>0.81627906976744191</v>
      </c>
      <c r="Q867" s="186">
        <v>2.1880015027329729</v>
      </c>
      <c r="R867" s="187">
        <v>0.85519801980198018</v>
      </c>
      <c r="S867" s="190">
        <v>26.25</v>
      </c>
      <c r="T867" s="190">
        <v>436.5</v>
      </c>
      <c r="U867" s="190">
        <v>2.0302325581395348</v>
      </c>
      <c r="V867" s="190">
        <v>4.5771825846205552</v>
      </c>
      <c r="W867" s="187">
        <v>0.63985148514851486</v>
      </c>
      <c r="X867" s="187">
        <v>1.495049504950495</v>
      </c>
      <c r="Y867" s="188">
        <v>34</v>
      </c>
      <c r="Z867" s="188">
        <v>67</v>
      </c>
      <c r="AA867" s="188">
        <v>59</v>
      </c>
      <c r="AB867" s="188">
        <v>81</v>
      </c>
      <c r="AC867" s="188">
        <v>79</v>
      </c>
      <c r="AD867" s="189">
        <v>20.2</v>
      </c>
    </row>
    <row r="868" spans="1:30" s="183" customFormat="1" ht="11.35" x14ac:dyDescent="0.35">
      <c r="A868" s="175">
        <v>855</v>
      </c>
      <c r="B868" s="175">
        <v>47.25</v>
      </c>
      <c r="C868" s="175">
        <v>863.25</v>
      </c>
      <c r="D868" s="184">
        <v>4.0151162790697672</v>
      </c>
      <c r="E868" s="184">
        <v>6.5846441909893674</v>
      </c>
      <c r="F868" s="185">
        <v>2877.9255000000003</v>
      </c>
      <c r="G868" s="185">
        <v>33820.086525000028</v>
      </c>
      <c r="H868" s="185">
        <v>157.30272802325595</v>
      </c>
      <c r="I868" s="185">
        <v>398.52294117236005</v>
      </c>
      <c r="J868" s="185">
        <v>1600</v>
      </c>
      <c r="K868" s="185">
        <v>271950</v>
      </c>
      <c r="L868" s="185">
        <v>1264.8837209302326</v>
      </c>
      <c r="M868" s="185">
        <v>263.97723716847111</v>
      </c>
      <c r="N868" s="186">
        <v>12</v>
      </c>
      <c r="O868" s="186">
        <v>186.75</v>
      </c>
      <c r="P868" s="186">
        <v>0.86860465116279073</v>
      </c>
      <c r="Q868" s="186">
        <v>2.3000412241280688</v>
      </c>
      <c r="R868" s="187">
        <v>0.84705159705159705</v>
      </c>
      <c r="S868" s="190">
        <v>40.5</v>
      </c>
      <c r="T868" s="190">
        <v>447</v>
      </c>
      <c r="U868" s="190">
        <v>2.0790697674418603</v>
      </c>
      <c r="V868" s="190">
        <v>5.042590017431003</v>
      </c>
      <c r="W868" s="187">
        <v>0.63390663390663393</v>
      </c>
      <c r="X868" s="187">
        <v>1.480958230958231</v>
      </c>
      <c r="Y868" s="188">
        <v>29</v>
      </c>
      <c r="Z868" s="188">
        <v>78</v>
      </c>
      <c r="AA868" s="188">
        <v>53</v>
      </c>
      <c r="AB868" s="188">
        <v>82</v>
      </c>
      <c r="AC868" s="188">
        <v>78</v>
      </c>
      <c r="AD868" s="189">
        <v>20.350000000000001</v>
      </c>
    </row>
    <row r="869" spans="1:30" s="183" customFormat="1" ht="11.35" x14ac:dyDescent="0.35">
      <c r="A869" s="175">
        <v>856</v>
      </c>
      <c r="B869" s="175">
        <v>27</v>
      </c>
      <c r="C869" s="175">
        <v>812.25</v>
      </c>
      <c r="D869" s="184">
        <v>3.7779069767441862</v>
      </c>
      <c r="E869" s="184">
        <v>5.5003005687368054</v>
      </c>
      <c r="F869" s="185">
        <v>1740.1410000000003</v>
      </c>
      <c r="G869" s="185">
        <v>26319.632624999991</v>
      </c>
      <c r="H869" s="185">
        <v>122.41689593023251</v>
      </c>
      <c r="I869" s="185">
        <v>283.30184795962526</v>
      </c>
      <c r="J869" s="185">
        <v>1600</v>
      </c>
      <c r="K869" s="185">
        <v>271600</v>
      </c>
      <c r="L869" s="185">
        <v>1263.2558139534883</v>
      </c>
      <c r="M869" s="185">
        <v>265.4543005025393</v>
      </c>
      <c r="N869" s="186">
        <v>13.5</v>
      </c>
      <c r="O869" s="186">
        <v>187.5</v>
      </c>
      <c r="P869" s="186">
        <v>0.87209302325581395</v>
      </c>
      <c r="Q869" s="186">
        <v>2.2542613417511541</v>
      </c>
      <c r="R869" s="187">
        <v>0.84558369363804819</v>
      </c>
      <c r="S869" s="190">
        <v>24.75</v>
      </c>
      <c r="T869" s="190">
        <v>404.25</v>
      </c>
      <c r="U869" s="190">
        <v>1.8802325581395349</v>
      </c>
      <c r="V869" s="190">
        <v>4.0008635098149323</v>
      </c>
      <c r="W869" s="187">
        <v>0.66707844348363188</v>
      </c>
      <c r="X869" s="187">
        <v>1.51266213712168</v>
      </c>
      <c r="Y869" s="188">
        <v>31</v>
      </c>
      <c r="Z869" s="188">
        <v>83</v>
      </c>
      <c r="AA869" s="188">
        <v>46</v>
      </c>
      <c r="AB869" s="188">
        <v>87</v>
      </c>
      <c r="AC869" s="188">
        <v>73</v>
      </c>
      <c r="AD869" s="189">
        <v>20.237500000000001</v>
      </c>
    </row>
    <row r="870" spans="1:30" s="183" customFormat="1" ht="11.35" x14ac:dyDescent="0.35">
      <c r="A870" s="175">
        <v>857</v>
      </c>
      <c r="B870" s="175">
        <v>21.75</v>
      </c>
      <c r="C870" s="175">
        <v>453</v>
      </c>
      <c r="D870" s="184">
        <v>2.1069767441860465</v>
      </c>
      <c r="E870" s="184">
        <v>3.8184803546807475</v>
      </c>
      <c r="F870" s="185">
        <v>1940.9265000000003</v>
      </c>
      <c r="G870" s="185">
        <v>23154.658225000003</v>
      </c>
      <c r="H870" s="185">
        <v>107.69608476744187</v>
      </c>
      <c r="I870" s="185">
        <v>293.17714606997828</v>
      </c>
      <c r="J870" s="185">
        <v>1600</v>
      </c>
      <c r="K870" s="185">
        <v>273350</v>
      </c>
      <c r="L870" s="185">
        <v>1271.3953488372092</v>
      </c>
      <c r="M870" s="185">
        <v>276.2531464306698</v>
      </c>
      <c r="N870" s="186">
        <v>12</v>
      </c>
      <c r="O870" s="186">
        <v>240.75</v>
      </c>
      <c r="P870" s="186">
        <v>1.1197674418604651</v>
      </c>
      <c r="Q870" s="186">
        <v>2.370455305817627</v>
      </c>
      <c r="R870" s="187">
        <v>0.80592503022974615</v>
      </c>
      <c r="S870" s="190">
        <v>23.25</v>
      </c>
      <c r="T870" s="190">
        <v>474.75</v>
      </c>
      <c r="U870" s="190">
        <v>2.2081395348837209</v>
      </c>
      <c r="V870" s="190">
        <v>4.4916190157122848</v>
      </c>
      <c r="W870" s="187">
        <v>0.61729141475211613</v>
      </c>
      <c r="X870" s="187">
        <v>1.4232164449818623</v>
      </c>
      <c r="Y870" s="188">
        <v>31</v>
      </c>
      <c r="Z870" s="188">
        <v>72</v>
      </c>
      <c r="AA870" s="188">
        <v>57</v>
      </c>
      <c r="AB870" s="188">
        <v>77</v>
      </c>
      <c r="AC870" s="188">
        <v>83</v>
      </c>
      <c r="AD870" s="189">
        <v>20.675000000000001</v>
      </c>
    </row>
    <row r="871" spans="1:30" s="183" customFormat="1" ht="11.35" x14ac:dyDescent="0.35">
      <c r="A871" s="175">
        <v>858</v>
      </c>
      <c r="B871" s="175">
        <v>35.25</v>
      </c>
      <c r="C871" s="175">
        <v>617.25</v>
      </c>
      <c r="D871" s="184">
        <v>2.8709302325581394</v>
      </c>
      <c r="E871" s="184">
        <v>5.4559004387830887</v>
      </c>
      <c r="F871" s="185">
        <v>2476.3545000000004</v>
      </c>
      <c r="G871" s="185">
        <v>25962.680625000001</v>
      </c>
      <c r="H871" s="185">
        <v>120.75665406976745</v>
      </c>
      <c r="I871" s="185">
        <v>351.12592038047285</v>
      </c>
      <c r="J871" s="185">
        <v>1600</v>
      </c>
      <c r="K871" s="185">
        <v>267750</v>
      </c>
      <c r="L871" s="185">
        <v>1245.3488372093022</v>
      </c>
      <c r="M871" s="185">
        <v>280.56475785715719</v>
      </c>
      <c r="N871" s="186">
        <v>11.25</v>
      </c>
      <c r="O871" s="186">
        <v>254.25</v>
      </c>
      <c r="P871" s="186">
        <v>1.1825581395348836</v>
      </c>
      <c r="Q871" s="186">
        <v>2.4504644734463485</v>
      </c>
      <c r="R871" s="187">
        <v>0.79736999402271369</v>
      </c>
      <c r="S871" s="190">
        <v>23.25</v>
      </c>
      <c r="T871" s="190">
        <v>489.75</v>
      </c>
      <c r="U871" s="190">
        <v>2.2779069767441862</v>
      </c>
      <c r="V871" s="190">
        <v>4.4911426631997315</v>
      </c>
      <c r="W871" s="187">
        <v>0.60968320382546326</v>
      </c>
      <c r="X871" s="187">
        <v>1.4070531978481768</v>
      </c>
      <c r="Y871" s="188">
        <v>41</v>
      </c>
      <c r="Z871" s="188">
        <v>68</v>
      </c>
      <c r="AA871" s="188">
        <v>51</v>
      </c>
      <c r="AB871" s="188">
        <v>76</v>
      </c>
      <c r="AC871" s="188">
        <v>84</v>
      </c>
      <c r="AD871" s="189">
        <v>20.912500000000001</v>
      </c>
    </row>
    <row r="872" spans="1:30" s="183" customFormat="1" ht="11.35" x14ac:dyDescent="0.35">
      <c r="A872" s="175">
        <v>859</v>
      </c>
      <c r="B872" s="175">
        <v>25.5</v>
      </c>
      <c r="C872" s="175">
        <v>607.5</v>
      </c>
      <c r="D872" s="184">
        <v>2.8255813953488373</v>
      </c>
      <c r="E872" s="184">
        <v>4.7925830071085969</v>
      </c>
      <c r="F872" s="185">
        <v>1606.2840000000003</v>
      </c>
      <c r="G872" s="185">
        <v>23149.824500000006</v>
      </c>
      <c r="H872" s="185">
        <v>107.67360232558143</v>
      </c>
      <c r="I872" s="185">
        <v>265.2702381576309</v>
      </c>
      <c r="J872" s="185">
        <v>1600</v>
      </c>
      <c r="K872" s="185">
        <v>270150</v>
      </c>
      <c r="L872" s="185">
        <v>1256.5116279069769</v>
      </c>
      <c r="M872" s="185">
        <v>268.7882441463218</v>
      </c>
      <c r="N872" s="186">
        <v>14.25</v>
      </c>
      <c r="O872" s="186">
        <v>236.25</v>
      </c>
      <c r="P872" s="186">
        <v>1.0988372093023255</v>
      </c>
      <c r="Q872" s="186">
        <v>2.5145252885279126</v>
      </c>
      <c r="R872" s="187">
        <v>0.80920654149000604</v>
      </c>
      <c r="S872" s="190">
        <v>21</v>
      </c>
      <c r="T872" s="190">
        <v>462.75</v>
      </c>
      <c r="U872" s="190">
        <v>2.152325581395349</v>
      </c>
      <c r="V872" s="190">
        <v>4.0448414344631622</v>
      </c>
      <c r="W872" s="187">
        <v>0.62628709872804356</v>
      </c>
      <c r="X872" s="187">
        <v>1.4354936402180496</v>
      </c>
      <c r="Y872" s="188">
        <v>28</v>
      </c>
      <c r="Z872" s="188">
        <v>84</v>
      </c>
      <c r="AA872" s="188">
        <v>48</v>
      </c>
      <c r="AB872" s="188">
        <v>77</v>
      </c>
      <c r="AC872" s="188">
        <v>83</v>
      </c>
      <c r="AD872" s="189">
        <v>20.637499999999999</v>
      </c>
    </row>
    <row r="873" spans="1:30" s="183" customFormat="1" ht="11.35" x14ac:dyDescent="0.35">
      <c r="A873" s="175">
        <v>860</v>
      </c>
      <c r="B873" s="175">
        <v>42.75</v>
      </c>
      <c r="C873" s="175">
        <v>1103.25</v>
      </c>
      <c r="D873" s="184">
        <v>5.1313953488372093</v>
      </c>
      <c r="E873" s="184">
        <v>7.9552194649482981</v>
      </c>
      <c r="F873" s="185">
        <v>2275.5690000000004</v>
      </c>
      <c r="G873" s="185">
        <v>42509.264950000012</v>
      </c>
      <c r="H873" s="185">
        <v>197.71751139534888</v>
      </c>
      <c r="I873" s="185">
        <v>423.7742007764424</v>
      </c>
      <c r="J873" s="185">
        <v>1600</v>
      </c>
      <c r="K873" s="185">
        <v>275900</v>
      </c>
      <c r="L873" s="185">
        <v>1283.2558139534883</v>
      </c>
      <c r="M873" s="185">
        <v>287.95703964885081</v>
      </c>
      <c r="N873" s="186">
        <v>12.75</v>
      </c>
      <c r="O873" s="186">
        <v>184.5</v>
      </c>
      <c r="P873" s="186">
        <v>0.85813953488372097</v>
      </c>
      <c r="Q873" s="186">
        <v>2.2432903652184719</v>
      </c>
      <c r="R873" s="187">
        <v>0.853309481216458</v>
      </c>
      <c r="S873" s="190">
        <v>32.25</v>
      </c>
      <c r="T873" s="190">
        <v>444.75</v>
      </c>
      <c r="U873" s="190">
        <v>2.0686046511627909</v>
      </c>
      <c r="V873" s="190">
        <v>4.7703330578855638</v>
      </c>
      <c r="W873" s="187">
        <v>0.64639236732259986</v>
      </c>
      <c r="X873" s="187">
        <v>1.4997018485390579</v>
      </c>
      <c r="Y873" s="188">
        <v>32</v>
      </c>
      <c r="Z873" s="188">
        <v>67</v>
      </c>
      <c r="AA873" s="188">
        <v>61</v>
      </c>
      <c r="AB873" s="188">
        <v>68</v>
      </c>
      <c r="AC873" s="188">
        <v>92</v>
      </c>
      <c r="AD873" s="189">
        <v>20.962499999999999</v>
      </c>
    </row>
    <row r="874" spans="1:30" s="183" customFormat="1" ht="11.35" x14ac:dyDescent="0.35">
      <c r="A874" s="175">
        <v>861</v>
      </c>
      <c r="B874" s="175">
        <v>29.25</v>
      </c>
      <c r="C874" s="175">
        <v>720</v>
      </c>
      <c r="D874" s="184">
        <v>3.3488372093023258</v>
      </c>
      <c r="E874" s="184">
        <v>5.3377566296957877</v>
      </c>
      <c r="F874" s="185">
        <v>1940.9265000000003</v>
      </c>
      <c r="G874" s="185">
        <v>29000.490874999996</v>
      </c>
      <c r="H874" s="185">
        <v>134.88600406976741</v>
      </c>
      <c r="I874" s="185">
        <v>332.08112119975925</v>
      </c>
      <c r="J874" s="185">
        <v>1600</v>
      </c>
      <c r="K874" s="185">
        <v>270400</v>
      </c>
      <c r="L874" s="185">
        <v>1257.6744186046512</v>
      </c>
      <c r="M874" s="185">
        <v>280.56049716029736</v>
      </c>
      <c r="N874" s="186">
        <v>9.75</v>
      </c>
      <c r="O874" s="186">
        <v>126</v>
      </c>
      <c r="P874" s="186">
        <v>0.586046511627907</v>
      </c>
      <c r="Q874" s="186">
        <v>1.5076256934237422</v>
      </c>
      <c r="R874" s="187">
        <v>0.89393939393939392</v>
      </c>
      <c r="S874" s="190">
        <v>23.25</v>
      </c>
      <c r="T874" s="190">
        <v>373.5</v>
      </c>
      <c r="U874" s="190">
        <v>1.7372093023255815</v>
      </c>
      <c r="V874" s="190">
        <v>3.956186640738991</v>
      </c>
      <c r="W874" s="187">
        <v>0.68560606060606066</v>
      </c>
      <c r="X874" s="187">
        <v>1.5795454545454546</v>
      </c>
      <c r="Y874" s="188">
        <v>34</v>
      </c>
      <c r="Z874" s="188">
        <v>68</v>
      </c>
      <c r="AA874" s="188">
        <v>58</v>
      </c>
      <c r="AB874" s="188">
        <v>83</v>
      </c>
      <c r="AC874" s="188">
        <v>77</v>
      </c>
      <c r="AD874" s="189">
        <v>19.8</v>
      </c>
    </row>
    <row r="875" spans="1:30" s="183" customFormat="1" ht="11.35" x14ac:dyDescent="0.35">
      <c r="A875" s="175">
        <v>862</v>
      </c>
      <c r="B875" s="175">
        <v>24</v>
      </c>
      <c r="C875" s="175">
        <v>574.5</v>
      </c>
      <c r="D875" s="184">
        <v>2.672093023255814</v>
      </c>
      <c r="E875" s="184">
        <v>5.0506812523462186</v>
      </c>
      <c r="F875" s="185">
        <v>2141.7120000000004</v>
      </c>
      <c r="G875" s="185">
        <v>19390.301925000007</v>
      </c>
      <c r="H875" s="185">
        <v>90.187450813953518</v>
      </c>
      <c r="I875" s="185">
        <v>265.53537806902762</v>
      </c>
      <c r="J875" s="185">
        <v>1600</v>
      </c>
      <c r="K875" s="185">
        <v>269650</v>
      </c>
      <c r="L875" s="185">
        <v>1254.1860465116279</v>
      </c>
      <c r="M875" s="185">
        <v>280.94660215481235</v>
      </c>
      <c r="N875" s="186">
        <v>16.5</v>
      </c>
      <c r="O875" s="186">
        <v>252</v>
      </c>
      <c r="P875" s="186">
        <v>1.172093023255814</v>
      </c>
      <c r="Q875" s="186">
        <v>2.4506889724941368</v>
      </c>
      <c r="R875" s="187">
        <v>0.79831932773109249</v>
      </c>
      <c r="S875" s="190">
        <v>25.5</v>
      </c>
      <c r="T875" s="190">
        <v>519</v>
      </c>
      <c r="U875" s="190">
        <v>2.4139534883720932</v>
      </c>
      <c r="V875" s="190">
        <v>4.7613161513549658</v>
      </c>
      <c r="W875" s="187">
        <v>0.5846338535414165</v>
      </c>
      <c r="X875" s="187">
        <v>1.3829531812725091</v>
      </c>
      <c r="Y875" s="188">
        <v>34</v>
      </c>
      <c r="Z875" s="188">
        <v>71</v>
      </c>
      <c r="AA875" s="188">
        <v>55</v>
      </c>
      <c r="AB875" s="188">
        <v>82</v>
      </c>
      <c r="AC875" s="188">
        <v>78</v>
      </c>
      <c r="AD875" s="189">
        <v>20.824999999999999</v>
      </c>
    </row>
    <row r="876" spans="1:30" s="183" customFormat="1" ht="11.35" x14ac:dyDescent="0.35">
      <c r="A876" s="175">
        <v>863</v>
      </c>
      <c r="B876" s="175">
        <v>21</v>
      </c>
      <c r="C876" s="175">
        <v>788.25</v>
      </c>
      <c r="D876" s="184">
        <v>3.6662790697674419</v>
      </c>
      <c r="E876" s="184">
        <v>5.4028129672550502</v>
      </c>
      <c r="F876" s="185">
        <v>1673.2125000000003</v>
      </c>
      <c r="G876" s="185">
        <v>30605.6594</v>
      </c>
      <c r="H876" s="185">
        <v>142.35190418604651</v>
      </c>
      <c r="I876" s="185">
        <v>322.82615034900368</v>
      </c>
      <c r="J876" s="185">
        <v>1600</v>
      </c>
      <c r="K876" s="185">
        <v>274750</v>
      </c>
      <c r="L876" s="185">
        <v>1277.9069767441861</v>
      </c>
      <c r="M876" s="185">
        <v>287.85833531926755</v>
      </c>
      <c r="N876" s="186">
        <v>9.75</v>
      </c>
      <c r="O876" s="186">
        <v>150</v>
      </c>
      <c r="P876" s="186">
        <v>0.69767441860465118</v>
      </c>
      <c r="Q876" s="186">
        <v>1.8864975672052975</v>
      </c>
      <c r="R876" s="187">
        <v>0.87484355444305384</v>
      </c>
      <c r="S876" s="190">
        <v>28.5</v>
      </c>
      <c r="T876" s="190">
        <v>412.5</v>
      </c>
      <c r="U876" s="190">
        <v>1.9186046511627908</v>
      </c>
      <c r="V876" s="190">
        <v>4.7751794903855531</v>
      </c>
      <c r="W876" s="187">
        <v>0.65581977471839803</v>
      </c>
      <c r="X876" s="187">
        <v>1.530663329161452</v>
      </c>
      <c r="Y876" s="188">
        <v>34</v>
      </c>
      <c r="Z876" s="188">
        <v>63</v>
      </c>
      <c r="AA876" s="188">
        <v>63</v>
      </c>
      <c r="AB876" s="188">
        <v>76</v>
      </c>
      <c r="AC876" s="188">
        <v>84</v>
      </c>
      <c r="AD876" s="189">
        <v>19.975000000000001</v>
      </c>
    </row>
    <row r="877" spans="1:30" s="183" customFormat="1" ht="11.35" x14ac:dyDescent="0.35">
      <c r="A877" s="175">
        <v>864</v>
      </c>
      <c r="B877" s="175">
        <v>30.75</v>
      </c>
      <c r="C877" s="175">
        <v>736.5</v>
      </c>
      <c r="D877" s="184">
        <v>3.425581395348837</v>
      </c>
      <c r="E877" s="184">
        <v>5.562331296328864</v>
      </c>
      <c r="F877" s="185">
        <v>2141.7120000000004</v>
      </c>
      <c r="G877" s="185">
        <v>31914.855225000032</v>
      </c>
      <c r="H877" s="185">
        <v>148.44118709302342</v>
      </c>
      <c r="I877" s="185">
        <v>346.7629206060264</v>
      </c>
      <c r="J877" s="185">
        <v>1600</v>
      </c>
      <c r="K877" s="185">
        <v>273750</v>
      </c>
      <c r="L877" s="185">
        <v>1273.2558139534883</v>
      </c>
      <c r="M877" s="185">
        <v>277.11565899283056</v>
      </c>
      <c r="N877" s="186">
        <v>9</v>
      </c>
      <c r="O877" s="186">
        <v>161.25</v>
      </c>
      <c r="P877" s="186">
        <v>0.75</v>
      </c>
      <c r="Q877" s="186">
        <v>1.8683292551387929</v>
      </c>
      <c r="R877" s="187">
        <v>0.86793611793611791</v>
      </c>
      <c r="S877" s="190">
        <v>20.25</v>
      </c>
      <c r="T877" s="190">
        <v>459</v>
      </c>
      <c r="U877" s="190">
        <v>2.1348837209302327</v>
      </c>
      <c r="V877" s="190">
        <v>4.24509798225428</v>
      </c>
      <c r="W877" s="187">
        <v>0.62407862407862413</v>
      </c>
      <c r="X877" s="187">
        <v>1.492014742014742</v>
      </c>
      <c r="Y877" s="188">
        <v>29</v>
      </c>
      <c r="Z877" s="188">
        <v>76</v>
      </c>
      <c r="AA877" s="188">
        <v>55</v>
      </c>
      <c r="AB877" s="188">
        <v>70</v>
      </c>
      <c r="AC877" s="188">
        <v>90</v>
      </c>
      <c r="AD877" s="189">
        <v>20.350000000000001</v>
      </c>
    </row>
    <row r="878" spans="1:30" s="183" customFormat="1" ht="11.35" x14ac:dyDescent="0.35">
      <c r="A878" s="175">
        <v>865</v>
      </c>
      <c r="B878" s="175">
        <v>43.5</v>
      </c>
      <c r="C878" s="175">
        <v>1190.25</v>
      </c>
      <c r="D878" s="184">
        <v>5.536046511627907</v>
      </c>
      <c r="E878" s="184">
        <v>7.7794986202758141</v>
      </c>
      <c r="F878" s="185">
        <v>3881.8530000000005</v>
      </c>
      <c r="G878" s="185">
        <v>47703.660200000035</v>
      </c>
      <c r="H878" s="185">
        <v>221.87748930232576</v>
      </c>
      <c r="I878" s="185">
        <v>512.18412880225912</v>
      </c>
      <c r="J878" s="185">
        <v>1600</v>
      </c>
      <c r="K878" s="185">
        <v>277900</v>
      </c>
      <c r="L878" s="185">
        <v>1292.5581395348838</v>
      </c>
      <c r="M878" s="185">
        <v>274.22868060717241</v>
      </c>
      <c r="N878" s="186">
        <v>9</v>
      </c>
      <c r="O878" s="186">
        <v>86.25</v>
      </c>
      <c r="P878" s="186">
        <v>0.40116279069767441</v>
      </c>
      <c r="Q878" s="186">
        <v>1.4405463808029619</v>
      </c>
      <c r="R878" s="187">
        <v>0.92808005003126959</v>
      </c>
      <c r="S878" s="190">
        <v>41.25</v>
      </c>
      <c r="T878" s="190">
        <v>402.75</v>
      </c>
      <c r="U878" s="190">
        <v>1.8732558139534883</v>
      </c>
      <c r="V878" s="190">
        <v>4.9180117748365539</v>
      </c>
      <c r="W878" s="187">
        <v>0.6641651031894934</v>
      </c>
      <c r="X878" s="187">
        <v>1.5922451532207629</v>
      </c>
      <c r="Y878" s="188">
        <v>31</v>
      </c>
      <c r="Z878" s="188">
        <v>68</v>
      </c>
      <c r="AA878" s="188">
        <v>61</v>
      </c>
      <c r="AB878" s="188">
        <v>84</v>
      </c>
      <c r="AC878" s="188">
        <v>76</v>
      </c>
      <c r="AD878" s="189">
        <v>19.987500000000001</v>
      </c>
    </row>
    <row r="879" spans="1:30" s="183" customFormat="1" ht="11.35" x14ac:dyDescent="0.35">
      <c r="A879" s="175">
        <v>866</v>
      </c>
      <c r="B879" s="175">
        <v>26.25</v>
      </c>
      <c r="C879" s="175">
        <v>589.5</v>
      </c>
      <c r="D879" s="184">
        <v>2.7418604651162792</v>
      </c>
      <c r="E879" s="184">
        <v>4.9618513163044229</v>
      </c>
      <c r="F879" s="185">
        <v>2342.4975000000004</v>
      </c>
      <c r="G879" s="185">
        <v>28540.915175000006</v>
      </c>
      <c r="H879" s="185">
        <v>132.74844267441864</v>
      </c>
      <c r="I879" s="185">
        <v>367.44770890329625</v>
      </c>
      <c r="J879" s="185">
        <v>1600</v>
      </c>
      <c r="K879" s="185">
        <v>274750</v>
      </c>
      <c r="L879" s="185">
        <v>1277.9069767441861</v>
      </c>
      <c r="M879" s="185">
        <v>270.27640870159263</v>
      </c>
      <c r="N879" s="186">
        <v>12</v>
      </c>
      <c r="O879" s="186">
        <v>196.5</v>
      </c>
      <c r="P879" s="186">
        <v>0.913953488372093</v>
      </c>
      <c r="Q879" s="186">
        <v>2.3023841153571638</v>
      </c>
      <c r="R879" s="187">
        <v>0.84740827023878862</v>
      </c>
      <c r="S879" s="190">
        <v>54.75</v>
      </c>
      <c r="T879" s="190">
        <v>552.75</v>
      </c>
      <c r="U879" s="190">
        <v>2.5709302325581396</v>
      </c>
      <c r="V879" s="190">
        <v>6.1656384309708674</v>
      </c>
      <c r="W879" s="187">
        <v>0.570762958648806</v>
      </c>
      <c r="X879" s="187">
        <v>1.4181712288875947</v>
      </c>
      <c r="Y879" s="188">
        <v>29</v>
      </c>
      <c r="Z879" s="188">
        <v>76</v>
      </c>
      <c r="AA879" s="188">
        <v>55</v>
      </c>
      <c r="AB879" s="188">
        <v>85</v>
      </c>
      <c r="AC879" s="188">
        <v>75</v>
      </c>
      <c r="AD879" s="189">
        <v>21.462499999999999</v>
      </c>
    </row>
    <row r="880" spans="1:30" s="183" customFormat="1" ht="11.35" x14ac:dyDescent="0.35">
      <c r="A880" s="175">
        <v>867</v>
      </c>
      <c r="B880" s="175">
        <v>19.5</v>
      </c>
      <c r="C880" s="175">
        <v>488.25</v>
      </c>
      <c r="D880" s="184">
        <v>2.2709302325581397</v>
      </c>
      <c r="E880" s="184">
        <v>3.6634280036736646</v>
      </c>
      <c r="F880" s="185">
        <v>1539.3555000000003</v>
      </c>
      <c r="G880" s="185">
        <v>20323.954499999996</v>
      </c>
      <c r="H880" s="185">
        <v>94.530020930232538</v>
      </c>
      <c r="I880" s="185">
        <v>237.80504050887959</v>
      </c>
      <c r="J880" s="185">
        <v>1600</v>
      </c>
      <c r="K880" s="185">
        <v>279300</v>
      </c>
      <c r="L880" s="185">
        <v>1299.0697674418604</v>
      </c>
      <c r="M880" s="185">
        <v>267.69013640485565</v>
      </c>
      <c r="N880" s="186">
        <v>13.5</v>
      </c>
      <c r="O880" s="186">
        <v>169.5</v>
      </c>
      <c r="P880" s="186">
        <v>0.78837209302325584</v>
      </c>
      <c r="Q880" s="186">
        <v>2.0069923680902981</v>
      </c>
      <c r="R880" s="187">
        <v>0.86134969325153377</v>
      </c>
      <c r="S880" s="190">
        <v>29.25</v>
      </c>
      <c r="T880" s="190">
        <v>477.75</v>
      </c>
      <c r="U880" s="190">
        <v>2.2220930232558138</v>
      </c>
      <c r="V880" s="190">
        <v>5.1406423278329827</v>
      </c>
      <c r="W880" s="187">
        <v>0.6092024539877301</v>
      </c>
      <c r="X880" s="187">
        <v>1.470552147239264</v>
      </c>
      <c r="Y880" s="188">
        <v>23</v>
      </c>
      <c r="Z880" s="188">
        <v>73</v>
      </c>
      <c r="AA880" s="188">
        <v>64</v>
      </c>
      <c r="AB880" s="188">
        <v>82</v>
      </c>
      <c r="AC880" s="188">
        <v>78</v>
      </c>
      <c r="AD880" s="189">
        <v>20.375</v>
      </c>
    </row>
    <row r="881" spans="1:30" s="183" customFormat="1" ht="11.35" x14ac:dyDescent="0.35">
      <c r="A881" s="175">
        <v>868</v>
      </c>
      <c r="B881" s="175">
        <v>73.5</v>
      </c>
      <c r="C881" s="175">
        <v>1867.5</v>
      </c>
      <c r="D881" s="184">
        <v>8.6860465116279073</v>
      </c>
      <c r="E881" s="184">
        <v>14.605650893924919</v>
      </c>
      <c r="F881" s="185">
        <v>4751.9235000000008</v>
      </c>
      <c r="G881" s="185">
        <v>82550.727375000046</v>
      </c>
      <c r="H881" s="185">
        <v>383.95687151162809</v>
      </c>
      <c r="I881" s="185">
        <v>881.47940015551239</v>
      </c>
      <c r="J881" s="185">
        <v>1600</v>
      </c>
      <c r="K881" s="185">
        <v>281050</v>
      </c>
      <c r="L881" s="185">
        <v>1307.2093023255813</v>
      </c>
      <c r="M881" s="185">
        <v>277.34830476506056</v>
      </c>
      <c r="N881" s="186">
        <v>11.25</v>
      </c>
      <c r="O881" s="186">
        <v>108.75</v>
      </c>
      <c r="P881" s="186">
        <v>0.5058139534883721</v>
      </c>
      <c r="Q881" s="186">
        <v>1.8077006003628073</v>
      </c>
      <c r="R881" s="187">
        <v>0.9103277674706246</v>
      </c>
      <c r="S881" s="190">
        <v>39</v>
      </c>
      <c r="T881" s="190">
        <v>429.75</v>
      </c>
      <c r="U881" s="190">
        <v>1.9988372093023257</v>
      </c>
      <c r="V881" s="190">
        <v>5.1181426470564837</v>
      </c>
      <c r="W881" s="187">
        <v>0.64564007421150282</v>
      </c>
      <c r="X881" s="187">
        <v>1.5559678416821274</v>
      </c>
      <c r="Y881" s="188">
        <v>26</v>
      </c>
      <c r="Z881" s="188">
        <v>62</v>
      </c>
      <c r="AA881" s="188">
        <v>72</v>
      </c>
      <c r="AB881" s="188">
        <v>91</v>
      </c>
      <c r="AC881" s="188">
        <v>69</v>
      </c>
      <c r="AD881" s="189">
        <v>20.212499999999999</v>
      </c>
    </row>
    <row r="882" spans="1:30" s="183" customFormat="1" ht="11.35" x14ac:dyDescent="0.35">
      <c r="A882" s="175">
        <v>869</v>
      </c>
      <c r="B882" s="175">
        <v>15.75</v>
      </c>
      <c r="C882" s="175">
        <v>606</v>
      </c>
      <c r="D882" s="184">
        <v>2.8186046511627909</v>
      </c>
      <c r="E882" s="184">
        <v>3.6604099289071184</v>
      </c>
      <c r="F882" s="185">
        <v>1405.4985000000001</v>
      </c>
      <c r="G882" s="185">
        <v>19191.375549999997</v>
      </c>
      <c r="H882" s="185">
        <v>89.262211860465101</v>
      </c>
      <c r="I882" s="185">
        <v>197.34640800036172</v>
      </c>
      <c r="J882" s="185">
        <v>1600</v>
      </c>
      <c r="K882" s="185">
        <v>272300</v>
      </c>
      <c r="L882" s="185">
        <v>1266.5116279069769</v>
      </c>
      <c r="M882" s="185">
        <v>262.48171917591344</v>
      </c>
      <c r="N882" s="186">
        <v>11.25</v>
      </c>
      <c r="O882" s="186">
        <v>132.75</v>
      </c>
      <c r="P882" s="186">
        <v>0.61744186046511629</v>
      </c>
      <c r="Q882" s="186">
        <v>1.6780566934593755</v>
      </c>
      <c r="R882" s="187">
        <v>0.88378200919238359</v>
      </c>
      <c r="S882" s="190">
        <v>20.25</v>
      </c>
      <c r="T882" s="190">
        <v>347.25</v>
      </c>
      <c r="U882" s="190">
        <v>1.6151162790697675</v>
      </c>
      <c r="V882" s="190">
        <v>3.6274127465839268</v>
      </c>
      <c r="W882" s="187">
        <v>0.69599474720945509</v>
      </c>
      <c r="X882" s="187">
        <v>1.5797767564018388</v>
      </c>
      <c r="Y882" s="188">
        <v>31</v>
      </c>
      <c r="Z882" s="188">
        <v>79</v>
      </c>
      <c r="AA882" s="188">
        <v>50</v>
      </c>
      <c r="AB882" s="188">
        <v>78</v>
      </c>
      <c r="AC882" s="188">
        <v>82</v>
      </c>
      <c r="AD882" s="189">
        <v>19.037500000000001</v>
      </c>
    </row>
    <row r="883" spans="1:30" s="183" customFormat="1" ht="11.35" x14ac:dyDescent="0.35">
      <c r="A883" s="175">
        <v>870</v>
      </c>
      <c r="B883" s="175">
        <v>23.25</v>
      </c>
      <c r="C883" s="175">
        <v>579</v>
      </c>
      <c r="D883" s="184">
        <v>2.6930232558139533</v>
      </c>
      <c r="E883" s="184">
        <v>4.5678245578224024</v>
      </c>
      <c r="F883" s="185">
        <v>2074.7835000000005</v>
      </c>
      <c r="G883" s="185">
        <v>27220.936424999993</v>
      </c>
      <c r="H883" s="185">
        <v>126.60900662790694</v>
      </c>
      <c r="I883" s="185">
        <v>324.85044073929731</v>
      </c>
      <c r="J883" s="185">
        <v>1600</v>
      </c>
      <c r="K883" s="185">
        <v>273600</v>
      </c>
      <c r="L883" s="185">
        <v>1272.5581395348838</v>
      </c>
      <c r="M883" s="185">
        <v>270.06483319263111</v>
      </c>
      <c r="N883" s="186">
        <v>10.5</v>
      </c>
      <c r="O883" s="186">
        <v>148.5</v>
      </c>
      <c r="P883" s="186">
        <v>0.69069767441860463</v>
      </c>
      <c r="Q883" s="186">
        <v>1.884896183646571</v>
      </c>
      <c r="R883" s="187">
        <v>0.87436548223350241</v>
      </c>
      <c r="S883" s="190">
        <v>18.75</v>
      </c>
      <c r="T883" s="190">
        <v>390</v>
      </c>
      <c r="U883" s="190">
        <v>1.8139534883720929</v>
      </c>
      <c r="V883" s="190">
        <v>3.5410200623462598</v>
      </c>
      <c r="W883" s="187">
        <v>0.67005076142131981</v>
      </c>
      <c r="X883" s="187">
        <v>1.5444162436548221</v>
      </c>
      <c r="Y883" s="188">
        <v>29</v>
      </c>
      <c r="Z883" s="188">
        <v>75</v>
      </c>
      <c r="AA883" s="188">
        <v>56</v>
      </c>
      <c r="AB883" s="188">
        <v>77</v>
      </c>
      <c r="AC883" s="188">
        <v>83</v>
      </c>
      <c r="AD883" s="189">
        <v>19.7</v>
      </c>
    </row>
    <row r="884" spans="1:30" s="183" customFormat="1" ht="11.35" x14ac:dyDescent="0.35">
      <c r="A884" s="175">
        <v>871</v>
      </c>
      <c r="B884" s="175">
        <v>41.25</v>
      </c>
      <c r="C884" s="175">
        <v>537</v>
      </c>
      <c r="D884" s="184">
        <v>2.4976744186046513</v>
      </c>
      <c r="E884" s="184">
        <v>5.2081661423574621</v>
      </c>
      <c r="F884" s="185">
        <v>2208.6405000000004</v>
      </c>
      <c r="G884" s="185">
        <v>17089.077000000001</v>
      </c>
      <c r="H884" s="185">
        <v>79.484079069767446</v>
      </c>
      <c r="I884" s="185">
        <v>241.3358394362055</v>
      </c>
      <c r="J884" s="185">
        <v>1600</v>
      </c>
      <c r="K884" s="185">
        <v>270850</v>
      </c>
      <c r="L884" s="185">
        <v>1259.7674418604652</v>
      </c>
      <c r="M884" s="185">
        <v>283.7868784721345</v>
      </c>
      <c r="N884" s="186">
        <v>12</v>
      </c>
      <c r="O884" s="186">
        <v>330</v>
      </c>
      <c r="P884" s="186">
        <v>1.5348837209302326</v>
      </c>
      <c r="Q884" s="186">
        <v>2.8625958516319558</v>
      </c>
      <c r="R884" s="187">
        <v>0.73747016706443913</v>
      </c>
      <c r="S884" s="190">
        <v>30.75</v>
      </c>
      <c r="T884" s="190">
        <v>489</v>
      </c>
      <c r="U884" s="190">
        <v>2.2744186046511627</v>
      </c>
      <c r="V884" s="190">
        <v>5.1582704222621913</v>
      </c>
      <c r="W884" s="187">
        <v>0.6109785202863961</v>
      </c>
      <c r="X884" s="187">
        <v>1.3484486873508352</v>
      </c>
      <c r="Y884" s="188">
        <v>40</v>
      </c>
      <c r="Z884" s="188">
        <v>69</v>
      </c>
      <c r="AA884" s="188">
        <v>51</v>
      </c>
      <c r="AB884" s="188">
        <v>76</v>
      </c>
      <c r="AC884" s="188">
        <v>84</v>
      </c>
      <c r="AD884" s="189">
        <v>20.95</v>
      </c>
    </row>
    <row r="885" spans="1:30" s="183" customFormat="1" ht="11.35" x14ac:dyDescent="0.35">
      <c r="A885" s="175">
        <v>872</v>
      </c>
      <c r="B885" s="175">
        <v>30.75</v>
      </c>
      <c r="C885" s="175">
        <v>901.5</v>
      </c>
      <c r="D885" s="184">
        <v>4.1930232558139533</v>
      </c>
      <c r="E885" s="184">
        <v>6.8853221695111193</v>
      </c>
      <c r="F885" s="185">
        <v>2610.2115000000003</v>
      </c>
      <c r="G885" s="185">
        <v>36645.212875000005</v>
      </c>
      <c r="H885" s="185">
        <v>170.44285058139536</v>
      </c>
      <c r="I885" s="185">
        <v>402.60405274880975</v>
      </c>
      <c r="J885" s="185">
        <v>1600</v>
      </c>
      <c r="K885" s="185">
        <v>275500</v>
      </c>
      <c r="L885" s="185">
        <v>1281.3953488372092</v>
      </c>
      <c r="M885" s="185">
        <v>269.5668158408314</v>
      </c>
      <c r="N885" s="186">
        <v>15</v>
      </c>
      <c r="O885" s="186">
        <v>167.25</v>
      </c>
      <c r="P885" s="186">
        <v>0.77790697674418607</v>
      </c>
      <c r="Q885" s="186">
        <v>2.3301734303706461</v>
      </c>
      <c r="R885" s="187">
        <v>0.86260012322858892</v>
      </c>
      <c r="S885" s="190">
        <v>33.75</v>
      </c>
      <c r="T885" s="190">
        <v>434.25</v>
      </c>
      <c r="U885" s="190">
        <v>2.019767441860465</v>
      </c>
      <c r="V885" s="190">
        <v>4.6797453243530436</v>
      </c>
      <c r="W885" s="187">
        <v>0.64325323475046214</v>
      </c>
      <c r="X885" s="187">
        <v>1.505853357979051</v>
      </c>
      <c r="Y885" s="188">
        <v>30</v>
      </c>
      <c r="Z885" s="188">
        <v>67</v>
      </c>
      <c r="AA885" s="188">
        <v>63</v>
      </c>
      <c r="AB885" s="188">
        <v>73</v>
      </c>
      <c r="AC885" s="188">
        <v>87</v>
      </c>
      <c r="AD885" s="189">
        <v>20.287500000000001</v>
      </c>
    </row>
    <row r="886" spans="1:30" s="183" customFormat="1" ht="11.35" x14ac:dyDescent="0.35">
      <c r="A886" s="175">
        <v>873</v>
      </c>
      <c r="B886" s="175">
        <v>25.5</v>
      </c>
      <c r="C886" s="175">
        <v>603</v>
      </c>
      <c r="D886" s="184">
        <v>2.8046511627906976</v>
      </c>
      <c r="E886" s="184">
        <v>4.6734712372904736</v>
      </c>
      <c r="F886" s="185">
        <v>1807.0695000000003</v>
      </c>
      <c r="G886" s="185">
        <v>25593.086575000019</v>
      </c>
      <c r="H886" s="185">
        <v>119.03761197674427</v>
      </c>
      <c r="I886" s="185">
        <v>307.31351284178356</v>
      </c>
      <c r="J886" s="185">
        <v>1600</v>
      </c>
      <c r="K886" s="185">
        <v>271200</v>
      </c>
      <c r="L886" s="185">
        <v>1261.3953488372092</v>
      </c>
      <c r="M886" s="185">
        <v>282.42591779736898</v>
      </c>
      <c r="N886" s="186">
        <v>10.5</v>
      </c>
      <c r="O886" s="186">
        <v>194.25</v>
      </c>
      <c r="P886" s="186">
        <v>0.90348837209302324</v>
      </c>
      <c r="Q886" s="186">
        <v>2.1020238175475217</v>
      </c>
      <c r="R886" s="187">
        <v>0.84528076463560331</v>
      </c>
      <c r="S886" s="190">
        <v>24.75</v>
      </c>
      <c r="T886" s="190">
        <v>507</v>
      </c>
      <c r="U886" s="190">
        <v>2.3581395348837209</v>
      </c>
      <c r="V886" s="190">
        <v>5.0718774085863663</v>
      </c>
      <c r="W886" s="187">
        <v>0.5961768219832736</v>
      </c>
      <c r="X886" s="187">
        <v>1.4414575866188768</v>
      </c>
      <c r="Y886" s="188">
        <v>33</v>
      </c>
      <c r="Z886" s="188">
        <v>72</v>
      </c>
      <c r="AA886" s="188">
        <v>55</v>
      </c>
      <c r="AB886" s="188">
        <v>88</v>
      </c>
      <c r="AC886" s="188">
        <v>72</v>
      </c>
      <c r="AD886" s="189">
        <v>20.925000000000001</v>
      </c>
    </row>
    <row r="887" spans="1:30" s="183" customFormat="1" ht="11.35" x14ac:dyDescent="0.35">
      <c r="A887" s="175">
        <v>874</v>
      </c>
      <c r="B887" s="175">
        <v>12</v>
      </c>
      <c r="C887" s="175">
        <v>215.25</v>
      </c>
      <c r="D887" s="184">
        <v>1.0011627906976743</v>
      </c>
      <c r="E887" s="184">
        <v>2.2146097410494368</v>
      </c>
      <c r="F887" s="185">
        <v>936.99900000000014</v>
      </c>
      <c r="G887" s="185">
        <v>9216.0544499999978</v>
      </c>
      <c r="H887" s="185">
        <v>42.865369534883712</v>
      </c>
      <c r="I887" s="185">
        <v>140.22666124642694</v>
      </c>
      <c r="J887" s="185">
        <v>1600</v>
      </c>
      <c r="K887" s="185">
        <v>267150</v>
      </c>
      <c r="L887" s="185">
        <v>1242.5581395348838</v>
      </c>
      <c r="M887" s="185">
        <v>270.06483319263111</v>
      </c>
      <c r="N887" s="186">
        <v>12</v>
      </c>
      <c r="O887" s="186">
        <v>273</v>
      </c>
      <c r="P887" s="186">
        <v>1.2697674418604652</v>
      </c>
      <c r="Q887" s="186">
        <v>2.572526021749804</v>
      </c>
      <c r="R887" s="187">
        <v>0.78410438908659541</v>
      </c>
      <c r="S887" s="190">
        <v>22.5</v>
      </c>
      <c r="T887" s="190">
        <v>526.5</v>
      </c>
      <c r="U887" s="190">
        <v>2.4488372093023254</v>
      </c>
      <c r="V887" s="190">
        <v>4.4025333665366819</v>
      </c>
      <c r="W887" s="187">
        <v>0.58362989323843417</v>
      </c>
      <c r="X887" s="187">
        <v>1.3677342823250296</v>
      </c>
      <c r="Y887" s="188">
        <v>34</v>
      </c>
      <c r="Z887" s="188">
        <v>77</v>
      </c>
      <c r="AA887" s="188">
        <v>49</v>
      </c>
      <c r="AB887" s="188">
        <v>82</v>
      </c>
      <c r="AC887" s="188">
        <v>78</v>
      </c>
      <c r="AD887" s="189">
        <v>21.074999999999999</v>
      </c>
    </row>
    <row r="888" spans="1:30" s="183" customFormat="1" ht="11.35" x14ac:dyDescent="0.35">
      <c r="A888" s="175">
        <v>875</v>
      </c>
      <c r="B888" s="175">
        <v>25.5</v>
      </c>
      <c r="C888" s="175">
        <v>822</v>
      </c>
      <c r="D888" s="184">
        <v>3.8232558139534882</v>
      </c>
      <c r="E888" s="184">
        <v>5.8744789870109209</v>
      </c>
      <c r="F888" s="185">
        <v>2141.7120000000004</v>
      </c>
      <c r="G888" s="185">
        <v>28552.441750000016</v>
      </c>
      <c r="H888" s="185">
        <v>132.80205465116288</v>
      </c>
      <c r="I888" s="185">
        <v>324.07290534841508</v>
      </c>
      <c r="J888" s="185">
        <v>1600</v>
      </c>
      <c r="K888" s="185">
        <v>274100</v>
      </c>
      <c r="L888" s="185">
        <v>1274.8837209302326</v>
      </c>
      <c r="M888" s="185">
        <v>275.64174986105377</v>
      </c>
      <c r="N888" s="186">
        <v>13.5</v>
      </c>
      <c r="O888" s="186">
        <v>266.25</v>
      </c>
      <c r="P888" s="186">
        <v>1.2383720930232558</v>
      </c>
      <c r="Q888" s="186">
        <v>2.6997065695801803</v>
      </c>
      <c r="R888" s="187">
        <v>0.78167281672816724</v>
      </c>
      <c r="S888" s="190">
        <v>34.5</v>
      </c>
      <c r="T888" s="190">
        <v>490.5</v>
      </c>
      <c r="U888" s="190">
        <v>2.2813953488372092</v>
      </c>
      <c r="V888" s="190">
        <v>5.4496315494913885</v>
      </c>
      <c r="W888" s="187">
        <v>0.59778597785977849</v>
      </c>
      <c r="X888" s="187">
        <v>1.3794587945879457</v>
      </c>
      <c r="Y888" s="188">
        <v>31</v>
      </c>
      <c r="Z888" s="188">
        <v>70</v>
      </c>
      <c r="AA888" s="188">
        <v>59</v>
      </c>
      <c r="AB888" s="188">
        <v>76</v>
      </c>
      <c r="AC888" s="188">
        <v>84</v>
      </c>
      <c r="AD888" s="189">
        <v>20.324999999999999</v>
      </c>
    </row>
    <row r="889" spans="1:30" s="183" customFormat="1" ht="11.35" x14ac:dyDescent="0.35">
      <c r="A889" s="175">
        <v>876</v>
      </c>
      <c r="B889" s="175">
        <v>27.75</v>
      </c>
      <c r="C889" s="175">
        <v>692.25</v>
      </c>
      <c r="D889" s="184">
        <v>3.2197674418604652</v>
      </c>
      <c r="E889" s="184">
        <v>5.4731944440426652</v>
      </c>
      <c r="F889" s="185">
        <v>2275.5690000000004</v>
      </c>
      <c r="G889" s="185">
        <v>33807.81630000002</v>
      </c>
      <c r="H889" s="185">
        <v>157.24565720930241</v>
      </c>
      <c r="I889" s="185">
        <v>396.3247184857774</v>
      </c>
      <c r="J889" s="185">
        <v>1600</v>
      </c>
      <c r="K889" s="185">
        <v>274300</v>
      </c>
      <c r="L889" s="185">
        <v>1275.8139534883721</v>
      </c>
      <c r="M889" s="185">
        <v>284.81205934823913</v>
      </c>
      <c r="N889" s="186">
        <v>10.5</v>
      </c>
      <c r="O889" s="186">
        <v>165.75</v>
      </c>
      <c r="P889" s="186">
        <v>0.77093023255813953</v>
      </c>
      <c r="Q889" s="186">
        <v>1.9575289758702017</v>
      </c>
      <c r="R889" s="187">
        <v>0.86961651917404137</v>
      </c>
      <c r="S889" s="190">
        <v>41.25</v>
      </c>
      <c r="T889" s="190">
        <v>528</v>
      </c>
      <c r="U889" s="190">
        <v>2.4558139534883723</v>
      </c>
      <c r="V889" s="190">
        <v>5.8479888037971746</v>
      </c>
      <c r="W889" s="187">
        <v>0.58466076696165192</v>
      </c>
      <c r="X889" s="187">
        <v>1.4542772861356932</v>
      </c>
      <c r="Y889" s="188">
        <v>29</v>
      </c>
      <c r="Z889" s="188">
        <v>71</v>
      </c>
      <c r="AA889" s="188">
        <v>60</v>
      </c>
      <c r="AB889" s="188">
        <v>85</v>
      </c>
      <c r="AC889" s="188">
        <v>75</v>
      </c>
      <c r="AD889" s="189">
        <v>21.1875</v>
      </c>
    </row>
    <row r="890" spans="1:30" s="183" customFormat="1" ht="11.35" x14ac:dyDescent="0.35">
      <c r="A890" s="175">
        <v>877</v>
      </c>
      <c r="B890" s="175">
        <v>26.25</v>
      </c>
      <c r="C890" s="175">
        <v>641.25</v>
      </c>
      <c r="D890" s="184">
        <v>2.9825581395348837</v>
      </c>
      <c r="E890" s="184">
        <v>4.9994144951685291</v>
      </c>
      <c r="F890" s="185">
        <v>2342.4975000000004</v>
      </c>
      <c r="G890" s="185">
        <v>28293.651549999999</v>
      </c>
      <c r="H890" s="185">
        <v>131.59837930232558</v>
      </c>
      <c r="I890" s="185">
        <v>308.30711025413893</v>
      </c>
      <c r="J890" s="185">
        <v>1600</v>
      </c>
      <c r="K890" s="185">
        <v>275750</v>
      </c>
      <c r="L890" s="185">
        <v>1282.5581395348838</v>
      </c>
      <c r="M890" s="185">
        <v>281.20313128279975</v>
      </c>
      <c r="N890" s="186">
        <v>12.75</v>
      </c>
      <c r="O890" s="186">
        <v>210</v>
      </c>
      <c r="P890" s="186">
        <v>0.97674418604651159</v>
      </c>
      <c r="Q890" s="186">
        <v>2.5394170360245192</v>
      </c>
      <c r="R890" s="187">
        <v>0.83490566037735847</v>
      </c>
      <c r="S890" s="190">
        <v>29.25</v>
      </c>
      <c r="T890" s="190">
        <v>516</v>
      </c>
      <c r="U890" s="190">
        <v>2.4</v>
      </c>
      <c r="V890" s="190">
        <v>4.9155128272785733</v>
      </c>
      <c r="W890" s="187">
        <v>0.59433962264150941</v>
      </c>
      <c r="X890" s="187">
        <v>1.4292452830188678</v>
      </c>
      <c r="Y890" s="188">
        <v>31</v>
      </c>
      <c r="Z890" s="188">
        <v>65</v>
      </c>
      <c r="AA890" s="188">
        <v>64</v>
      </c>
      <c r="AB890" s="188">
        <v>78</v>
      </c>
      <c r="AC890" s="188">
        <v>82</v>
      </c>
      <c r="AD890" s="189">
        <v>21.2</v>
      </c>
    </row>
    <row r="891" spans="1:30" s="183" customFormat="1" ht="11.35" x14ac:dyDescent="0.35">
      <c r="A891" s="175">
        <v>878</v>
      </c>
      <c r="B891" s="175">
        <v>19.5</v>
      </c>
      <c r="C891" s="175">
        <v>406.5</v>
      </c>
      <c r="D891" s="184">
        <v>1.8906976744186046</v>
      </c>
      <c r="E891" s="184">
        <v>3.4037543835446233</v>
      </c>
      <c r="F891" s="185">
        <v>1070.8560000000002</v>
      </c>
      <c r="G891" s="185">
        <v>14186.611050000003</v>
      </c>
      <c r="H891" s="185">
        <v>65.984237441860486</v>
      </c>
      <c r="I891" s="185">
        <v>172.02332388593462</v>
      </c>
      <c r="J891" s="185">
        <v>1600</v>
      </c>
      <c r="K891" s="185">
        <v>270900</v>
      </c>
      <c r="L891" s="185">
        <v>1260</v>
      </c>
      <c r="M891" s="185">
        <v>268.35427831802645</v>
      </c>
      <c r="N891" s="186">
        <v>11.25</v>
      </c>
      <c r="O891" s="186">
        <v>252.75</v>
      </c>
      <c r="P891" s="186">
        <v>1.1755813953488372</v>
      </c>
      <c r="Q891" s="186">
        <v>2.4420233512909699</v>
      </c>
      <c r="R891" s="187">
        <v>0.79588128407026038</v>
      </c>
      <c r="S891" s="190">
        <v>34.5</v>
      </c>
      <c r="T891" s="190">
        <v>470.25</v>
      </c>
      <c r="U891" s="190">
        <v>2.1872093023255812</v>
      </c>
      <c r="V891" s="190">
        <v>4.8552781403822598</v>
      </c>
      <c r="W891" s="187">
        <v>0.62023016353725013</v>
      </c>
      <c r="X891" s="187">
        <v>1.4161114476075105</v>
      </c>
      <c r="Y891" s="188">
        <v>29</v>
      </c>
      <c r="Z891" s="188">
        <v>76</v>
      </c>
      <c r="AA891" s="188">
        <v>55</v>
      </c>
      <c r="AB891" s="188">
        <v>74</v>
      </c>
      <c r="AC891" s="188">
        <v>86</v>
      </c>
      <c r="AD891" s="189">
        <v>20.637499999999999</v>
      </c>
    </row>
    <row r="892" spans="1:30" s="183" customFormat="1" ht="11.35" x14ac:dyDescent="0.35">
      <c r="A892" s="175">
        <v>879</v>
      </c>
      <c r="B892" s="175">
        <v>21.75</v>
      </c>
      <c r="C892" s="175">
        <v>484.5</v>
      </c>
      <c r="D892" s="184">
        <v>2.2534883720930234</v>
      </c>
      <c r="E892" s="184">
        <v>4.2137319373469202</v>
      </c>
      <c r="F892" s="185">
        <v>1807.0695000000003</v>
      </c>
      <c r="G892" s="185">
        <v>20194.559400000006</v>
      </c>
      <c r="H892" s="185">
        <v>93.928183255813977</v>
      </c>
      <c r="I892" s="185">
        <v>265.75035532124355</v>
      </c>
      <c r="J892" s="185">
        <v>1600</v>
      </c>
      <c r="K892" s="185">
        <v>275650</v>
      </c>
      <c r="L892" s="185">
        <v>1282.0930232558139</v>
      </c>
      <c r="M892" s="185">
        <v>276.60794262468357</v>
      </c>
      <c r="N892" s="186">
        <v>11.25</v>
      </c>
      <c r="O892" s="186">
        <v>234</v>
      </c>
      <c r="P892" s="186">
        <v>1.0883720930232559</v>
      </c>
      <c r="Q892" s="186">
        <v>2.5310648734495298</v>
      </c>
      <c r="R892" s="187">
        <v>0.80693069306930698</v>
      </c>
      <c r="S892" s="190">
        <v>24</v>
      </c>
      <c r="T892" s="190">
        <v>475.5</v>
      </c>
      <c r="U892" s="190">
        <v>2.2116279069767444</v>
      </c>
      <c r="V892" s="190">
        <v>4.546037059353119</v>
      </c>
      <c r="W892" s="187">
        <v>0.60767326732673266</v>
      </c>
      <c r="X892" s="187">
        <v>1.4146039603960396</v>
      </c>
      <c r="Y892" s="188">
        <v>37</v>
      </c>
      <c r="Z892" s="188">
        <v>66</v>
      </c>
      <c r="AA892" s="188">
        <v>57</v>
      </c>
      <c r="AB892" s="188">
        <v>87</v>
      </c>
      <c r="AC892" s="188">
        <v>73</v>
      </c>
      <c r="AD892" s="189">
        <v>20.2</v>
      </c>
    </row>
    <row r="893" spans="1:30" s="183" customFormat="1" ht="11.35" x14ac:dyDescent="0.35">
      <c r="A893" s="175">
        <v>880</v>
      </c>
      <c r="B893" s="175">
        <v>48.75</v>
      </c>
      <c r="C893" s="175">
        <v>1989</v>
      </c>
      <c r="D893" s="184">
        <v>9.2511627906976752</v>
      </c>
      <c r="E893" s="184">
        <v>12.506668727534572</v>
      </c>
      <c r="F893" s="185">
        <v>4015.7100000000005</v>
      </c>
      <c r="G893" s="185">
        <v>88819.325049999985</v>
      </c>
      <c r="H893" s="185">
        <v>413.11313976744179</v>
      </c>
      <c r="I893" s="185">
        <v>840.00873947087246</v>
      </c>
      <c r="J893" s="185">
        <v>1600</v>
      </c>
      <c r="K893" s="185">
        <v>275500</v>
      </c>
      <c r="L893" s="185">
        <v>1281.3953488372092</v>
      </c>
      <c r="M893" s="185">
        <v>287.19218707115664</v>
      </c>
      <c r="N893" s="186">
        <v>15</v>
      </c>
      <c r="O893" s="186">
        <v>153.75</v>
      </c>
      <c r="P893" s="186">
        <v>0.71511627906976749</v>
      </c>
      <c r="Q893" s="186">
        <v>2.2285984993853707</v>
      </c>
      <c r="R893" s="187">
        <v>0.86959287531806617</v>
      </c>
      <c r="S893" s="190">
        <v>18</v>
      </c>
      <c r="T893" s="190">
        <v>381</v>
      </c>
      <c r="U893" s="190">
        <v>1.7720930232558139</v>
      </c>
      <c r="V893" s="190">
        <v>3.9392777447375735</v>
      </c>
      <c r="W893" s="187">
        <v>0.67684478371501267</v>
      </c>
      <c r="X893" s="187">
        <v>1.5464376590330788</v>
      </c>
      <c r="Y893" s="188">
        <v>37</v>
      </c>
      <c r="Z893" s="188">
        <v>61</v>
      </c>
      <c r="AA893" s="188">
        <v>62</v>
      </c>
      <c r="AB893" s="188">
        <v>72</v>
      </c>
      <c r="AC893" s="188">
        <v>88</v>
      </c>
      <c r="AD893" s="189">
        <v>19.649999999999999</v>
      </c>
    </row>
    <row r="894" spans="1:30" s="183" customFormat="1" ht="11.35" x14ac:dyDescent="0.35">
      <c r="A894" s="175">
        <v>881</v>
      </c>
      <c r="B894" s="175">
        <v>42</v>
      </c>
      <c r="C894" s="175">
        <v>1062.75</v>
      </c>
      <c r="D894" s="184">
        <v>4.9430232558139533</v>
      </c>
      <c r="E894" s="184">
        <v>7.3681128256566595</v>
      </c>
      <c r="F894" s="185">
        <v>3413.3535000000006</v>
      </c>
      <c r="G894" s="185">
        <v>38853.481550000026</v>
      </c>
      <c r="H894" s="185">
        <v>180.71386767441874</v>
      </c>
      <c r="I894" s="185">
        <v>442.77310795172781</v>
      </c>
      <c r="J894" s="185">
        <v>1600</v>
      </c>
      <c r="K894" s="185">
        <v>271250</v>
      </c>
      <c r="L894" s="185">
        <v>1261.6279069767443</v>
      </c>
      <c r="M894" s="185">
        <v>284.70291313977037</v>
      </c>
      <c r="N894" s="186">
        <v>12</v>
      </c>
      <c r="O894" s="186">
        <v>135</v>
      </c>
      <c r="P894" s="186">
        <v>0.62790697674418605</v>
      </c>
      <c r="Q894" s="186">
        <v>1.771045097949171</v>
      </c>
      <c r="R894" s="187">
        <v>0.88771054273237682</v>
      </c>
      <c r="S894" s="190">
        <v>49.5</v>
      </c>
      <c r="T894" s="190">
        <v>461.25</v>
      </c>
      <c r="U894" s="190">
        <v>2.1453488372093021</v>
      </c>
      <c r="V894" s="190">
        <v>5.4585932205869145</v>
      </c>
      <c r="W894" s="187">
        <v>0.61634435433562074</v>
      </c>
      <c r="X894" s="187">
        <v>1.5040548970679977</v>
      </c>
      <c r="Y894" s="188">
        <v>37</v>
      </c>
      <c r="Z894" s="188">
        <v>66</v>
      </c>
      <c r="AA894" s="188">
        <v>57</v>
      </c>
      <c r="AB894" s="188">
        <v>87</v>
      </c>
      <c r="AC894" s="188">
        <v>73</v>
      </c>
      <c r="AD894" s="189">
        <v>20.037500000000001</v>
      </c>
    </row>
    <row r="895" spans="1:30" s="183" customFormat="1" ht="11.35" x14ac:dyDescent="0.35">
      <c r="A895" s="175">
        <v>882</v>
      </c>
      <c r="B895" s="175">
        <v>44.25</v>
      </c>
      <c r="C895" s="175">
        <v>1971</v>
      </c>
      <c r="D895" s="184">
        <v>9.1674418604651162</v>
      </c>
      <c r="E895" s="184">
        <v>11.145930293920337</v>
      </c>
      <c r="F895" s="185">
        <v>3948.7815000000005</v>
      </c>
      <c r="G895" s="185">
        <v>74526.372050000035</v>
      </c>
      <c r="H895" s="185">
        <v>346.63428860465132</v>
      </c>
      <c r="I895" s="185">
        <v>708.30966772606462</v>
      </c>
      <c r="J895" s="185">
        <v>1600</v>
      </c>
      <c r="K895" s="185">
        <v>275700</v>
      </c>
      <c r="L895" s="185">
        <v>1282.3255813953488</v>
      </c>
      <c r="M895" s="185">
        <v>278.91509786881318</v>
      </c>
      <c r="N895" s="186">
        <v>12</v>
      </c>
      <c r="O895" s="186">
        <v>96.75</v>
      </c>
      <c r="P895" s="186">
        <v>0.45</v>
      </c>
      <c r="Q895" s="186">
        <v>1.7108777874934018</v>
      </c>
      <c r="R895" s="187">
        <v>0.91623376623376618</v>
      </c>
      <c r="S895" s="190">
        <v>25.5</v>
      </c>
      <c r="T895" s="190">
        <v>310.5</v>
      </c>
      <c r="U895" s="190">
        <v>1.4441860465116279</v>
      </c>
      <c r="V895" s="190">
        <v>3.8601155087543542</v>
      </c>
      <c r="W895" s="187">
        <v>0.73116883116883113</v>
      </c>
      <c r="X895" s="187">
        <v>1.6474025974025972</v>
      </c>
      <c r="Y895" s="188">
        <v>27</v>
      </c>
      <c r="Z895" s="188">
        <v>67</v>
      </c>
      <c r="AA895" s="188">
        <v>66</v>
      </c>
      <c r="AB895" s="188">
        <v>77</v>
      </c>
      <c r="AC895" s="188">
        <v>83</v>
      </c>
      <c r="AD895" s="189">
        <v>19.25</v>
      </c>
    </row>
    <row r="896" spans="1:30" s="183" customFormat="1" ht="11.35" x14ac:dyDescent="0.35">
      <c r="A896" s="175">
        <v>883</v>
      </c>
      <c r="B896" s="175">
        <v>27</v>
      </c>
      <c r="C896" s="175">
        <v>651</v>
      </c>
      <c r="D896" s="184">
        <v>3.0279069767441862</v>
      </c>
      <c r="E896" s="184">
        <v>4.8311840222379026</v>
      </c>
      <c r="F896" s="185">
        <v>2409.4260000000004</v>
      </c>
      <c r="G896" s="185">
        <v>22689.876975000017</v>
      </c>
      <c r="H896" s="185">
        <v>105.53431151162799</v>
      </c>
      <c r="I896" s="185">
        <v>277.59031229994042</v>
      </c>
      <c r="J896" s="185">
        <v>1600</v>
      </c>
      <c r="K896" s="185">
        <v>263950</v>
      </c>
      <c r="L896" s="185">
        <v>1227.6744186046512</v>
      </c>
      <c r="M896" s="185">
        <v>260.77559738787187</v>
      </c>
      <c r="N896" s="186">
        <v>12</v>
      </c>
      <c r="O896" s="186">
        <v>222</v>
      </c>
      <c r="P896" s="186">
        <v>1.0325581395348837</v>
      </c>
      <c r="Q896" s="186">
        <v>2.3147708279849173</v>
      </c>
      <c r="R896" s="187">
        <v>0.8143036386449185</v>
      </c>
      <c r="S896" s="190">
        <v>18</v>
      </c>
      <c r="T896" s="190">
        <v>353.25</v>
      </c>
      <c r="U896" s="190">
        <v>1.6430232558139535</v>
      </c>
      <c r="V896" s="190">
        <v>3.3341300304883585</v>
      </c>
      <c r="W896" s="187">
        <v>0.70451693851944797</v>
      </c>
      <c r="X896" s="187">
        <v>1.5188205771643664</v>
      </c>
      <c r="Y896" s="188">
        <v>28</v>
      </c>
      <c r="Z896" s="188">
        <v>85</v>
      </c>
      <c r="AA896" s="188">
        <v>47</v>
      </c>
      <c r="AB896" s="188">
        <v>86</v>
      </c>
      <c r="AC896" s="188">
        <v>74</v>
      </c>
      <c r="AD896" s="189">
        <v>19.925000000000001</v>
      </c>
    </row>
    <row r="897" spans="1:30" s="183" customFormat="1" ht="11.35" x14ac:dyDescent="0.35">
      <c r="A897" s="175">
        <v>884</v>
      </c>
      <c r="B897" s="175">
        <v>21</v>
      </c>
      <c r="C897" s="175">
        <v>513</v>
      </c>
      <c r="D897" s="184">
        <v>2.386046511627907</v>
      </c>
      <c r="E897" s="184">
        <v>4.0770660948471011</v>
      </c>
      <c r="F897" s="185">
        <v>1873.9980000000003</v>
      </c>
      <c r="G897" s="185">
        <v>20576.423675000005</v>
      </c>
      <c r="H897" s="185">
        <v>95.704296162790726</v>
      </c>
      <c r="I897" s="185">
        <v>249.98802536722903</v>
      </c>
      <c r="J897" s="185">
        <v>1600</v>
      </c>
      <c r="K897" s="185">
        <v>269850</v>
      </c>
      <c r="L897" s="185">
        <v>1255.1162790697674</v>
      </c>
      <c r="M897" s="185">
        <v>272.5731668301367</v>
      </c>
      <c r="N897" s="186">
        <v>10.5</v>
      </c>
      <c r="O897" s="186">
        <v>237.75</v>
      </c>
      <c r="P897" s="186">
        <v>1.1058139534883722</v>
      </c>
      <c r="Q897" s="186">
        <v>2.3603819512695727</v>
      </c>
      <c r="R897" s="187">
        <v>0.80983803239352137</v>
      </c>
      <c r="S897" s="190">
        <v>21.75</v>
      </c>
      <c r="T897" s="190">
        <v>511.5</v>
      </c>
      <c r="U897" s="190">
        <v>2.3790697674418606</v>
      </c>
      <c r="V897" s="190">
        <v>4.84393387571569</v>
      </c>
      <c r="W897" s="187">
        <v>0.59088182363527286</v>
      </c>
      <c r="X897" s="187">
        <v>1.4007198560287941</v>
      </c>
      <c r="Y897" s="188">
        <v>36</v>
      </c>
      <c r="Z897" s="188">
        <v>76</v>
      </c>
      <c r="AA897" s="188">
        <v>48</v>
      </c>
      <c r="AB897" s="188">
        <v>87</v>
      </c>
      <c r="AC897" s="188">
        <v>73</v>
      </c>
      <c r="AD897" s="189">
        <v>20.837499999999999</v>
      </c>
    </row>
    <row r="898" spans="1:30" s="183" customFormat="1" ht="11.35" x14ac:dyDescent="0.35">
      <c r="A898" s="175">
        <v>885</v>
      </c>
      <c r="B898" s="175">
        <v>32.25</v>
      </c>
      <c r="C898" s="175">
        <v>772.5</v>
      </c>
      <c r="D898" s="184">
        <v>3.5930232558139537</v>
      </c>
      <c r="E898" s="184">
        <v>6.0864640437228745</v>
      </c>
      <c r="F898" s="185">
        <v>2476.3545000000004</v>
      </c>
      <c r="G898" s="185">
        <v>26933.143875000009</v>
      </c>
      <c r="H898" s="185">
        <v>125.27043662790702</v>
      </c>
      <c r="I898" s="185">
        <v>357.5884129623177</v>
      </c>
      <c r="J898" s="185">
        <v>1600</v>
      </c>
      <c r="K898" s="185">
        <v>271200</v>
      </c>
      <c r="L898" s="185">
        <v>1261.3953488372092</v>
      </c>
      <c r="M898" s="185">
        <v>282.42591779736898</v>
      </c>
      <c r="N898" s="186">
        <v>10.5</v>
      </c>
      <c r="O898" s="186">
        <v>183</v>
      </c>
      <c r="P898" s="186">
        <v>0.85116279069767442</v>
      </c>
      <c r="Q898" s="186">
        <v>2.0680448228370691</v>
      </c>
      <c r="R898" s="187">
        <v>0.85238959467634601</v>
      </c>
      <c r="S898" s="190">
        <v>27.75</v>
      </c>
      <c r="T898" s="190">
        <v>474.75</v>
      </c>
      <c r="U898" s="190">
        <v>2.2081395348837209</v>
      </c>
      <c r="V898" s="190">
        <v>4.7642424233333784</v>
      </c>
      <c r="W898" s="187">
        <v>0.61705989110707804</v>
      </c>
      <c r="X898" s="187">
        <v>1.4694494857834242</v>
      </c>
      <c r="Y898" s="188">
        <v>26</v>
      </c>
      <c r="Z898" s="188">
        <v>75</v>
      </c>
      <c r="AA898" s="188">
        <v>59</v>
      </c>
      <c r="AB898" s="188">
        <v>81</v>
      </c>
      <c r="AC898" s="188">
        <v>79</v>
      </c>
      <c r="AD898" s="189">
        <v>20.662500000000001</v>
      </c>
    </row>
    <row r="899" spans="1:30" s="183" customFormat="1" ht="11.35" x14ac:dyDescent="0.35">
      <c r="A899" s="175">
        <v>886</v>
      </c>
      <c r="B899" s="175">
        <v>34.5</v>
      </c>
      <c r="C899" s="175">
        <v>971.25</v>
      </c>
      <c r="D899" s="184">
        <v>4.5174418604651159</v>
      </c>
      <c r="E899" s="184">
        <v>6.8449097988442684</v>
      </c>
      <c r="F899" s="185">
        <v>3078.7110000000007</v>
      </c>
      <c r="G899" s="185">
        <v>42045.227350000016</v>
      </c>
      <c r="H899" s="185">
        <v>195.55919697674426</v>
      </c>
      <c r="I899" s="185">
        <v>501.35425708696397</v>
      </c>
      <c r="J899" s="185">
        <v>1600</v>
      </c>
      <c r="K899" s="185">
        <v>271100</v>
      </c>
      <c r="L899" s="185">
        <v>1260.9302325581396</v>
      </c>
      <c r="M899" s="185">
        <v>277.81535885265873</v>
      </c>
      <c r="N899" s="186">
        <v>15.75</v>
      </c>
      <c r="O899" s="186">
        <v>198</v>
      </c>
      <c r="P899" s="186">
        <v>0.92093023255813955</v>
      </c>
      <c r="Q899" s="186">
        <v>2.402447947400645</v>
      </c>
      <c r="R899" s="187">
        <v>0.83206106870229002</v>
      </c>
      <c r="S899" s="190">
        <v>21.75</v>
      </c>
      <c r="T899" s="190">
        <v>372</v>
      </c>
      <c r="U899" s="190">
        <v>1.7302325581395348</v>
      </c>
      <c r="V899" s="190">
        <v>3.9051119674567936</v>
      </c>
      <c r="W899" s="187">
        <v>0.68447837150127233</v>
      </c>
      <c r="X899" s="187">
        <v>1.5165394402035624</v>
      </c>
      <c r="Y899" s="188">
        <v>33</v>
      </c>
      <c r="Z899" s="188">
        <v>70</v>
      </c>
      <c r="AA899" s="188">
        <v>57</v>
      </c>
      <c r="AB899" s="188">
        <v>84</v>
      </c>
      <c r="AC899" s="188">
        <v>76</v>
      </c>
      <c r="AD899" s="189">
        <v>19.649999999999999</v>
      </c>
    </row>
    <row r="900" spans="1:30" s="183" customFormat="1" ht="11.35" x14ac:dyDescent="0.35">
      <c r="A900" s="175">
        <v>887</v>
      </c>
      <c r="B900" s="175">
        <v>33</v>
      </c>
      <c r="C900" s="175">
        <v>711</v>
      </c>
      <c r="D900" s="184">
        <v>3.3069767441860467</v>
      </c>
      <c r="E900" s="184">
        <v>5.3467343229318391</v>
      </c>
      <c r="F900" s="185">
        <v>2944.8540000000003</v>
      </c>
      <c r="G900" s="185">
        <v>26157.516925000004</v>
      </c>
      <c r="H900" s="185">
        <v>121.66286941860467</v>
      </c>
      <c r="I900" s="185">
        <v>350.46982491329834</v>
      </c>
      <c r="J900" s="185">
        <v>1600</v>
      </c>
      <c r="K900" s="185">
        <v>270350</v>
      </c>
      <c r="L900" s="185">
        <v>1257.4418604651162</v>
      </c>
      <c r="M900" s="185">
        <v>260.01521363878948</v>
      </c>
      <c r="N900" s="186">
        <v>12.75</v>
      </c>
      <c r="O900" s="186">
        <v>136.5</v>
      </c>
      <c r="P900" s="186">
        <v>0.6348837209302326</v>
      </c>
      <c r="Q900" s="186">
        <v>1.839930123740511</v>
      </c>
      <c r="R900" s="187">
        <v>0.8854625550660794</v>
      </c>
      <c r="S900" s="190">
        <v>27</v>
      </c>
      <c r="T900" s="190">
        <v>377.25</v>
      </c>
      <c r="U900" s="190">
        <v>1.7546511627906978</v>
      </c>
      <c r="V900" s="190">
        <v>3.9327705085691274</v>
      </c>
      <c r="W900" s="187">
        <v>0.68344870988042794</v>
      </c>
      <c r="X900" s="187">
        <v>1.5689112649465073</v>
      </c>
      <c r="Y900" s="188">
        <v>35</v>
      </c>
      <c r="Z900" s="188">
        <v>78</v>
      </c>
      <c r="AA900" s="188">
        <v>47</v>
      </c>
      <c r="AB900" s="188">
        <v>81</v>
      </c>
      <c r="AC900" s="188">
        <v>79</v>
      </c>
      <c r="AD900" s="189">
        <v>19.862500000000001</v>
      </c>
    </row>
    <row r="901" spans="1:30" s="183" customFormat="1" ht="11.35" x14ac:dyDescent="0.35">
      <c r="A901" s="175">
        <v>888</v>
      </c>
      <c r="B901" s="175">
        <v>36.75</v>
      </c>
      <c r="C901" s="175">
        <v>553.5</v>
      </c>
      <c r="D901" s="184">
        <v>2.574418604651163</v>
      </c>
      <c r="E901" s="184">
        <v>5.7592101379213769</v>
      </c>
      <c r="F901" s="185">
        <v>3279.4965000000007</v>
      </c>
      <c r="G901" s="185">
        <v>29754.551975000017</v>
      </c>
      <c r="H901" s="185">
        <v>138.39326500000007</v>
      </c>
      <c r="I901" s="185">
        <v>423.92793749689315</v>
      </c>
      <c r="J901" s="185">
        <v>1600</v>
      </c>
      <c r="K901" s="185">
        <v>270950</v>
      </c>
      <c r="L901" s="185">
        <v>1260.2325581395348</v>
      </c>
      <c r="M901" s="185">
        <v>270.75084566874619</v>
      </c>
      <c r="N901" s="186">
        <v>12.75</v>
      </c>
      <c r="O901" s="186">
        <v>265.5</v>
      </c>
      <c r="P901" s="186">
        <v>1.2348837209302326</v>
      </c>
      <c r="Q901" s="186">
        <v>2.6704845478041728</v>
      </c>
      <c r="R901" s="187">
        <v>0.79370629370629364</v>
      </c>
      <c r="S901" s="190">
        <v>23.25</v>
      </c>
      <c r="T901" s="190">
        <v>543</v>
      </c>
      <c r="U901" s="190">
        <v>2.5255813953488371</v>
      </c>
      <c r="V901" s="190">
        <v>5.0201622932052246</v>
      </c>
      <c r="W901" s="187">
        <v>0.57808857808857805</v>
      </c>
      <c r="X901" s="187">
        <v>1.3717948717948718</v>
      </c>
      <c r="Y901" s="188">
        <v>29</v>
      </c>
      <c r="Z901" s="188">
        <v>78</v>
      </c>
      <c r="AA901" s="188">
        <v>53</v>
      </c>
      <c r="AB901" s="188">
        <v>75</v>
      </c>
      <c r="AC901" s="188">
        <v>85</v>
      </c>
      <c r="AD901" s="189">
        <v>21.45</v>
      </c>
    </row>
    <row r="902" spans="1:30" s="183" customFormat="1" ht="11.35" x14ac:dyDescent="0.35">
      <c r="A902" s="175">
        <v>889</v>
      </c>
      <c r="B902" s="175">
        <v>30.75</v>
      </c>
      <c r="C902" s="175">
        <v>901.5</v>
      </c>
      <c r="D902" s="184">
        <v>4.1930232558139533</v>
      </c>
      <c r="E902" s="184">
        <v>6.4305199332251641</v>
      </c>
      <c r="F902" s="185">
        <v>2744.0685000000003</v>
      </c>
      <c r="G902" s="185">
        <v>30327.162475000005</v>
      </c>
      <c r="H902" s="185">
        <v>141.05656965116282</v>
      </c>
      <c r="I902" s="185">
        <v>380.98918266690237</v>
      </c>
      <c r="J902" s="185">
        <v>1600</v>
      </c>
      <c r="K902" s="185">
        <v>270150</v>
      </c>
      <c r="L902" s="185">
        <v>1256.5116279069769</v>
      </c>
      <c r="M902" s="185">
        <v>268.7882441463218</v>
      </c>
      <c r="N902" s="186">
        <v>9.75</v>
      </c>
      <c r="O902" s="186">
        <v>180</v>
      </c>
      <c r="P902" s="186">
        <v>0.83720930232558144</v>
      </c>
      <c r="Q902" s="186">
        <v>2.0661403874973359</v>
      </c>
      <c r="R902" s="187">
        <v>0.85120892746435217</v>
      </c>
      <c r="S902" s="190">
        <v>23.25</v>
      </c>
      <c r="T902" s="190">
        <v>435</v>
      </c>
      <c r="U902" s="190">
        <v>2.0232558139534884</v>
      </c>
      <c r="V902" s="190">
        <v>4.6678252060118526</v>
      </c>
      <c r="W902" s="187">
        <v>0.64042157470551775</v>
      </c>
      <c r="X902" s="187">
        <v>1.4916305021698699</v>
      </c>
      <c r="Y902" s="188">
        <v>35</v>
      </c>
      <c r="Z902" s="188">
        <v>74</v>
      </c>
      <c r="AA902" s="188">
        <v>51</v>
      </c>
      <c r="AB902" s="188">
        <v>94</v>
      </c>
      <c r="AC902" s="188">
        <v>66</v>
      </c>
      <c r="AD902" s="189">
        <v>20.162500000000001</v>
      </c>
    </row>
    <row r="903" spans="1:30" s="183" customFormat="1" ht="11.35" x14ac:dyDescent="0.35">
      <c r="A903" s="175">
        <v>890</v>
      </c>
      <c r="B903" s="175">
        <v>34.5</v>
      </c>
      <c r="C903" s="175">
        <v>864</v>
      </c>
      <c r="D903" s="184">
        <v>4.0186046511627911</v>
      </c>
      <c r="E903" s="184">
        <v>6.3683837139430954</v>
      </c>
      <c r="F903" s="185">
        <v>2744.0685000000003</v>
      </c>
      <c r="G903" s="185">
        <v>32375.546400000014</v>
      </c>
      <c r="H903" s="185">
        <v>150.5839367441861</v>
      </c>
      <c r="I903" s="185">
        <v>357.55684970184666</v>
      </c>
      <c r="J903" s="185">
        <v>1600</v>
      </c>
      <c r="K903" s="185">
        <v>277050</v>
      </c>
      <c r="L903" s="185">
        <v>1288.6046511627908</v>
      </c>
      <c r="M903" s="185">
        <v>270.38032572473412</v>
      </c>
      <c r="N903" s="186">
        <v>15</v>
      </c>
      <c r="O903" s="186">
        <v>169.5</v>
      </c>
      <c r="P903" s="186">
        <v>0.78837209302325584</v>
      </c>
      <c r="Q903" s="186">
        <v>2.2919209286410371</v>
      </c>
      <c r="R903" s="187">
        <v>0.86377335744424355</v>
      </c>
      <c r="S903" s="190">
        <v>27</v>
      </c>
      <c r="T903" s="190">
        <v>466.5</v>
      </c>
      <c r="U903" s="190">
        <v>2.1697674418604653</v>
      </c>
      <c r="V903" s="190">
        <v>4.8471633907181415</v>
      </c>
      <c r="W903" s="187">
        <v>0.62507534659433395</v>
      </c>
      <c r="X903" s="187">
        <v>1.4888487040385776</v>
      </c>
      <c r="Y903" s="188">
        <v>25</v>
      </c>
      <c r="Z903" s="188">
        <v>75</v>
      </c>
      <c r="AA903" s="188">
        <v>60</v>
      </c>
      <c r="AB903" s="188">
        <v>77</v>
      </c>
      <c r="AC903" s="188">
        <v>83</v>
      </c>
      <c r="AD903" s="189">
        <v>20.737500000000001</v>
      </c>
    </row>
    <row r="904" spans="1:30" s="183" customFormat="1" ht="11.35" x14ac:dyDescent="0.35">
      <c r="A904" s="175">
        <v>891</v>
      </c>
      <c r="B904" s="175">
        <v>44.25</v>
      </c>
      <c r="C904" s="175">
        <v>1513.5</v>
      </c>
      <c r="D904" s="184">
        <v>7.0395348837209299</v>
      </c>
      <c r="E904" s="184">
        <v>9.0106476354751184</v>
      </c>
      <c r="F904" s="185">
        <v>3881.8530000000005</v>
      </c>
      <c r="G904" s="185">
        <v>69765.896575000021</v>
      </c>
      <c r="H904" s="185">
        <v>324.49254220930243</v>
      </c>
      <c r="I904" s="185">
        <v>613.01134288305309</v>
      </c>
      <c r="J904" s="185">
        <v>1600</v>
      </c>
      <c r="K904" s="185">
        <v>283550</v>
      </c>
      <c r="L904" s="185">
        <v>1318.8372093023256</v>
      </c>
      <c r="M904" s="185">
        <v>267.57136616644112</v>
      </c>
      <c r="N904" s="186">
        <v>18</v>
      </c>
      <c r="O904" s="186">
        <v>117.75</v>
      </c>
      <c r="P904" s="186">
        <v>0.54767441860465116</v>
      </c>
      <c r="Q904" s="186">
        <v>2.225540821817515</v>
      </c>
      <c r="R904" s="187">
        <v>0.90507859733978246</v>
      </c>
      <c r="S904" s="190">
        <v>40.5</v>
      </c>
      <c r="T904" s="190">
        <v>426.75</v>
      </c>
      <c r="U904" s="190">
        <v>1.9848837209302326</v>
      </c>
      <c r="V904" s="190">
        <v>5.6505575657781781</v>
      </c>
      <c r="W904" s="187">
        <v>0.65598548972188631</v>
      </c>
      <c r="X904" s="187">
        <v>1.5610640870616688</v>
      </c>
      <c r="Y904" s="188">
        <v>25</v>
      </c>
      <c r="Z904" s="188">
        <v>64</v>
      </c>
      <c r="AA904" s="188">
        <v>71</v>
      </c>
      <c r="AB904" s="188">
        <v>78</v>
      </c>
      <c r="AC904" s="188">
        <v>82</v>
      </c>
      <c r="AD904" s="189">
        <v>20.675000000000001</v>
      </c>
    </row>
    <row r="905" spans="1:30" s="183" customFormat="1" ht="11.35" x14ac:dyDescent="0.35">
      <c r="A905" s="175">
        <v>892</v>
      </c>
      <c r="B905" s="175">
        <v>25.5</v>
      </c>
      <c r="C905" s="175">
        <v>651.75</v>
      </c>
      <c r="D905" s="184">
        <v>3.0313953488372092</v>
      </c>
      <c r="E905" s="184">
        <v>5.0708649105551764</v>
      </c>
      <c r="F905" s="185">
        <v>2275.5690000000004</v>
      </c>
      <c r="G905" s="185">
        <v>26138.553850000011</v>
      </c>
      <c r="H905" s="185">
        <v>121.57466906976749</v>
      </c>
      <c r="I905" s="185">
        <v>336.82233828123884</v>
      </c>
      <c r="J905" s="185">
        <v>1600</v>
      </c>
      <c r="K905" s="185">
        <v>271650</v>
      </c>
      <c r="L905" s="185">
        <v>1263.4883720930231</v>
      </c>
      <c r="M905" s="185">
        <v>285.60383417910333</v>
      </c>
      <c r="N905" s="186">
        <v>13.5</v>
      </c>
      <c r="O905" s="186">
        <v>236.25</v>
      </c>
      <c r="P905" s="186">
        <v>1.0988372093023255</v>
      </c>
      <c r="Q905" s="186">
        <v>2.5394892500157282</v>
      </c>
      <c r="R905" s="187">
        <v>0.804953560371517</v>
      </c>
      <c r="S905" s="190">
        <v>23.25</v>
      </c>
      <c r="T905" s="190">
        <v>459.75</v>
      </c>
      <c r="U905" s="190">
        <v>2.1383720930232557</v>
      </c>
      <c r="V905" s="190">
        <v>4.4380185916440578</v>
      </c>
      <c r="W905" s="187">
        <v>0.62043343653250771</v>
      </c>
      <c r="X905" s="187">
        <v>1.4253869969040247</v>
      </c>
      <c r="Y905" s="188">
        <v>38</v>
      </c>
      <c r="Z905" s="188">
        <v>67</v>
      </c>
      <c r="AA905" s="188">
        <v>55</v>
      </c>
      <c r="AB905" s="188">
        <v>80</v>
      </c>
      <c r="AC905" s="188">
        <v>80</v>
      </c>
      <c r="AD905" s="189">
        <v>20.1875</v>
      </c>
    </row>
    <row r="906" spans="1:30" s="183" customFormat="1" ht="11.35" x14ac:dyDescent="0.35">
      <c r="A906" s="175">
        <v>893</v>
      </c>
      <c r="B906" s="175">
        <v>21.75</v>
      </c>
      <c r="C906" s="175">
        <v>520.5</v>
      </c>
      <c r="D906" s="184">
        <v>2.4209302325581397</v>
      </c>
      <c r="E906" s="184">
        <v>4.4287088126728547</v>
      </c>
      <c r="F906" s="185">
        <v>1807.0695000000003</v>
      </c>
      <c r="G906" s="185">
        <v>25046.875650000002</v>
      </c>
      <c r="H906" s="185">
        <v>116.49709604651163</v>
      </c>
      <c r="I906" s="185">
        <v>298.02997954666654</v>
      </c>
      <c r="J906" s="185">
        <v>1600</v>
      </c>
      <c r="K906" s="185">
        <v>276500</v>
      </c>
      <c r="L906" s="185">
        <v>1286.046511627907</v>
      </c>
      <c r="M906" s="185">
        <v>262.38606370135278</v>
      </c>
      <c r="N906" s="186">
        <v>12</v>
      </c>
      <c r="O906" s="186">
        <v>171.75</v>
      </c>
      <c r="P906" s="186">
        <v>0.7988372093023256</v>
      </c>
      <c r="Q906" s="186">
        <v>1.9354202244830372</v>
      </c>
      <c r="R906" s="187">
        <v>0.86481700118063753</v>
      </c>
      <c r="S906" s="190">
        <v>26.25</v>
      </c>
      <c r="T906" s="190">
        <v>501</v>
      </c>
      <c r="U906" s="190">
        <v>2.3302325581395347</v>
      </c>
      <c r="V906" s="190">
        <v>4.9866895206710558</v>
      </c>
      <c r="W906" s="187">
        <v>0.60566706021251482</v>
      </c>
      <c r="X906" s="187">
        <v>1.4704840613931522</v>
      </c>
      <c r="Y906" s="188">
        <v>25</v>
      </c>
      <c r="Z906" s="188">
        <v>78</v>
      </c>
      <c r="AA906" s="188">
        <v>57</v>
      </c>
      <c r="AB906" s="188">
        <v>81</v>
      </c>
      <c r="AC906" s="188">
        <v>79</v>
      </c>
      <c r="AD906" s="189">
        <v>21.175000000000001</v>
      </c>
    </row>
    <row r="907" spans="1:30" s="183" customFormat="1" ht="11.35" x14ac:dyDescent="0.35">
      <c r="A907" s="175">
        <v>894</v>
      </c>
      <c r="B907" s="175">
        <v>42</v>
      </c>
      <c r="C907" s="175">
        <v>578.25</v>
      </c>
      <c r="D907" s="184">
        <v>2.6895348837209303</v>
      </c>
      <c r="E907" s="184">
        <v>5.6517257944412993</v>
      </c>
      <c r="F907" s="185">
        <v>3078.7110000000007</v>
      </c>
      <c r="G907" s="185">
        <v>27529.551175000001</v>
      </c>
      <c r="H907" s="185">
        <v>128.04442406976744</v>
      </c>
      <c r="I907" s="185">
        <v>377.04064070644318</v>
      </c>
      <c r="J907" s="185">
        <v>1600</v>
      </c>
      <c r="K907" s="185">
        <v>269250</v>
      </c>
      <c r="L907" s="185">
        <v>1252.3255813953488</v>
      </c>
      <c r="M907" s="185">
        <v>279.96859978558064</v>
      </c>
      <c r="N907" s="186">
        <v>12</v>
      </c>
      <c r="O907" s="186">
        <v>210.75</v>
      </c>
      <c r="P907" s="186">
        <v>0.98023255813953492</v>
      </c>
      <c r="Q907" s="186">
        <v>2.400207826254924</v>
      </c>
      <c r="R907" s="187">
        <v>0.83353080568720384</v>
      </c>
      <c r="S907" s="190">
        <v>28.5</v>
      </c>
      <c r="T907" s="190">
        <v>518.25</v>
      </c>
      <c r="U907" s="190">
        <v>2.4104651162790698</v>
      </c>
      <c r="V907" s="190">
        <v>5.024397929007125</v>
      </c>
      <c r="W907" s="187">
        <v>0.59063981042654035</v>
      </c>
      <c r="X907" s="187">
        <v>1.4241706161137442</v>
      </c>
      <c r="Y907" s="188">
        <v>35</v>
      </c>
      <c r="Z907" s="188">
        <v>73</v>
      </c>
      <c r="AA907" s="188">
        <v>52</v>
      </c>
      <c r="AB907" s="188">
        <v>72</v>
      </c>
      <c r="AC907" s="188">
        <v>88</v>
      </c>
      <c r="AD907" s="189">
        <v>21.1</v>
      </c>
    </row>
    <row r="908" spans="1:30" s="183" customFormat="1" ht="11.35" x14ac:dyDescent="0.35">
      <c r="A908" s="175">
        <v>895</v>
      </c>
      <c r="B908" s="175">
        <v>27</v>
      </c>
      <c r="C908" s="175">
        <v>633.75</v>
      </c>
      <c r="D908" s="184">
        <v>2.9476744186046511</v>
      </c>
      <c r="E908" s="184">
        <v>4.7655176127888224</v>
      </c>
      <c r="F908" s="185">
        <v>2409.4260000000004</v>
      </c>
      <c r="G908" s="185">
        <v>21656.575299999997</v>
      </c>
      <c r="H908" s="185">
        <v>100.72825720930231</v>
      </c>
      <c r="I908" s="185">
        <v>273.10306553056682</v>
      </c>
      <c r="J908" s="185">
        <v>1600</v>
      </c>
      <c r="K908" s="185">
        <v>273750</v>
      </c>
      <c r="L908" s="185">
        <v>1273.2558139534883</v>
      </c>
      <c r="M908" s="185">
        <v>277.11565899283056</v>
      </c>
      <c r="N908" s="186">
        <v>14.25</v>
      </c>
      <c r="O908" s="186">
        <v>234</v>
      </c>
      <c r="P908" s="186">
        <v>1.0883720930232559</v>
      </c>
      <c r="Q908" s="186">
        <v>2.4775354522134632</v>
      </c>
      <c r="R908" s="187">
        <v>0.81102362204724421</v>
      </c>
      <c r="S908" s="190">
        <v>23.25</v>
      </c>
      <c r="T908" s="190">
        <v>430.5</v>
      </c>
      <c r="U908" s="190">
        <v>2.0023255813953487</v>
      </c>
      <c r="V908" s="190">
        <v>4.3125543947317473</v>
      </c>
      <c r="W908" s="187">
        <v>0.65233192004845542</v>
      </c>
      <c r="X908" s="187">
        <v>1.4633555420956996</v>
      </c>
      <c r="Y908" s="188">
        <v>32</v>
      </c>
      <c r="Z908" s="188">
        <v>71</v>
      </c>
      <c r="AA908" s="188">
        <v>57</v>
      </c>
      <c r="AB908" s="188">
        <v>81</v>
      </c>
      <c r="AC908" s="188">
        <v>79</v>
      </c>
      <c r="AD908" s="189">
        <v>20.637499999999999</v>
      </c>
    </row>
    <row r="909" spans="1:30" s="183" customFormat="1" ht="11.35" x14ac:dyDescent="0.35">
      <c r="A909" s="175">
        <v>896</v>
      </c>
      <c r="B909" s="175">
        <v>27.75</v>
      </c>
      <c r="C909" s="175">
        <v>554.25</v>
      </c>
      <c r="D909" s="184">
        <v>2.577906976744186</v>
      </c>
      <c r="E909" s="184">
        <v>4.9102969998585886</v>
      </c>
      <c r="F909" s="185">
        <v>1940.9265000000003</v>
      </c>
      <c r="G909" s="185">
        <v>22814.066524999998</v>
      </c>
      <c r="H909" s="185">
        <v>106.11193732558139</v>
      </c>
      <c r="I909" s="185">
        <v>295.2328518241971</v>
      </c>
      <c r="J909" s="185">
        <v>1600</v>
      </c>
      <c r="K909" s="185">
        <v>273850</v>
      </c>
      <c r="L909" s="185">
        <v>1273.7209302325582</v>
      </c>
      <c r="M909" s="185">
        <v>263.72620374393347</v>
      </c>
      <c r="N909" s="186">
        <v>12</v>
      </c>
      <c r="O909" s="186">
        <v>205.5</v>
      </c>
      <c r="P909" s="186">
        <v>0.95581395348837206</v>
      </c>
      <c r="Q909" s="186">
        <v>2.1984810310142828</v>
      </c>
      <c r="R909" s="187">
        <v>0.83882352941176463</v>
      </c>
      <c r="S909" s="190">
        <v>28.5</v>
      </c>
      <c r="T909" s="190">
        <v>480.75</v>
      </c>
      <c r="U909" s="190">
        <v>2.2360465116279071</v>
      </c>
      <c r="V909" s="190">
        <v>4.6567121385964789</v>
      </c>
      <c r="W909" s="187">
        <v>0.62294117647058822</v>
      </c>
      <c r="X909" s="187">
        <v>1.4617647058823529</v>
      </c>
      <c r="Y909" s="188">
        <v>26</v>
      </c>
      <c r="Z909" s="188">
        <v>81</v>
      </c>
      <c r="AA909" s="188">
        <v>53</v>
      </c>
      <c r="AB909" s="188">
        <v>71</v>
      </c>
      <c r="AC909" s="188">
        <v>89</v>
      </c>
      <c r="AD909" s="189">
        <v>21.25</v>
      </c>
    </row>
    <row r="910" spans="1:30" s="183" customFormat="1" ht="11.35" x14ac:dyDescent="0.35">
      <c r="A910" s="175">
        <v>897</v>
      </c>
      <c r="B910" s="175">
        <v>24</v>
      </c>
      <c r="C910" s="175">
        <v>510</v>
      </c>
      <c r="D910" s="184">
        <v>2.3720930232558142</v>
      </c>
      <c r="E910" s="184">
        <v>4.1459120492695209</v>
      </c>
      <c r="F910" s="185">
        <v>2141.7120000000004</v>
      </c>
      <c r="G910" s="185">
        <v>18686.809024999999</v>
      </c>
      <c r="H910" s="185">
        <v>86.915390813953479</v>
      </c>
      <c r="I910" s="185">
        <v>254.10737380831887</v>
      </c>
      <c r="J910" s="185">
        <v>1600</v>
      </c>
      <c r="K910" s="185">
        <v>270250</v>
      </c>
      <c r="L910" s="185">
        <v>1256.9767441860465</v>
      </c>
      <c r="M910" s="185">
        <v>273.55854064089181</v>
      </c>
      <c r="N910" s="186">
        <v>10.5</v>
      </c>
      <c r="O910" s="186">
        <v>150</v>
      </c>
      <c r="P910" s="186">
        <v>0.69767441860465118</v>
      </c>
      <c r="Q910" s="186">
        <v>1.8626604393160342</v>
      </c>
      <c r="R910" s="187">
        <v>0.87819732034104747</v>
      </c>
      <c r="S910" s="190">
        <v>27.75</v>
      </c>
      <c r="T910" s="190">
        <v>480</v>
      </c>
      <c r="U910" s="190">
        <v>2.2325581395348837</v>
      </c>
      <c r="V910" s="190">
        <v>4.5669332094263222</v>
      </c>
      <c r="W910" s="187">
        <v>0.61023142509135198</v>
      </c>
      <c r="X910" s="187">
        <v>1.4884287454323994</v>
      </c>
      <c r="Y910" s="188">
        <v>34</v>
      </c>
      <c r="Z910" s="188">
        <v>75</v>
      </c>
      <c r="AA910" s="188">
        <v>51</v>
      </c>
      <c r="AB910" s="188">
        <v>86</v>
      </c>
      <c r="AC910" s="188">
        <v>74</v>
      </c>
      <c r="AD910" s="189">
        <v>20.524999999999999</v>
      </c>
    </row>
    <row r="911" spans="1:30" s="183" customFormat="1" ht="11.35" x14ac:dyDescent="0.35">
      <c r="A911" s="175">
        <v>898</v>
      </c>
      <c r="B911" s="175">
        <v>21</v>
      </c>
      <c r="C911" s="175">
        <v>747</v>
      </c>
      <c r="D911" s="184">
        <v>3.4744186046511629</v>
      </c>
      <c r="E911" s="184">
        <v>5.0269643495468381</v>
      </c>
      <c r="F911" s="185">
        <v>1873.9980000000003</v>
      </c>
      <c r="G911" s="185">
        <v>35505.197425000013</v>
      </c>
      <c r="H911" s="185">
        <v>165.14045313953494</v>
      </c>
      <c r="I911" s="185">
        <v>351.24021891871803</v>
      </c>
      <c r="J911" s="185">
        <v>1600</v>
      </c>
      <c r="K911" s="185">
        <v>268550</v>
      </c>
      <c r="L911" s="185">
        <v>1249.0697674418604</v>
      </c>
      <c r="M911" s="185">
        <v>282.59324781015113</v>
      </c>
      <c r="N911" s="186">
        <v>10.5</v>
      </c>
      <c r="O911" s="186">
        <v>118.5</v>
      </c>
      <c r="P911" s="186">
        <v>0.55116279069767438</v>
      </c>
      <c r="Q911" s="186">
        <v>1.5900717219207403</v>
      </c>
      <c r="R911" s="187">
        <v>0.90050377833753137</v>
      </c>
      <c r="S911" s="190">
        <v>30</v>
      </c>
      <c r="T911" s="190">
        <v>430.5</v>
      </c>
      <c r="U911" s="190">
        <v>2.0023255813953487</v>
      </c>
      <c r="V911" s="190">
        <v>4.4564344099863913</v>
      </c>
      <c r="W911" s="187">
        <v>0.6385390428211587</v>
      </c>
      <c r="X911" s="187">
        <v>1.5390428211586902</v>
      </c>
      <c r="Y911" s="188">
        <v>38</v>
      </c>
      <c r="Z911" s="188">
        <v>70</v>
      </c>
      <c r="AA911" s="188">
        <v>52</v>
      </c>
      <c r="AB911" s="188">
        <v>73</v>
      </c>
      <c r="AC911" s="188">
        <v>87</v>
      </c>
      <c r="AD911" s="189">
        <v>19.850000000000001</v>
      </c>
    </row>
    <row r="912" spans="1:30" s="183" customFormat="1" ht="11.35" x14ac:dyDescent="0.35">
      <c r="A912" s="175">
        <v>899</v>
      </c>
      <c r="B912" s="175">
        <v>21</v>
      </c>
      <c r="C912" s="175">
        <v>631.5</v>
      </c>
      <c r="D912" s="184">
        <v>2.9372093023255812</v>
      </c>
      <c r="E912" s="184">
        <v>4.3516713544893477</v>
      </c>
      <c r="F912" s="185">
        <v>1539.3555000000003</v>
      </c>
      <c r="G912" s="185">
        <v>22590.599699999999</v>
      </c>
      <c r="H912" s="185">
        <v>105.07255674418604</v>
      </c>
      <c r="I912" s="185">
        <v>234.96112778776137</v>
      </c>
      <c r="J912" s="185">
        <v>1600</v>
      </c>
      <c r="K912" s="185">
        <v>272100</v>
      </c>
      <c r="L912" s="185">
        <v>1265.5813953488373</v>
      </c>
      <c r="M912" s="185">
        <v>288.73153398558662</v>
      </c>
      <c r="N912" s="186">
        <v>11.25</v>
      </c>
      <c r="O912" s="186">
        <v>179.25</v>
      </c>
      <c r="P912" s="186">
        <v>0.83372093023255811</v>
      </c>
      <c r="Q912" s="186">
        <v>2.1418646597816493</v>
      </c>
      <c r="R912" s="187">
        <v>0.85146053449347414</v>
      </c>
      <c r="S912" s="190">
        <v>24.75</v>
      </c>
      <c r="T912" s="190">
        <v>432.75</v>
      </c>
      <c r="U912" s="190">
        <v>2.0127906976744185</v>
      </c>
      <c r="V912" s="190">
        <v>4.3450220338543071</v>
      </c>
      <c r="W912" s="187">
        <v>0.64139216904909879</v>
      </c>
      <c r="X912" s="187">
        <v>1.4928527035425729</v>
      </c>
      <c r="Y912" s="188">
        <v>38</v>
      </c>
      <c r="Z912" s="188">
        <v>67</v>
      </c>
      <c r="AA912" s="188">
        <v>55</v>
      </c>
      <c r="AB912" s="188">
        <v>73</v>
      </c>
      <c r="AC912" s="188">
        <v>87</v>
      </c>
      <c r="AD912" s="189">
        <v>20.112500000000001</v>
      </c>
    </row>
    <row r="913" spans="1:30" s="183" customFormat="1" ht="11.35" x14ac:dyDescent="0.35">
      <c r="A913" s="175">
        <v>900</v>
      </c>
      <c r="B913" s="175">
        <v>26.25</v>
      </c>
      <c r="C913" s="175">
        <v>768.75</v>
      </c>
      <c r="D913" s="184">
        <v>3.5755813953488373</v>
      </c>
      <c r="E913" s="184">
        <v>5.8541798719789977</v>
      </c>
      <c r="F913" s="185">
        <v>2342.4975000000004</v>
      </c>
      <c r="G913" s="185">
        <v>26911.57802500001</v>
      </c>
      <c r="H913" s="185">
        <v>125.17013034883726</v>
      </c>
      <c r="I913" s="185">
        <v>328.39656232698559</v>
      </c>
      <c r="J913" s="185">
        <v>1600</v>
      </c>
      <c r="K913" s="185">
        <v>275000</v>
      </c>
      <c r="L913" s="185">
        <v>1279.0697674418604</v>
      </c>
      <c r="M913" s="185">
        <v>263.91918503824985</v>
      </c>
      <c r="N913" s="186">
        <v>10.5</v>
      </c>
      <c r="O913" s="186">
        <v>191.25</v>
      </c>
      <c r="P913" s="186">
        <v>0.88953488372093026</v>
      </c>
      <c r="Q913" s="186">
        <v>2.1079943001753665</v>
      </c>
      <c r="R913" s="187">
        <v>0.84317343173431736</v>
      </c>
      <c r="S913" s="190">
        <v>24.75</v>
      </c>
      <c r="T913" s="190">
        <v>436.5</v>
      </c>
      <c r="U913" s="190">
        <v>2.0302325581395348</v>
      </c>
      <c r="V913" s="190">
        <v>4.4784940352945277</v>
      </c>
      <c r="W913" s="187">
        <v>0.64206642066420661</v>
      </c>
      <c r="X913" s="187">
        <v>1.485239852398524</v>
      </c>
      <c r="Y913" s="188">
        <v>29</v>
      </c>
      <c r="Z913" s="188">
        <v>80</v>
      </c>
      <c r="AA913" s="188">
        <v>51</v>
      </c>
      <c r="AB913" s="188">
        <v>79</v>
      </c>
      <c r="AC913" s="188">
        <v>81</v>
      </c>
      <c r="AD913" s="189">
        <v>20.324999999999999</v>
      </c>
    </row>
    <row r="914" spans="1:30" s="183" customFormat="1" ht="11.35" x14ac:dyDescent="0.35">
      <c r="A914" s="175">
        <v>901</v>
      </c>
      <c r="B914" s="175">
        <v>17.25</v>
      </c>
      <c r="C914" s="175">
        <v>414</v>
      </c>
      <c r="D914" s="184">
        <v>1.9255813953488372</v>
      </c>
      <c r="E914" s="184">
        <v>3.6015373809241944</v>
      </c>
      <c r="F914" s="185">
        <v>1539.3555000000003</v>
      </c>
      <c r="G914" s="185">
        <v>18139.482625000001</v>
      </c>
      <c r="H914" s="185">
        <v>84.369686627906972</v>
      </c>
      <c r="I914" s="185">
        <v>222.3938887339358</v>
      </c>
      <c r="J914" s="185">
        <v>1600</v>
      </c>
      <c r="K914" s="185">
        <v>273200</v>
      </c>
      <c r="L914" s="185">
        <v>1270.6976744186047</v>
      </c>
      <c r="M914" s="185">
        <v>269.17488451285766</v>
      </c>
      <c r="N914" s="186">
        <v>12.75</v>
      </c>
      <c r="O914" s="186">
        <v>203.25</v>
      </c>
      <c r="P914" s="186">
        <v>0.9453488372093023</v>
      </c>
      <c r="Q914" s="186">
        <v>2.0439623293769857</v>
      </c>
      <c r="R914" s="187">
        <v>0.8366485834840266</v>
      </c>
      <c r="S914" s="190">
        <v>25.5</v>
      </c>
      <c r="T914" s="190">
        <v>497.25</v>
      </c>
      <c r="U914" s="190">
        <v>2.3127906976744188</v>
      </c>
      <c r="V914" s="190">
        <v>4.3601194603272369</v>
      </c>
      <c r="W914" s="187">
        <v>0.60036166365280297</v>
      </c>
      <c r="X914" s="187">
        <v>1.4370102471368296</v>
      </c>
      <c r="Y914" s="188">
        <v>32</v>
      </c>
      <c r="Z914" s="188">
        <v>75</v>
      </c>
      <c r="AA914" s="188">
        <v>53</v>
      </c>
      <c r="AB914" s="188">
        <v>85</v>
      </c>
      <c r="AC914" s="188">
        <v>75</v>
      </c>
      <c r="AD914" s="189">
        <v>20.737500000000001</v>
      </c>
    </row>
    <row r="915" spans="1:30" s="183" customFormat="1" ht="11.35" x14ac:dyDescent="0.35">
      <c r="A915" s="175">
        <v>902</v>
      </c>
      <c r="B915" s="175">
        <v>42</v>
      </c>
      <c r="C915" s="175">
        <v>1201.5</v>
      </c>
      <c r="D915" s="184">
        <v>5.5883720930232554</v>
      </c>
      <c r="E915" s="184">
        <v>8.2892921386548579</v>
      </c>
      <c r="F915" s="185">
        <v>3747.9960000000005</v>
      </c>
      <c r="G915" s="185">
        <v>61011.648775000045</v>
      </c>
      <c r="H915" s="185">
        <v>283.77511058139555</v>
      </c>
      <c r="I915" s="185">
        <v>634.42313664607445</v>
      </c>
      <c r="J915" s="185">
        <v>1600</v>
      </c>
      <c r="K915" s="185">
        <v>281600</v>
      </c>
      <c r="L915" s="185">
        <v>1309.7674418604652</v>
      </c>
      <c r="M915" s="185">
        <v>266.9443602295778</v>
      </c>
      <c r="N915" s="186">
        <v>12</v>
      </c>
      <c r="O915" s="186">
        <v>126.75</v>
      </c>
      <c r="P915" s="186">
        <v>0.58953488372093021</v>
      </c>
      <c r="Q915" s="186">
        <v>1.7835095527392106</v>
      </c>
      <c r="R915" s="187">
        <v>0.89516129032258063</v>
      </c>
      <c r="S915" s="190">
        <v>36.75</v>
      </c>
      <c r="T915" s="190">
        <v>436.5</v>
      </c>
      <c r="U915" s="190">
        <v>2.0302325581395348</v>
      </c>
      <c r="V915" s="190">
        <v>5.3699268553347439</v>
      </c>
      <c r="W915" s="187">
        <v>0.63895781637717119</v>
      </c>
      <c r="X915" s="187">
        <v>1.5341191066997517</v>
      </c>
      <c r="Y915" s="188">
        <v>21</v>
      </c>
      <c r="Z915" s="188">
        <v>61</v>
      </c>
      <c r="AA915" s="188">
        <v>78</v>
      </c>
      <c r="AB915" s="188">
        <v>78</v>
      </c>
      <c r="AC915" s="188">
        <v>82</v>
      </c>
      <c r="AD915" s="189">
        <v>20.149999999999999</v>
      </c>
    </row>
    <row r="916" spans="1:30" s="183" customFormat="1" ht="11.35" x14ac:dyDescent="0.35">
      <c r="A916" s="175">
        <v>903</v>
      </c>
      <c r="B916" s="175">
        <v>35.25</v>
      </c>
      <c r="C916" s="175">
        <v>833.25</v>
      </c>
      <c r="D916" s="184">
        <v>3.8755813953488372</v>
      </c>
      <c r="E916" s="184">
        <v>6.2244747187924139</v>
      </c>
      <c r="F916" s="185">
        <v>3145.6395000000007</v>
      </c>
      <c r="G916" s="185">
        <v>38776.141950000019</v>
      </c>
      <c r="H916" s="185">
        <v>180.35414860465124</v>
      </c>
      <c r="I916" s="185">
        <v>446.44293034634961</v>
      </c>
      <c r="J916" s="185">
        <v>1600</v>
      </c>
      <c r="K916" s="185">
        <v>272550</v>
      </c>
      <c r="L916" s="185">
        <v>1267.6744186046512</v>
      </c>
      <c r="M916" s="185">
        <v>274.4819862780293</v>
      </c>
      <c r="N916" s="186">
        <v>9.75</v>
      </c>
      <c r="O916" s="186">
        <v>174.75</v>
      </c>
      <c r="P916" s="186">
        <v>0.81279069767441858</v>
      </c>
      <c r="Q916" s="186">
        <v>1.9472030331348376</v>
      </c>
      <c r="R916" s="187">
        <v>0.85912938331318012</v>
      </c>
      <c r="S916" s="190">
        <v>26.25</v>
      </c>
      <c r="T916" s="190">
        <v>483.75</v>
      </c>
      <c r="U916" s="190">
        <v>2.25</v>
      </c>
      <c r="V916" s="190">
        <v>4.7256508230014811</v>
      </c>
      <c r="W916" s="187">
        <v>0.61003627569528418</v>
      </c>
      <c r="X916" s="187">
        <v>1.4691656590084643</v>
      </c>
      <c r="Y916" s="188">
        <v>31</v>
      </c>
      <c r="Z916" s="188">
        <v>74</v>
      </c>
      <c r="AA916" s="188">
        <v>55</v>
      </c>
      <c r="AB916" s="188">
        <v>73</v>
      </c>
      <c r="AC916" s="188">
        <v>87</v>
      </c>
      <c r="AD916" s="189">
        <v>20.675000000000001</v>
      </c>
    </row>
    <row r="917" spans="1:30" s="183" customFormat="1" ht="11.35" x14ac:dyDescent="0.35">
      <c r="A917" s="175">
        <v>904</v>
      </c>
      <c r="B917" s="175">
        <v>23.25</v>
      </c>
      <c r="C917" s="175">
        <v>565.5</v>
      </c>
      <c r="D917" s="184">
        <v>2.6302325581395349</v>
      </c>
      <c r="E917" s="184">
        <v>5.1478053069608478</v>
      </c>
      <c r="F917" s="185">
        <v>2074.7835000000005</v>
      </c>
      <c r="G917" s="185">
        <v>26359.417900000008</v>
      </c>
      <c r="H917" s="185">
        <v>122.60194372093027</v>
      </c>
      <c r="I917" s="185">
        <v>315.93070006206523</v>
      </c>
      <c r="J917" s="185">
        <v>1600</v>
      </c>
      <c r="K917" s="185">
        <v>276200</v>
      </c>
      <c r="L917" s="185">
        <v>1284.6511627906978</v>
      </c>
      <c r="M917" s="185">
        <v>284.23819185075297</v>
      </c>
      <c r="N917" s="186">
        <v>11.25</v>
      </c>
      <c r="O917" s="186">
        <v>235.5</v>
      </c>
      <c r="P917" s="186">
        <v>1.0953488372093023</v>
      </c>
      <c r="Q917" s="186">
        <v>2.3187022522853846</v>
      </c>
      <c r="R917" s="187">
        <v>0.81420118343195258</v>
      </c>
      <c r="S917" s="190">
        <v>28.5</v>
      </c>
      <c r="T917" s="190">
        <v>531.75</v>
      </c>
      <c r="U917" s="190">
        <v>2.4732558139534886</v>
      </c>
      <c r="V917" s="190">
        <v>5.2034692421383246</v>
      </c>
      <c r="W917" s="187">
        <v>0.58047337278106503</v>
      </c>
      <c r="X917" s="187">
        <v>1.3946745562130176</v>
      </c>
      <c r="Y917" s="188">
        <v>34</v>
      </c>
      <c r="Z917" s="188">
        <v>64</v>
      </c>
      <c r="AA917" s="188">
        <v>62</v>
      </c>
      <c r="AB917" s="188">
        <v>82</v>
      </c>
      <c r="AC917" s="188">
        <v>78</v>
      </c>
      <c r="AD917" s="189">
        <v>21.125</v>
      </c>
    </row>
    <row r="918" spans="1:30" s="183" customFormat="1" ht="11.35" x14ac:dyDescent="0.35">
      <c r="A918" s="175">
        <v>905</v>
      </c>
      <c r="B918" s="175">
        <v>22.5</v>
      </c>
      <c r="C918" s="175">
        <v>607.5</v>
      </c>
      <c r="D918" s="184">
        <v>2.8255813953488373</v>
      </c>
      <c r="E918" s="184">
        <v>4.5280585792200734</v>
      </c>
      <c r="F918" s="185">
        <v>1740.1410000000003</v>
      </c>
      <c r="G918" s="185">
        <v>23767.054</v>
      </c>
      <c r="H918" s="185">
        <v>110.54443720930233</v>
      </c>
      <c r="I918" s="185">
        <v>284.0037784805416</v>
      </c>
      <c r="J918" s="185">
        <v>1600</v>
      </c>
      <c r="K918" s="185">
        <v>268200</v>
      </c>
      <c r="L918" s="185">
        <v>1247.4418604651162</v>
      </c>
      <c r="M918" s="185">
        <v>283.88240476443815</v>
      </c>
      <c r="N918" s="186">
        <v>10.5</v>
      </c>
      <c r="O918" s="186">
        <v>153.75</v>
      </c>
      <c r="P918" s="186">
        <v>0.71511627906976749</v>
      </c>
      <c r="Q918" s="186">
        <v>1.7845237749154328</v>
      </c>
      <c r="R918" s="187">
        <v>0.87000634115409003</v>
      </c>
      <c r="S918" s="190">
        <v>21.75</v>
      </c>
      <c r="T918" s="190">
        <v>399.75</v>
      </c>
      <c r="U918" s="190">
        <v>1.8593023255813954</v>
      </c>
      <c r="V918" s="190">
        <v>4.1295076732130438</v>
      </c>
      <c r="W918" s="187">
        <v>0.66201648700063409</v>
      </c>
      <c r="X918" s="187">
        <v>1.5320228281547241</v>
      </c>
      <c r="Y918" s="188">
        <v>39</v>
      </c>
      <c r="Z918" s="188">
        <v>67</v>
      </c>
      <c r="AA918" s="188">
        <v>54</v>
      </c>
      <c r="AB918" s="188">
        <v>81</v>
      </c>
      <c r="AC918" s="188">
        <v>79</v>
      </c>
      <c r="AD918" s="189">
        <v>19.712499999999999</v>
      </c>
    </row>
    <row r="919" spans="1:30" s="183" customFormat="1" ht="11.35" x14ac:dyDescent="0.35">
      <c r="A919" s="175">
        <v>906</v>
      </c>
      <c r="B919" s="175">
        <v>24</v>
      </c>
      <c r="C919" s="175">
        <v>851.25</v>
      </c>
      <c r="D919" s="184">
        <v>3.9593023255813953</v>
      </c>
      <c r="E919" s="184">
        <v>5.0922363462729203</v>
      </c>
      <c r="F919" s="185">
        <v>1940.9265000000003</v>
      </c>
      <c r="G919" s="185">
        <v>28582.931400000012</v>
      </c>
      <c r="H919" s="185">
        <v>132.94386697674423</v>
      </c>
      <c r="I919" s="185">
        <v>293.17593839074272</v>
      </c>
      <c r="J919" s="185">
        <v>1600</v>
      </c>
      <c r="K919" s="185">
        <v>273450</v>
      </c>
      <c r="L919" s="185">
        <v>1271.8604651162791</v>
      </c>
      <c r="M919" s="185">
        <v>280.871938540673</v>
      </c>
      <c r="N919" s="186">
        <v>15.75</v>
      </c>
      <c r="O919" s="186">
        <v>165.75</v>
      </c>
      <c r="P919" s="186">
        <v>0.77093023255813953</v>
      </c>
      <c r="Q919" s="186">
        <v>2.453331526561771</v>
      </c>
      <c r="R919" s="187">
        <v>0.85833333333333339</v>
      </c>
      <c r="S919" s="190">
        <v>33</v>
      </c>
      <c r="T919" s="190">
        <v>383.25</v>
      </c>
      <c r="U919" s="190">
        <v>1.7825581395348837</v>
      </c>
      <c r="V919" s="190">
        <v>4.1208508404990081</v>
      </c>
      <c r="W919" s="187">
        <v>0.67243589743589749</v>
      </c>
      <c r="X919" s="187">
        <v>1.5307692307692309</v>
      </c>
      <c r="Y919" s="188">
        <v>34</v>
      </c>
      <c r="Z919" s="188">
        <v>68</v>
      </c>
      <c r="AA919" s="188">
        <v>58</v>
      </c>
      <c r="AB919" s="188">
        <v>72</v>
      </c>
      <c r="AC919" s="188">
        <v>88</v>
      </c>
      <c r="AD919" s="189">
        <v>19.5</v>
      </c>
    </row>
    <row r="920" spans="1:30" s="183" customFormat="1" ht="11.35" x14ac:dyDescent="0.35">
      <c r="A920" s="175">
        <v>907</v>
      </c>
      <c r="B920" s="175">
        <v>30</v>
      </c>
      <c r="C920" s="175">
        <v>805.5</v>
      </c>
      <c r="D920" s="184">
        <v>3.7465116279069766</v>
      </c>
      <c r="E920" s="184">
        <v>5.4075967176166326</v>
      </c>
      <c r="F920" s="185">
        <v>2677.1400000000003</v>
      </c>
      <c r="G920" s="185">
        <v>29679.443325000007</v>
      </c>
      <c r="H920" s="185">
        <v>138.0439224418605</v>
      </c>
      <c r="I920" s="185">
        <v>366.78474081059306</v>
      </c>
      <c r="J920" s="185">
        <v>1600</v>
      </c>
      <c r="K920" s="185">
        <v>273000</v>
      </c>
      <c r="L920" s="185">
        <v>1269.7674418604652</v>
      </c>
      <c r="M920" s="185">
        <v>277.70326707205078</v>
      </c>
      <c r="N920" s="186">
        <v>15</v>
      </c>
      <c r="O920" s="186">
        <v>172.5</v>
      </c>
      <c r="P920" s="186">
        <v>0.80232558139534882</v>
      </c>
      <c r="Q920" s="186">
        <v>2.3527661560576303</v>
      </c>
      <c r="R920" s="187">
        <v>0.85924112607099146</v>
      </c>
      <c r="S920" s="190">
        <v>19.5</v>
      </c>
      <c r="T920" s="190">
        <v>406.5</v>
      </c>
      <c r="U920" s="190">
        <v>1.8906976744186046</v>
      </c>
      <c r="V920" s="190">
        <v>4.0981996248574184</v>
      </c>
      <c r="W920" s="187">
        <v>0.66829865361077112</v>
      </c>
      <c r="X920" s="187">
        <v>1.5275397796817627</v>
      </c>
      <c r="Y920" s="188">
        <v>31</v>
      </c>
      <c r="Z920" s="188">
        <v>80</v>
      </c>
      <c r="AA920" s="188">
        <v>49</v>
      </c>
      <c r="AB920" s="188">
        <v>87</v>
      </c>
      <c r="AC920" s="188">
        <v>73</v>
      </c>
      <c r="AD920" s="189">
        <v>20.425000000000001</v>
      </c>
    </row>
    <row r="921" spans="1:30" s="183" customFormat="1" ht="11.35" x14ac:dyDescent="0.35">
      <c r="A921" s="175">
        <v>908</v>
      </c>
      <c r="B921" s="175">
        <v>26.25</v>
      </c>
      <c r="C921" s="175">
        <v>730.5</v>
      </c>
      <c r="D921" s="184">
        <v>3.3976744186046512</v>
      </c>
      <c r="E921" s="184">
        <v>5.7657743144267517</v>
      </c>
      <c r="F921" s="185">
        <v>2342.4975000000004</v>
      </c>
      <c r="G921" s="185">
        <v>34942.626199999999</v>
      </c>
      <c r="H921" s="185">
        <v>162.52384279069767</v>
      </c>
      <c r="I921" s="185">
        <v>408.88303416342313</v>
      </c>
      <c r="J921" s="185">
        <v>1600</v>
      </c>
      <c r="K921" s="185">
        <v>274350</v>
      </c>
      <c r="L921" s="185">
        <v>1276.046511627907</v>
      </c>
      <c r="M921" s="185">
        <v>269.42426965456536</v>
      </c>
      <c r="N921" s="186">
        <v>15.75</v>
      </c>
      <c r="O921" s="186">
        <v>252</v>
      </c>
      <c r="P921" s="186">
        <v>1.172093023255814</v>
      </c>
      <c r="Q921" s="186">
        <v>2.7812645531611557</v>
      </c>
      <c r="R921" s="187">
        <v>0.80373831775700932</v>
      </c>
      <c r="S921" s="190">
        <v>26.25</v>
      </c>
      <c r="T921" s="190">
        <v>485.25</v>
      </c>
      <c r="U921" s="190">
        <v>2.2569767441860464</v>
      </c>
      <c r="V921" s="190">
        <v>4.6204616707487691</v>
      </c>
      <c r="W921" s="187">
        <v>0.62207943925233644</v>
      </c>
      <c r="X921" s="187">
        <v>1.4258177570093458</v>
      </c>
      <c r="Y921" s="188">
        <v>30</v>
      </c>
      <c r="Z921" s="188">
        <v>74</v>
      </c>
      <c r="AA921" s="188">
        <v>56</v>
      </c>
      <c r="AB921" s="188">
        <v>68</v>
      </c>
      <c r="AC921" s="188">
        <v>92</v>
      </c>
      <c r="AD921" s="189">
        <v>21.4</v>
      </c>
    </row>
    <row r="922" spans="1:30" s="183" customFormat="1" ht="11.35" x14ac:dyDescent="0.35">
      <c r="A922" s="175">
        <v>909</v>
      </c>
      <c r="B922" s="175">
        <v>22.5</v>
      </c>
      <c r="C922" s="175">
        <v>739.5</v>
      </c>
      <c r="D922" s="184">
        <v>3.4395348837209303</v>
      </c>
      <c r="E922" s="184">
        <v>4.6652367959295695</v>
      </c>
      <c r="F922" s="185">
        <v>1472.4270000000001</v>
      </c>
      <c r="G922" s="185">
        <v>25909.137824999998</v>
      </c>
      <c r="H922" s="185">
        <v>120.50761779069767</v>
      </c>
      <c r="I922" s="185">
        <v>267.96740418398707</v>
      </c>
      <c r="J922" s="185">
        <v>1600</v>
      </c>
      <c r="K922" s="185">
        <v>268550</v>
      </c>
      <c r="L922" s="185">
        <v>1249.0697674418604</v>
      </c>
      <c r="M922" s="185">
        <v>282.59324781015113</v>
      </c>
      <c r="N922" s="186">
        <v>16.5</v>
      </c>
      <c r="O922" s="186">
        <v>193.5</v>
      </c>
      <c r="P922" s="186">
        <v>0.9</v>
      </c>
      <c r="Q922" s="186">
        <v>2.5055778895791012</v>
      </c>
      <c r="R922" s="187">
        <v>0.83814303638644916</v>
      </c>
      <c r="S922" s="190">
        <v>33.75</v>
      </c>
      <c r="T922" s="190">
        <v>417</v>
      </c>
      <c r="U922" s="190">
        <v>1.9395348837209303</v>
      </c>
      <c r="V922" s="190">
        <v>4.7771427904763186</v>
      </c>
      <c r="W922" s="187">
        <v>0.65119196988707662</v>
      </c>
      <c r="X922" s="187">
        <v>1.4893350062735258</v>
      </c>
      <c r="Y922" s="188">
        <v>41</v>
      </c>
      <c r="Z922" s="188">
        <v>70</v>
      </c>
      <c r="AA922" s="188">
        <v>49</v>
      </c>
      <c r="AB922" s="188">
        <v>75</v>
      </c>
      <c r="AC922" s="188">
        <v>85</v>
      </c>
      <c r="AD922" s="189">
        <v>19.925000000000001</v>
      </c>
    </row>
    <row r="923" spans="1:30" s="183" customFormat="1" ht="11.35" x14ac:dyDescent="0.35">
      <c r="A923" s="175">
        <v>910</v>
      </c>
      <c r="B923" s="175">
        <v>21.75</v>
      </c>
      <c r="C923" s="175">
        <v>531</v>
      </c>
      <c r="D923" s="184">
        <v>2.4697674418604652</v>
      </c>
      <c r="E923" s="184">
        <v>4.4235740024339796</v>
      </c>
      <c r="F923" s="185">
        <v>1940.9265000000003</v>
      </c>
      <c r="G923" s="185">
        <v>22068.929224999996</v>
      </c>
      <c r="H923" s="185">
        <v>102.64618244186045</v>
      </c>
      <c r="I923" s="185">
        <v>279.97664521396246</v>
      </c>
      <c r="J923" s="185">
        <v>1600</v>
      </c>
      <c r="K923" s="185">
        <v>273050</v>
      </c>
      <c r="L923" s="185">
        <v>1270</v>
      </c>
      <c r="M923" s="185">
        <v>280.01168199929583</v>
      </c>
      <c r="N923" s="186">
        <v>14.25</v>
      </c>
      <c r="O923" s="186">
        <v>172.5</v>
      </c>
      <c r="P923" s="186">
        <v>0.80232558139534882</v>
      </c>
      <c r="Q923" s="186">
        <v>2.2569713777634552</v>
      </c>
      <c r="R923" s="187">
        <v>0.8571428571428571</v>
      </c>
      <c r="S923" s="190">
        <v>25.5</v>
      </c>
      <c r="T923" s="190">
        <v>460.5</v>
      </c>
      <c r="U923" s="190">
        <v>2.1418604651162791</v>
      </c>
      <c r="V923" s="190">
        <v>4.3286689671500644</v>
      </c>
      <c r="W923" s="187">
        <v>0.61863354037267082</v>
      </c>
      <c r="X923" s="187">
        <v>1.4757763975155278</v>
      </c>
      <c r="Y923" s="188">
        <v>37</v>
      </c>
      <c r="Z923" s="188">
        <v>63</v>
      </c>
      <c r="AA923" s="188">
        <v>60</v>
      </c>
      <c r="AB923" s="188">
        <v>79</v>
      </c>
      <c r="AC923" s="188">
        <v>81</v>
      </c>
      <c r="AD923" s="189">
        <v>20.125</v>
      </c>
    </row>
    <row r="924" spans="1:30" s="183" customFormat="1" ht="11.35" x14ac:dyDescent="0.35">
      <c r="A924" s="175">
        <v>911</v>
      </c>
      <c r="B924" s="175">
        <v>49.5</v>
      </c>
      <c r="C924" s="175">
        <v>1260</v>
      </c>
      <c r="D924" s="184">
        <v>5.8604651162790695</v>
      </c>
      <c r="E924" s="184">
        <v>8.872424979468736</v>
      </c>
      <c r="F924" s="185">
        <v>2543.2830000000004</v>
      </c>
      <c r="G924" s="185">
        <v>51762.501900000047</v>
      </c>
      <c r="H924" s="185">
        <v>240.75582279069789</v>
      </c>
      <c r="I924" s="185">
        <v>483.11725517191491</v>
      </c>
      <c r="J924" s="185">
        <v>1600</v>
      </c>
      <c r="K924" s="185">
        <v>274750</v>
      </c>
      <c r="L924" s="185">
        <v>1277.9069767441861</v>
      </c>
      <c r="M924" s="185">
        <v>287.85833531926755</v>
      </c>
      <c r="N924" s="186">
        <v>15.75</v>
      </c>
      <c r="O924" s="186">
        <v>118.5</v>
      </c>
      <c r="P924" s="186">
        <v>0.55116279069767438</v>
      </c>
      <c r="Q924" s="186">
        <v>1.9642686795186575</v>
      </c>
      <c r="R924" s="187">
        <v>0.90161892901618923</v>
      </c>
      <c r="S924" s="190">
        <v>37.5</v>
      </c>
      <c r="T924" s="190">
        <v>392.25</v>
      </c>
      <c r="U924" s="190">
        <v>1.8244186046511628</v>
      </c>
      <c r="V924" s="190">
        <v>4.9560848573920664</v>
      </c>
      <c r="W924" s="187">
        <v>0.67434620174346205</v>
      </c>
      <c r="X924" s="187">
        <v>1.5759651307596512</v>
      </c>
      <c r="Y924" s="188">
        <v>36</v>
      </c>
      <c r="Z924" s="188">
        <v>61</v>
      </c>
      <c r="AA924" s="188">
        <v>63</v>
      </c>
      <c r="AB924" s="188">
        <v>83</v>
      </c>
      <c r="AC924" s="188">
        <v>77</v>
      </c>
      <c r="AD924" s="189">
        <v>20.074999999999999</v>
      </c>
    </row>
    <row r="925" spans="1:30" s="183" customFormat="1" ht="11.35" x14ac:dyDescent="0.35">
      <c r="A925" s="175">
        <v>912</v>
      </c>
      <c r="B925" s="175">
        <v>27.75</v>
      </c>
      <c r="C925" s="175">
        <v>516.75</v>
      </c>
      <c r="D925" s="184">
        <v>2.4034883720930234</v>
      </c>
      <c r="E925" s="184">
        <v>4.4874226537582</v>
      </c>
      <c r="F925" s="185">
        <v>2476.3545000000004</v>
      </c>
      <c r="G925" s="185">
        <v>26868.818150000025</v>
      </c>
      <c r="H925" s="185">
        <v>124.97124720930243</v>
      </c>
      <c r="I925" s="185">
        <v>343.24574318505717</v>
      </c>
      <c r="J925" s="185">
        <v>1600</v>
      </c>
      <c r="K925" s="185">
        <v>273700</v>
      </c>
      <c r="L925" s="185">
        <v>1273.0232558139535</v>
      </c>
      <c r="M925" s="185">
        <v>274.78568440483969</v>
      </c>
      <c r="N925" s="186">
        <v>12.75</v>
      </c>
      <c r="O925" s="186">
        <v>233.25</v>
      </c>
      <c r="P925" s="186">
        <v>1.0848837209302327</v>
      </c>
      <c r="Q925" s="186">
        <v>2.4668487712561085</v>
      </c>
      <c r="R925" s="187">
        <v>0.82339579784213512</v>
      </c>
      <c r="S925" s="190">
        <v>39</v>
      </c>
      <c r="T925" s="190">
        <v>615.75</v>
      </c>
      <c r="U925" s="190">
        <v>2.863953488372093</v>
      </c>
      <c r="V925" s="190">
        <v>6.1650613914577832</v>
      </c>
      <c r="W925" s="187">
        <v>0.53378762067007379</v>
      </c>
      <c r="X925" s="187">
        <v>1.3571834185122089</v>
      </c>
      <c r="Y925" s="188">
        <v>26</v>
      </c>
      <c r="Z925" s="188">
        <v>78</v>
      </c>
      <c r="AA925" s="188">
        <v>56</v>
      </c>
      <c r="AB925" s="188">
        <v>65</v>
      </c>
      <c r="AC925" s="188">
        <v>95</v>
      </c>
      <c r="AD925" s="189">
        <v>22.012499999999999</v>
      </c>
    </row>
    <row r="926" spans="1:30" s="183" customFormat="1" ht="11.35" x14ac:dyDescent="0.35">
      <c r="A926" s="175">
        <v>913</v>
      </c>
      <c r="B926" s="175">
        <v>24.75</v>
      </c>
      <c r="C926" s="175">
        <v>630.75</v>
      </c>
      <c r="D926" s="184">
        <v>2.9337209302325582</v>
      </c>
      <c r="E926" s="184">
        <v>4.7260181730737596</v>
      </c>
      <c r="F926" s="185">
        <v>1873.9980000000003</v>
      </c>
      <c r="G926" s="185">
        <v>25043.529225000009</v>
      </c>
      <c r="H926" s="185">
        <v>116.48153127906981</v>
      </c>
      <c r="I926" s="185">
        <v>300.61747035902681</v>
      </c>
      <c r="J926" s="185">
        <v>1600</v>
      </c>
      <c r="K926" s="185">
        <v>270500</v>
      </c>
      <c r="L926" s="185">
        <v>1258.1395348837209</v>
      </c>
      <c r="M926" s="185">
        <v>267.37085985708524</v>
      </c>
      <c r="N926" s="186">
        <v>14.25</v>
      </c>
      <c r="O926" s="186">
        <v>231.75</v>
      </c>
      <c r="P926" s="186">
        <v>1.077906976744186</v>
      </c>
      <c r="Q926" s="186">
        <v>2.5474538856900732</v>
      </c>
      <c r="R926" s="187">
        <v>0.81497005988023952</v>
      </c>
      <c r="S926" s="190">
        <v>25.5</v>
      </c>
      <c r="T926" s="190">
        <v>479.25</v>
      </c>
      <c r="U926" s="190">
        <v>2.2290697674418603</v>
      </c>
      <c r="V926" s="190">
        <v>4.5821452623623937</v>
      </c>
      <c r="W926" s="187">
        <v>0.61736526946107784</v>
      </c>
      <c r="X926" s="187">
        <v>1.4323353293413175</v>
      </c>
      <c r="Y926" s="188">
        <v>29</v>
      </c>
      <c r="Z926" s="188">
        <v>81</v>
      </c>
      <c r="AA926" s="188">
        <v>50</v>
      </c>
      <c r="AB926" s="188">
        <v>77</v>
      </c>
      <c r="AC926" s="188">
        <v>83</v>
      </c>
      <c r="AD926" s="189">
        <v>20.875</v>
      </c>
    </row>
    <row r="927" spans="1:30" s="183" customFormat="1" ht="11.35" x14ac:dyDescent="0.35">
      <c r="A927" s="175">
        <v>914</v>
      </c>
      <c r="B927" s="175">
        <v>23.25</v>
      </c>
      <c r="C927" s="175">
        <v>600.75</v>
      </c>
      <c r="D927" s="184">
        <v>2.7941860465116277</v>
      </c>
      <c r="E927" s="184">
        <v>4.6946256967424649</v>
      </c>
      <c r="F927" s="185">
        <v>2074.7835000000005</v>
      </c>
      <c r="G927" s="185">
        <v>26354.956000000006</v>
      </c>
      <c r="H927" s="185">
        <v>122.58119069767444</v>
      </c>
      <c r="I927" s="185">
        <v>316.25180548545069</v>
      </c>
      <c r="J927" s="185">
        <v>1600</v>
      </c>
      <c r="K927" s="185">
        <v>273350</v>
      </c>
      <c r="L927" s="185">
        <v>1271.3953488372092</v>
      </c>
      <c r="M927" s="185">
        <v>276.2531464306698</v>
      </c>
      <c r="N927" s="186">
        <v>10.5</v>
      </c>
      <c r="O927" s="186">
        <v>201</v>
      </c>
      <c r="P927" s="186">
        <v>0.93488372093023253</v>
      </c>
      <c r="Q927" s="186">
        <v>2.2417693405289545</v>
      </c>
      <c r="R927" s="187">
        <v>0.84094955489614232</v>
      </c>
      <c r="S927" s="190">
        <v>33</v>
      </c>
      <c r="T927" s="190">
        <v>492.75</v>
      </c>
      <c r="U927" s="190">
        <v>2.2918604651162791</v>
      </c>
      <c r="V927" s="190">
        <v>5.002159933381841</v>
      </c>
      <c r="W927" s="187">
        <v>0.61008902077151339</v>
      </c>
      <c r="X927" s="187">
        <v>1.4510385756676558</v>
      </c>
      <c r="Y927" s="188">
        <v>30</v>
      </c>
      <c r="Z927" s="188">
        <v>75</v>
      </c>
      <c r="AA927" s="188">
        <v>55</v>
      </c>
      <c r="AB927" s="188">
        <v>84</v>
      </c>
      <c r="AC927" s="188">
        <v>76</v>
      </c>
      <c r="AD927" s="189">
        <v>21.0625</v>
      </c>
    </row>
    <row r="928" spans="1:30" s="183" customFormat="1" ht="11.35" x14ac:dyDescent="0.35">
      <c r="A928" s="175">
        <v>915</v>
      </c>
      <c r="B928" s="175">
        <v>27.75</v>
      </c>
      <c r="C928" s="175">
        <v>462.75</v>
      </c>
      <c r="D928" s="184">
        <v>2.152325581395349</v>
      </c>
      <c r="E928" s="184">
        <v>4.6590901187488214</v>
      </c>
      <c r="F928" s="185">
        <v>2476.3545000000004</v>
      </c>
      <c r="G928" s="185">
        <v>22870.212100000004</v>
      </c>
      <c r="H928" s="185">
        <v>106.37307953488374</v>
      </c>
      <c r="I928" s="185">
        <v>338.23020466923856</v>
      </c>
      <c r="J928" s="185">
        <v>1600</v>
      </c>
      <c r="K928" s="185">
        <v>273000</v>
      </c>
      <c r="L928" s="185">
        <v>1269.7674418604652</v>
      </c>
      <c r="M928" s="185">
        <v>259.43403868872184</v>
      </c>
      <c r="N928" s="186">
        <v>10.5</v>
      </c>
      <c r="O928" s="186">
        <v>241.5</v>
      </c>
      <c r="P928" s="186">
        <v>1.1232558139534883</v>
      </c>
      <c r="Q928" s="186">
        <v>2.4122290859753321</v>
      </c>
      <c r="R928" s="187">
        <v>0.81191588785046731</v>
      </c>
      <c r="S928" s="190">
        <v>31.5</v>
      </c>
      <c r="T928" s="190">
        <v>499.5</v>
      </c>
      <c r="U928" s="190">
        <v>2.3232558139534882</v>
      </c>
      <c r="V928" s="190">
        <v>5.0647253253428568</v>
      </c>
      <c r="W928" s="187">
        <v>0.61098130841121501</v>
      </c>
      <c r="X928" s="187">
        <v>1.4228971962616823</v>
      </c>
      <c r="Y928" s="188">
        <v>26</v>
      </c>
      <c r="Z928" s="188">
        <v>83</v>
      </c>
      <c r="AA928" s="188">
        <v>51</v>
      </c>
      <c r="AB928" s="188">
        <v>82</v>
      </c>
      <c r="AC928" s="188">
        <v>78</v>
      </c>
      <c r="AD928" s="189">
        <v>21.4</v>
      </c>
    </row>
    <row r="929" spans="1:30" s="183" customFormat="1" ht="11.35" x14ac:dyDescent="0.35">
      <c r="A929" s="175">
        <v>916</v>
      </c>
      <c r="B929" s="175">
        <v>29.25</v>
      </c>
      <c r="C929" s="175">
        <v>915.75</v>
      </c>
      <c r="D929" s="184">
        <v>4.2593023255813955</v>
      </c>
      <c r="E929" s="184">
        <v>6.481590174734813</v>
      </c>
      <c r="F929" s="185">
        <v>2610.2115000000003</v>
      </c>
      <c r="G929" s="185">
        <v>43786.112000000001</v>
      </c>
      <c r="H929" s="185">
        <v>203.65633488372094</v>
      </c>
      <c r="I929" s="185">
        <v>453.19044655958226</v>
      </c>
      <c r="J929" s="185">
        <v>1600</v>
      </c>
      <c r="K929" s="185">
        <v>276000</v>
      </c>
      <c r="L929" s="185">
        <v>1283.7209302325582</v>
      </c>
      <c r="M929" s="185">
        <v>275.07877593717268</v>
      </c>
      <c r="N929" s="186">
        <v>12</v>
      </c>
      <c r="O929" s="186">
        <v>169.5</v>
      </c>
      <c r="P929" s="186">
        <v>0.78837209302325584</v>
      </c>
      <c r="Q929" s="186">
        <v>2.0161392389895254</v>
      </c>
      <c r="R929" s="187">
        <v>0.86369119420989149</v>
      </c>
      <c r="S929" s="190">
        <v>42</v>
      </c>
      <c r="T929" s="190">
        <v>472.5</v>
      </c>
      <c r="U929" s="190">
        <v>2.1976744186046511</v>
      </c>
      <c r="V929" s="190">
        <v>5.3565506394800844</v>
      </c>
      <c r="W929" s="187">
        <v>0.6200241254523523</v>
      </c>
      <c r="X929" s="187">
        <v>1.4837153196622439</v>
      </c>
      <c r="Y929" s="188">
        <v>33</v>
      </c>
      <c r="Z929" s="188">
        <v>73</v>
      </c>
      <c r="AA929" s="188">
        <v>54</v>
      </c>
      <c r="AB929" s="188">
        <v>88</v>
      </c>
      <c r="AC929" s="188">
        <v>72</v>
      </c>
      <c r="AD929" s="189">
        <v>20.725000000000001</v>
      </c>
    </row>
    <row r="930" spans="1:30" s="183" customFormat="1" ht="11.35" x14ac:dyDescent="0.35">
      <c r="A930" s="175">
        <v>917</v>
      </c>
      <c r="B930" s="175">
        <v>43.5</v>
      </c>
      <c r="C930" s="175">
        <v>1104</v>
      </c>
      <c r="D930" s="184">
        <v>5.1348837209302323</v>
      </c>
      <c r="E930" s="184">
        <v>8.2356398306989735</v>
      </c>
      <c r="F930" s="185">
        <v>3614.1390000000006</v>
      </c>
      <c r="G930" s="185">
        <v>46020.780250000033</v>
      </c>
      <c r="H930" s="185">
        <v>214.05014069767458</v>
      </c>
      <c r="I930" s="185">
        <v>519.87751943875014</v>
      </c>
      <c r="J930" s="185">
        <v>1600</v>
      </c>
      <c r="K930" s="185">
        <v>275950</v>
      </c>
      <c r="L930" s="185">
        <v>1283.4883720930231</v>
      </c>
      <c r="M930" s="185">
        <v>272.74036574579594</v>
      </c>
      <c r="N930" s="186">
        <v>14.25</v>
      </c>
      <c r="O930" s="186">
        <v>153.75</v>
      </c>
      <c r="P930" s="186">
        <v>0.71511627906976749</v>
      </c>
      <c r="Q930" s="186">
        <v>2.0619645972796641</v>
      </c>
      <c r="R930" s="187">
        <v>0.87106918238993714</v>
      </c>
      <c r="S930" s="190">
        <v>22.5</v>
      </c>
      <c r="T930" s="190">
        <v>417</v>
      </c>
      <c r="U930" s="190">
        <v>1.9395348837209303</v>
      </c>
      <c r="V930" s="190">
        <v>4.4813158080457782</v>
      </c>
      <c r="W930" s="187">
        <v>0.65031446540880511</v>
      </c>
      <c r="X930" s="187">
        <v>1.5213836477987424</v>
      </c>
      <c r="Y930" s="188">
        <v>30</v>
      </c>
      <c r="Z930" s="188">
        <v>74</v>
      </c>
      <c r="AA930" s="188">
        <v>56</v>
      </c>
      <c r="AB930" s="188">
        <v>85</v>
      </c>
      <c r="AC930" s="188">
        <v>75</v>
      </c>
      <c r="AD930" s="189">
        <v>19.875</v>
      </c>
    </row>
    <row r="931" spans="1:30" s="183" customFormat="1" ht="11.35" x14ac:dyDescent="0.35">
      <c r="A931" s="175">
        <v>918</v>
      </c>
      <c r="B931" s="175">
        <v>24</v>
      </c>
      <c r="C931" s="175">
        <v>522</v>
      </c>
      <c r="D931" s="184">
        <v>2.4279069767441861</v>
      </c>
      <c r="E931" s="184">
        <v>4.6845628159256192</v>
      </c>
      <c r="F931" s="185">
        <v>2141.7120000000004</v>
      </c>
      <c r="G931" s="185">
        <v>21315.239950000003</v>
      </c>
      <c r="H931" s="185">
        <v>99.140650930232567</v>
      </c>
      <c r="I931" s="185">
        <v>285.40606493549166</v>
      </c>
      <c r="J931" s="185">
        <v>1600</v>
      </c>
      <c r="K931" s="185">
        <v>270000</v>
      </c>
      <c r="L931" s="185">
        <v>1255.8139534883721</v>
      </c>
      <c r="M931" s="185">
        <v>279.60446493884228</v>
      </c>
      <c r="N931" s="186">
        <v>12</v>
      </c>
      <c r="O931" s="186">
        <v>245.25</v>
      </c>
      <c r="P931" s="186">
        <v>1.1406976744186046</v>
      </c>
      <c r="Q931" s="186">
        <v>2.3957774335225452</v>
      </c>
      <c r="R931" s="187">
        <v>0.80454273759713102</v>
      </c>
      <c r="S931" s="190">
        <v>23.25</v>
      </c>
      <c r="T931" s="190">
        <v>491.25</v>
      </c>
      <c r="U931" s="190">
        <v>2.2848837209302326</v>
      </c>
      <c r="V931" s="190">
        <v>4.6424687136742273</v>
      </c>
      <c r="W931" s="187">
        <v>0.60848774656306037</v>
      </c>
      <c r="X931" s="187">
        <v>1.4130304841601915</v>
      </c>
      <c r="Y931" s="188">
        <v>36</v>
      </c>
      <c r="Z931" s="188">
        <v>71</v>
      </c>
      <c r="AA931" s="188">
        <v>53</v>
      </c>
      <c r="AB931" s="188">
        <v>71</v>
      </c>
      <c r="AC931" s="188">
        <v>89</v>
      </c>
      <c r="AD931" s="189">
        <v>20.912500000000001</v>
      </c>
    </row>
    <row r="932" spans="1:30" s="183" customFormat="1" ht="11.35" x14ac:dyDescent="0.35">
      <c r="A932" s="175">
        <v>919</v>
      </c>
      <c r="B932" s="175">
        <v>23.25</v>
      </c>
      <c r="C932" s="175">
        <v>815.25</v>
      </c>
      <c r="D932" s="184">
        <v>3.7918604651162791</v>
      </c>
      <c r="E932" s="184">
        <v>5.5083298246450845</v>
      </c>
      <c r="F932" s="185">
        <v>1740.1410000000003</v>
      </c>
      <c r="G932" s="185">
        <v>25861.544225000005</v>
      </c>
      <c r="H932" s="185">
        <v>120.28625220930235</v>
      </c>
      <c r="I932" s="185">
        <v>289.87622925210218</v>
      </c>
      <c r="J932" s="185">
        <v>1600</v>
      </c>
      <c r="K932" s="185">
        <v>270650</v>
      </c>
      <c r="L932" s="185">
        <v>1258.8372093023256</v>
      </c>
      <c r="M932" s="185">
        <v>274.52771085913878</v>
      </c>
      <c r="N932" s="186">
        <v>9.75</v>
      </c>
      <c r="O932" s="186">
        <v>159.75</v>
      </c>
      <c r="P932" s="186">
        <v>0.74302325581395345</v>
      </c>
      <c r="Q932" s="186">
        <v>1.9549416594824522</v>
      </c>
      <c r="R932" s="187">
        <v>0.87275985663082434</v>
      </c>
      <c r="S932" s="190">
        <v>45</v>
      </c>
      <c r="T932" s="190">
        <v>486</v>
      </c>
      <c r="U932" s="190">
        <v>2.2604651162790699</v>
      </c>
      <c r="V932" s="190">
        <v>5.7051435857529311</v>
      </c>
      <c r="W932" s="187">
        <v>0.61290322580645162</v>
      </c>
      <c r="X932" s="187">
        <v>1.4856630824372759</v>
      </c>
      <c r="Y932" s="188">
        <v>39</v>
      </c>
      <c r="Z932" s="188">
        <v>74</v>
      </c>
      <c r="AA932" s="188">
        <v>47</v>
      </c>
      <c r="AB932" s="188">
        <v>83</v>
      </c>
      <c r="AC932" s="188">
        <v>77</v>
      </c>
      <c r="AD932" s="189">
        <v>20.925000000000001</v>
      </c>
    </row>
    <row r="933" spans="1:30" s="183" customFormat="1" ht="11.35" x14ac:dyDescent="0.35">
      <c r="A933" s="175">
        <v>920</v>
      </c>
      <c r="B933" s="175">
        <v>40.5</v>
      </c>
      <c r="C933" s="175">
        <v>1263.75</v>
      </c>
      <c r="D933" s="184">
        <v>5.8779069767441863</v>
      </c>
      <c r="E933" s="184">
        <v>8.3304229504486926</v>
      </c>
      <c r="F933" s="185">
        <v>3480.2820000000006</v>
      </c>
      <c r="G933" s="185">
        <v>55385.564700000017</v>
      </c>
      <c r="H933" s="185">
        <v>257.6072776744187</v>
      </c>
      <c r="I933" s="185">
        <v>590.52026264269205</v>
      </c>
      <c r="J933" s="185">
        <v>1600</v>
      </c>
      <c r="K933" s="185">
        <v>275350</v>
      </c>
      <c r="L933" s="185">
        <v>1280.6976744186047</v>
      </c>
      <c r="M933" s="185">
        <v>280.41520740852877</v>
      </c>
      <c r="N933" s="186">
        <v>11.25</v>
      </c>
      <c r="O933" s="186">
        <v>108.75</v>
      </c>
      <c r="P933" s="186">
        <v>0.5058139534883721</v>
      </c>
      <c r="Q933" s="186">
        <v>1.8164040069948151</v>
      </c>
      <c r="R933" s="187">
        <v>0.90903387703889582</v>
      </c>
      <c r="S933" s="190">
        <v>38.25</v>
      </c>
      <c r="T933" s="190">
        <v>408</v>
      </c>
      <c r="U933" s="190">
        <v>1.8976744186046512</v>
      </c>
      <c r="V933" s="190">
        <v>4.8284223914957645</v>
      </c>
      <c r="W933" s="187">
        <v>0.65872020075282312</v>
      </c>
      <c r="X933" s="187">
        <v>1.5677540777917189</v>
      </c>
      <c r="Y933" s="188">
        <v>33</v>
      </c>
      <c r="Z933" s="188">
        <v>71</v>
      </c>
      <c r="AA933" s="188">
        <v>56</v>
      </c>
      <c r="AB933" s="188">
        <v>78</v>
      </c>
      <c r="AC933" s="188">
        <v>82</v>
      </c>
      <c r="AD933" s="189">
        <v>19.925000000000001</v>
      </c>
    </row>
    <row r="934" spans="1:30" s="183" customFormat="1" ht="11.35" x14ac:dyDescent="0.35">
      <c r="A934" s="175">
        <v>921</v>
      </c>
      <c r="B934" s="175">
        <v>31.5</v>
      </c>
      <c r="C934" s="175">
        <v>841.5</v>
      </c>
      <c r="D934" s="184">
        <v>3.9139534883720932</v>
      </c>
      <c r="E934" s="184">
        <v>5.3631152630658017</v>
      </c>
      <c r="F934" s="185">
        <v>2810.9970000000003</v>
      </c>
      <c r="G934" s="185">
        <v>33847.229749999999</v>
      </c>
      <c r="H934" s="185">
        <v>157.42897558139535</v>
      </c>
      <c r="I934" s="185">
        <v>375.05140757446679</v>
      </c>
      <c r="J934" s="185">
        <v>1600</v>
      </c>
      <c r="K934" s="185">
        <v>276350</v>
      </c>
      <c r="L934" s="185">
        <v>1285.3488372093022</v>
      </c>
      <c r="M934" s="185">
        <v>273.53132743757709</v>
      </c>
      <c r="N934" s="186">
        <v>13.5</v>
      </c>
      <c r="O934" s="186">
        <v>123.75</v>
      </c>
      <c r="P934" s="186">
        <v>0.57558139534883723</v>
      </c>
      <c r="Q934" s="186">
        <v>1.8316522625398093</v>
      </c>
      <c r="R934" s="187">
        <v>0.8968105065666041</v>
      </c>
      <c r="S934" s="190">
        <v>27</v>
      </c>
      <c r="T934" s="190">
        <v>446.25</v>
      </c>
      <c r="U934" s="190">
        <v>2.0755813953488373</v>
      </c>
      <c r="V934" s="190">
        <v>4.8449483771473085</v>
      </c>
      <c r="W934" s="187">
        <v>0.62789243277048157</v>
      </c>
      <c r="X934" s="187">
        <v>1.5247029393370857</v>
      </c>
      <c r="Y934" s="188">
        <v>26</v>
      </c>
      <c r="Z934" s="188">
        <v>72</v>
      </c>
      <c r="AA934" s="188">
        <v>62</v>
      </c>
      <c r="AB934" s="188">
        <v>77</v>
      </c>
      <c r="AC934" s="188">
        <v>83</v>
      </c>
      <c r="AD934" s="189">
        <v>19.987500000000001</v>
      </c>
    </row>
    <row r="935" spans="1:30" s="183" customFormat="1" ht="11.35" x14ac:dyDescent="0.35">
      <c r="A935" s="175">
        <v>922</v>
      </c>
      <c r="B935" s="175">
        <v>29.25</v>
      </c>
      <c r="C935" s="175">
        <v>1207.5</v>
      </c>
      <c r="D935" s="184">
        <v>5.6162790697674421</v>
      </c>
      <c r="E935" s="184">
        <v>7.006745089139895</v>
      </c>
      <c r="F935" s="185">
        <v>2476.3545000000004</v>
      </c>
      <c r="G935" s="185">
        <v>44063.121625000007</v>
      </c>
      <c r="H935" s="185">
        <v>204.94475174418608</v>
      </c>
      <c r="I935" s="185">
        <v>423.13610229273485</v>
      </c>
      <c r="J935" s="185">
        <v>1600</v>
      </c>
      <c r="K935" s="185">
        <v>276150</v>
      </c>
      <c r="L935" s="185">
        <v>1284.4186046511627</v>
      </c>
      <c r="M935" s="185">
        <v>281.9765212402516</v>
      </c>
      <c r="N935" s="186">
        <v>9.75</v>
      </c>
      <c r="O935" s="186">
        <v>135</v>
      </c>
      <c r="P935" s="186">
        <v>0.62790697674418605</v>
      </c>
      <c r="Q935" s="186">
        <v>1.810673905292236</v>
      </c>
      <c r="R935" s="187">
        <v>0.88840669559826413</v>
      </c>
      <c r="S935" s="190">
        <v>30</v>
      </c>
      <c r="T935" s="190">
        <v>423.75</v>
      </c>
      <c r="U935" s="190">
        <v>1.9709302325581395</v>
      </c>
      <c r="V935" s="190">
        <v>4.6866188587173863</v>
      </c>
      <c r="W935" s="187">
        <v>0.64972101673899574</v>
      </c>
      <c r="X935" s="187">
        <v>1.5381277123372599</v>
      </c>
      <c r="Y935" s="188">
        <v>33</v>
      </c>
      <c r="Z935" s="188">
        <v>65</v>
      </c>
      <c r="AA935" s="188">
        <v>62</v>
      </c>
      <c r="AB935" s="188">
        <v>71</v>
      </c>
      <c r="AC935" s="188">
        <v>89</v>
      </c>
      <c r="AD935" s="189">
        <v>20.162500000000001</v>
      </c>
    </row>
    <row r="936" spans="1:30" s="183" customFormat="1" ht="11.35" x14ac:dyDescent="0.35">
      <c r="A936" s="175">
        <v>923</v>
      </c>
      <c r="B936" s="175">
        <v>30</v>
      </c>
      <c r="C936" s="175">
        <v>654</v>
      </c>
      <c r="D936" s="184">
        <v>3.0418604651162791</v>
      </c>
      <c r="E936" s="184">
        <v>5.2202084212938704</v>
      </c>
      <c r="F936" s="185">
        <v>1606.2840000000003</v>
      </c>
      <c r="G936" s="185">
        <v>28943.601649999993</v>
      </c>
      <c r="H936" s="185">
        <v>134.62140302325579</v>
      </c>
      <c r="I936" s="185">
        <v>292.85995308345457</v>
      </c>
      <c r="J936" s="185">
        <v>1600</v>
      </c>
      <c r="K936" s="185">
        <v>274600</v>
      </c>
      <c r="L936" s="185">
        <v>1277.2093023255813</v>
      </c>
      <c r="M936" s="185">
        <v>281.08871767252043</v>
      </c>
      <c r="N936" s="186">
        <v>12</v>
      </c>
      <c r="O936" s="186">
        <v>206.25</v>
      </c>
      <c r="P936" s="186">
        <v>0.95930232558139539</v>
      </c>
      <c r="Q936" s="186">
        <v>2.4054128945399094</v>
      </c>
      <c r="R936" s="187">
        <v>0.83775811209439532</v>
      </c>
      <c r="S936" s="190">
        <v>48</v>
      </c>
      <c r="T936" s="190">
        <v>477.75</v>
      </c>
      <c r="U936" s="190">
        <v>2.2220930232558138</v>
      </c>
      <c r="V936" s="190">
        <v>5.3481403694991947</v>
      </c>
      <c r="W936" s="187">
        <v>0.62418879056047194</v>
      </c>
      <c r="X936" s="187">
        <v>1.4619469026548673</v>
      </c>
      <c r="Y936" s="188">
        <v>34</v>
      </c>
      <c r="Z936" s="188">
        <v>67</v>
      </c>
      <c r="AA936" s="188">
        <v>59</v>
      </c>
      <c r="AB936" s="188">
        <v>76</v>
      </c>
      <c r="AC936" s="188">
        <v>84</v>
      </c>
      <c r="AD936" s="189">
        <v>21.1875</v>
      </c>
    </row>
    <row r="937" spans="1:30" s="183" customFormat="1" ht="11.35" x14ac:dyDescent="0.35">
      <c r="A937" s="175">
        <v>924</v>
      </c>
      <c r="B937" s="175">
        <v>25.5</v>
      </c>
      <c r="C937" s="175">
        <v>411</v>
      </c>
      <c r="D937" s="184">
        <v>1.9116279069767441</v>
      </c>
      <c r="E937" s="184">
        <v>3.7123945784034889</v>
      </c>
      <c r="F937" s="185">
        <v>2275.5690000000004</v>
      </c>
      <c r="G937" s="185">
        <v>15891.428674999996</v>
      </c>
      <c r="H937" s="185">
        <v>73.913621744186031</v>
      </c>
      <c r="I937" s="185">
        <v>239.66611670905803</v>
      </c>
      <c r="J937" s="185">
        <v>1600</v>
      </c>
      <c r="K937" s="185">
        <v>269150</v>
      </c>
      <c r="L937" s="185">
        <v>1251.8604651162791</v>
      </c>
      <c r="M937" s="185">
        <v>275.30149839489451</v>
      </c>
      <c r="N937" s="186">
        <v>12.75</v>
      </c>
      <c r="O937" s="186">
        <v>281.25</v>
      </c>
      <c r="P937" s="186">
        <v>1.308139534883721</v>
      </c>
      <c r="Q937" s="186">
        <v>2.5618729055472973</v>
      </c>
      <c r="R937" s="187">
        <v>0.78134110787172006</v>
      </c>
      <c r="S937" s="190">
        <v>25.5</v>
      </c>
      <c r="T937" s="190">
        <v>545.25</v>
      </c>
      <c r="U937" s="190">
        <v>2.536046511627907</v>
      </c>
      <c r="V937" s="190">
        <v>5.1582585717617597</v>
      </c>
      <c r="W937" s="187">
        <v>0.57609329446064139</v>
      </c>
      <c r="X937" s="187">
        <v>1.3574344023323615</v>
      </c>
      <c r="Y937" s="188">
        <v>37</v>
      </c>
      <c r="Z937" s="188">
        <v>67</v>
      </c>
      <c r="AA937" s="188">
        <v>56</v>
      </c>
      <c r="AB937" s="188">
        <v>88</v>
      </c>
      <c r="AC937" s="188">
        <v>72</v>
      </c>
      <c r="AD937" s="189">
        <v>21.4375</v>
      </c>
    </row>
    <row r="938" spans="1:30" s="183" customFormat="1" ht="11.35" x14ac:dyDescent="0.35">
      <c r="A938" s="175">
        <v>925</v>
      </c>
      <c r="B938" s="175">
        <v>17.25</v>
      </c>
      <c r="C938" s="175">
        <v>444</v>
      </c>
      <c r="D938" s="184">
        <v>2.0651162790697675</v>
      </c>
      <c r="E938" s="184">
        <v>3.6056085413846186</v>
      </c>
      <c r="F938" s="185">
        <v>1539.3555000000003</v>
      </c>
      <c r="G938" s="185">
        <v>17889.616225000002</v>
      </c>
      <c r="H938" s="185">
        <v>83.207517325581406</v>
      </c>
      <c r="I938" s="185">
        <v>232.90091022433541</v>
      </c>
      <c r="J938" s="185">
        <v>1600</v>
      </c>
      <c r="K938" s="185">
        <v>266250</v>
      </c>
      <c r="L938" s="185">
        <v>1238.3720930232557</v>
      </c>
      <c r="M938" s="185">
        <v>280.98566691550991</v>
      </c>
      <c r="N938" s="186">
        <v>12</v>
      </c>
      <c r="O938" s="186">
        <v>233.25</v>
      </c>
      <c r="P938" s="186">
        <v>1.0848837209302327</v>
      </c>
      <c r="Q938" s="186">
        <v>2.3253362455009157</v>
      </c>
      <c r="R938" s="187">
        <v>0.81140084899939358</v>
      </c>
      <c r="S938" s="190">
        <v>21.75</v>
      </c>
      <c r="T938" s="190">
        <v>480.75</v>
      </c>
      <c r="U938" s="190">
        <v>2.2360465116279071</v>
      </c>
      <c r="V938" s="190">
        <v>4.4753781960664014</v>
      </c>
      <c r="W938" s="187">
        <v>0.6112795633717405</v>
      </c>
      <c r="X938" s="187">
        <v>1.4226804123711341</v>
      </c>
      <c r="Y938" s="188">
        <v>39</v>
      </c>
      <c r="Z938" s="188">
        <v>74</v>
      </c>
      <c r="AA938" s="188">
        <v>47</v>
      </c>
      <c r="AB938" s="188">
        <v>88</v>
      </c>
      <c r="AC938" s="188">
        <v>72</v>
      </c>
      <c r="AD938" s="189">
        <v>20.612500000000001</v>
      </c>
    </row>
    <row r="939" spans="1:30" s="183" customFormat="1" ht="11.35" x14ac:dyDescent="0.35">
      <c r="A939" s="175">
        <v>926</v>
      </c>
      <c r="B939" s="175">
        <v>26.25</v>
      </c>
      <c r="C939" s="175">
        <v>709.5</v>
      </c>
      <c r="D939" s="184">
        <v>3.3</v>
      </c>
      <c r="E939" s="184">
        <v>4.8011388835816078</v>
      </c>
      <c r="F939" s="185">
        <v>1873.9980000000003</v>
      </c>
      <c r="G939" s="185">
        <v>28102.533500000005</v>
      </c>
      <c r="H939" s="185">
        <v>130.70945813953492</v>
      </c>
      <c r="I939" s="185">
        <v>297.05107139146304</v>
      </c>
      <c r="J939" s="185">
        <v>1600</v>
      </c>
      <c r="K939" s="185">
        <v>276600</v>
      </c>
      <c r="L939" s="185">
        <v>1286.5116279069769</v>
      </c>
      <c r="M939" s="185">
        <v>267.21900885965357</v>
      </c>
      <c r="N939" s="186">
        <v>9.75</v>
      </c>
      <c r="O939" s="186">
        <v>124.5</v>
      </c>
      <c r="P939" s="186">
        <v>0.57906976744186045</v>
      </c>
      <c r="Q939" s="186">
        <v>1.6162591138635978</v>
      </c>
      <c r="R939" s="187">
        <v>0.89526813880126188</v>
      </c>
      <c r="S939" s="190">
        <v>33</v>
      </c>
      <c r="T939" s="190">
        <v>426</v>
      </c>
      <c r="U939" s="190">
        <v>1.9813953488372094</v>
      </c>
      <c r="V939" s="190">
        <v>4.9583784381077933</v>
      </c>
      <c r="W939" s="187">
        <v>0.64164037854889588</v>
      </c>
      <c r="X939" s="187">
        <v>1.5369085173501578</v>
      </c>
      <c r="Y939" s="188">
        <v>28</v>
      </c>
      <c r="Z939" s="188">
        <v>75</v>
      </c>
      <c r="AA939" s="188">
        <v>57</v>
      </c>
      <c r="AB939" s="188">
        <v>75</v>
      </c>
      <c r="AC939" s="188">
        <v>85</v>
      </c>
      <c r="AD939" s="189">
        <v>19.8125</v>
      </c>
    </row>
    <row r="940" spans="1:30" s="183" customFormat="1" ht="11.35" x14ac:dyDescent="0.35">
      <c r="A940" s="175">
        <v>927</v>
      </c>
      <c r="B940" s="175">
        <v>34.5</v>
      </c>
      <c r="C940" s="175">
        <v>807</v>
      </c>
      <c r="D940" s="184">
        <v>3.7534883720930234</v>
      </c>
      <c r="E940" s="184">
        <v>5.8291223765622666</v>
      </c>
      <c r="F940" s="185">
        <v>1673.2125000000003</v>
      </c>
      <c r="G940" s="185">
        <v>30995.332000000006</v>
      </c>
      <c r="H940" s="185">
        <v>144.16433488372095</v>
      </c>
      <c r="I940" s="185">
        <v>331.4203767831994</v>
      </c>
      <c r="J940" s="185">
        <v>1600</v>
      </c>
      <c r="K940" s="185">
        <v>272400</v>
      </c>
      <c r="L940" s="185">
        <v>1266.9767441860465</v>
      </c>
      <c r="M940" s="185">
        <v>267.34708166251284</v>
      </c>
      <c r="N940" s="186">
        <v>7.5</v>
      </c>
      <c r="O940" s="186">
        <v>132</v>
      </c>
      <c r="P940" s="186">
        <v>0.61395348837209307</v>
      </c>
      <c r="Q940" s="186">
        <v>1.6292925182348601</v>
      </c>
      <c r="R940" s="187">
        <v>0.88909892879647134</v>
      </c>
      <c r="S940" s="190">
        <v>30</v>
      </c>
      <c r="T940" s="190">
        <v>416.25</v>
      </c>
      <c r="U940" s="190">
        <v>1.9360465116279071</v>
      </c>
      <c r="V940" s="190">
        <v>4.4796049452062485</v>
      </c>
      <c r="W940" s="187">
        <v>0.65028355387523629</v>
      </c>
      <c r="X940" s="187">
        <v>1.5393824826717077</v>
      </c>
      <c r="Y940" s="188">
        <v>32</v>
      </c>
      <c r="Z940" s="188">
        <v>76</v>
      </c>
      <c r="AA940" s="188">
        <v>52</v>
      </c>
      <c r="AB940" s="188">
        <v>88</v>
      </c>
      <c r="AC940" s="188">
        <v>72</v>
      </c>
      <c r="AD940" s="189">
        <v>19.837499999999999</v>
      </c>
    </row>
    <row r="941" spans="1:30" s="183" customFormat="1" ht="11.35" x14ac:dyDescent="0.35">
      <c r="A941" s="175">
        <v>928</v>
      </c>
      <c r="B941" s="175">
        <v>48.75</v>
      </c>
      <c r="C941" s="175">
        <v>1506</v>
      </c>
      <c r="D941" s="184">
        <v>7.0046511627906973</v>
      </c>
      <c r="E941" s="184">
        <v>10.402444075868697</v>
      </c>
      <c r="F941" s="185">
        <v>3212.5680000000007</v>
      </c>
      <c r="G941" s="185">
        <v>61455.236000000034</v>
      </c>
      <c r="H941" s="185">
        <v>285.83830697674432</v>
      </c>
      <c r="I941" s="185">
        <v>607.63303289943576</v>
      </c>
      <c r="J941" s="185">
        <v>1600</v>
      </c>
      <c r="K941" s="185">
        <v>279300</v>
      </c>
      <c r="L941" s="185">
        <v>1299.0697674418604</v>
      </c>
      <c r="M941" s="185">
        <v>285.4314160014622</v>
      </c>
      <c r="N941" s="186">
        <v>7.5</v>
      </c>
      <c r="O941" s="186">
        <v>76.5</v>
      </c>
      <c r="P941" s="186">
        <v>0.35581395348837208</v>
      </c>
      <c r="Q941" s="186">
        <v>1.2084790637276022</v>
      </c>
      <c r="R941" s="187">
        <v>0.93572778827977321</v>
      </c>
      <c r="S941" s="190">
        <v>27.75</v>
      </c>
      <c r="T941" s="190">
        <v>407.25</v>
      </c>
      <c r="U941" s="190">
        <v>1.8941860465116278</v>
      </c>
      <c r="V941" s="190">
        <v>4.5388536741676671</v>
      </c>
      <c r="W941" s="187">
        <v>0.65784499054820411</v>
      </c>
      <c r="X941" s="187">
        <v>1.5935727788279772</v>
      </c>
      <c r="Y941" s="188">
        <v>32</v>
      </c>
      <c r="Z941" s="188">
        <v>61</v>
      </c>
      <c r="AA941" s="188">
        <v>67</v>
      </c>
      <c r="AB941" s="188">
        <v>77</v>
      </c>
      <c r="AC941" s="188">
        <v>83</v>
      </c>
      <c r="AD941" s="189">
        <v>19.837499999999999</v>
      </c>
    </row>
    <row r="942" spans="1:30" s="183" customFormat="1" ht="11.35" x14ac:dyDescent="0.35">
      <c r="A942" s="175">
        <v>929</v>
      </c>
      <c r="B942" s="175">
        <v>44.25</v>
      </c>
      <c r="C942" s="175">
        <v>800.25</v>
      </c>
      <c r="D942" s="184">
        <v>3.7220930232558138</v>
      </c>
      <c r="E942" s="184">
        <v>6.9107993363967495</v>
      </c>
      <c r="F942" s="185">
        <v>3948.7815000000005</v>
      </c>
      <c r="G942" s="185">
        <v>35144.899000000041</v>
      </c>
      <c r="H942" s="185">
        <v>163.4646465116281</v>
      </c>
      <c r="I942" s="185">
        <v>469.10912185707173</v>
      </c>
      <c r="J942" s="185">
        <v>1600</v>
      </c>
      <c r="K942" s="185">
        <v>275650</v>
      </c>
      <c r="L942" s="185">
        <v>1282.0930232558139</v>
      </c>
      <c r="M942" s="185">
        <v>276.60794262468357</v>
      </c>
      <c r="N942" s="186">
        <v>13.5</v>
      </c>
      <c r="O942" s="186">
        <v>206.25</v>
      </c>
      <c r="P942" s="186">
        <v>0.95930232558139539</v>
      </c>
      <c r="Q942" s="186">
        <v>2.4934085023465382</v>
      </c>
      <c r="R942" s="187">
        <v>0.83443708609271527</v>
      </c>
      <c r="S942" s="190">
        <v>39</v>
      </c>
      <c r="T942" s="190">
        <v>525.75</v>
      </c>
      <c r="U942" s="190">
        <v>2.4453488372093024</v>
      </c>
      <c r="V942" s="190">
        <v>5.795752694312605</v>
      </c>
      <c r="W942" s="187">
        <v>0.57796508127633961</v>
      </c>
      <c r="X942" s="187">
        <v>1.4124021673690548</v>
      </c>
      <c r="Y942" s="188">
        <v>31</v>
      </c>
      <c r="Z942" s="188">
        <v>72</v>
      </c>
      <c r="AA942" s="188">
        <v>57</v>
      </c>
      <c r="AB942" s="188">
        <v>81</v>
      </c>
      <c r="AC942" s="188">
        <v>79</v>
      </c>
      <c r="AD942" s="189">
        <v>20.762499999999999</v>
      </c>
    </row>
    <row r="943" spans="1:30" s="183" customFormat="1" ht="11.35" x14ac:dyDescent="0.35">
      <c r="A943" s="175">
        <v>930</v>
      </c>
      <c r="B943" s="175">
        <v>43.5</v>
      </c>
      <c r="C943" s="175">
        <v>555</v>
      </c>
      <c r="D943" s="184">
        <v>2.5813953488372094</v>
      </c>
      <c r="E943" s="184">
        <v>6.133665177623671</v>
      </c>
      <c r="F943" s="185">
        <v>3881.8530000000005</v>
      </c>
      <c r="G943" s="185">
        <v>24795.521950000006</v>
      </c>
      <c r="H943" s="185">
        <v>115.32800906976748</v>
      </c>
      <c r="I943" s="185">
        <v>400.02592716076879</v>
      </c>
      <c r="J943" s="185">
        <v>1600</v>
      </c>
      <c r="K943" s="185">
        <v>267650</v>
      </c>
      <c r="L943" s="185">
        <v>1244.8837209302326</v>
      </c>
      <c r="M943" s="185">
        <v>275.89592454828249</v>
      </c>
      <c r="N943" s="186">
        <v>12</v>
      </c>
      <c r="O943" s="186">
        <v>273.75</v>
      </c>
      <c r="P943" s="186">
        <v>1.2732558139534884</v>
      </c>
      <c r="Q943" s="186">
        <v>2.5926826587210519</v>
      </c>
      <c r="R943" s="187">
        <v>0.78579812206572774</v>
      </c>
      <c r="S943" s="190">
        <v>31.5</v>
      </c>
      <c r="T943" s="190">
        <v>511.5</v>
      </c>
      <c r="U943" s="190">
        <v>2.3790697674418606</v>
      </c>
      <c r="V943" s="190">
        <v>4.6766250181653781</v>
      </c>
      <c r="W943" s="187">
        <v>0.59976525821596249</v>
      </c>
      <c r="X943" s="187">
        <v>1.3855633802816902</v>
      </c>
      <c r="Y943" s="188">
        <v>37</v>
      </c>
      <c r="Z943" s="188">
        <v>67</v>
      </c>
      <c r="AA943" s="188">
        <v>56</v>
      </c>
      <c r="AB943" s="188">
        <v>65</v>
      </c>
      <c r="AC943" s="188">
        <v>95</v>
      </c>
      <c r="AD943" s="189">
        <v>21.3</v>
      </c>
    </row>
    <row r="944" spans="1:30" s="183" customFormat="1" ht="11.35" x14ac:dyDescent="0.35">
      <c r="A944" s="175">
        <v>931</v>
      </c>
      <c r="B944" s="175">
        <v>40.5</v>
      </c>
      <c r="C944" s="175">
        <v>873.75</v>
      </c>
      <c r="D944" s="184">
        <v>4.0639534883720927</v>
      </c>
      <c r="E944" s="184">
        <v>8.0347327621131388</v>
      </c>
      <c r="F944" s="185">
        <v>3614.1390000000006</v>
      </c>
      <c r="G944" s="185">
        <v>34820.295774999991</v>
      </c>
      <c r="H944" s="185">
        <v>161.95486406976741</v>
      </c>
      <c r="I944" s="185">
        <v>459.38990371215118</v>
      </c>
      <c r="J944" s="185">
        <v>1600</v>
      </c>
      <c r="K944" s="185">
        <v>271600</v>
      </c>
      <c r="L944" s="185">
        <v>1263.2558139534883</v>
      </c>
      <c r="M944" s="185">
        <v>283.33561330592028</v>
      </c>
      <c r="N944" s="186">
        <v>11.25</v>
      </c>
      <c r="O944" s="186">
        <v>190.5</v>
      </c>
      <c r="P944" s="186">
        <v>0.88604651162790693</v>
      </c>
      <c r="Q944" s="186">
        <v>2.1286959497365259</v>
      </c>
      <c r="R944" s="187">
        <v>0.84680337756332924</v>
      </c>
      <c r="S944" s="190">
        <v>24.75</v>
      </c>
      <c r="T944" s="190">
        <v>468.75</v>
      </c>
      <c r="U944" s="190">
        <v>2.1802325581395348</v>
      </c>
      <c r="V944" s="190">
        <v>4.6702996203450189</v>
      </c>
      <c r="W944" s="187">
        <v>0.62303980699638117</v>
      </c>
      <c r="X944" s="187">
        <v>1.4698431845597104</v>
      </c>
      <c r="Y944" s="188">
        <v>41</v>
      </c>
      <c r="Z944" s="188">
        <v>71</v>
      </c>
      <c r="AA944" s="188">
        <v>48</v>
      </c>
      <c r="AB944" s="188">
        <v>82</v>
      </c>
      <c r="AC944" s="188">
        <v>78</v>
      </c>
      <c r="AD944" s="189">
        <v>20.725000000000001</v>
      </c>
    </row>
    <row r="945" spans="1:30" s="183" customFormat="1" ht="11.35" x14ac:dyDescent="0.35">
      <c r="A945" s="175">
        <v>932</v>
      </c>
      <c r="B945" s="175">
        <v>18</v>
      </c>
      <c r="C945" s="175">
        <v>396</v>
      </c>
      <c r="D945" s="184">
        <v>1.8418604651162791</v>
      </c>
      <c r="E945" s="184">
        <v>3.2511667609554942</v>
      </c>
      <c r="F945" s="185">
        <v>1472.4270000000001</v>
      </c>
      <c r="G945" s="185">
        <v>16131.255800000001</v>
      </c>
      <c r="H945" s="185">
        <v>75.029096744186049</v>
      </c>
      <c r="I945" s="185">
        <v>212.50530624405988</v>
      </c>
      <c r="J945" s="185">
        <v>1600</v>
      </c>
      <c r="K945" s="185">
        <v>272700</v>
      </c>
      <c r="L945" s="185">
        <v>1268.3720930232557</v>
      </c>
      <c r="M945" s="185">
        <v>281.43432885941974</v>
      </c>
      <c r="N945" s="186">
        <v>15</v>
      </c>
      <c r="O945" s="186">
        <v>273.75</v>
      </c>
      <c r="P945" s="186">
        <v>1.2732558139534884</v>
      </c>
      <c r="Q945" s="186">
        <v>2.6379099282184768</v>
      </c>
      <c r="R945" s="187">
        <v>0.78567234292425137</v>
      </c>
      <c r="S945" s="190">
        <v>25.5</v>
      </c>
      <c r="T945" s="190">
        <v>514.5</v>
      </c>
      <c r="U945" s="190">
        <v>2.3930232558139535</v>
      </c>
      <c r="V945" s="190">
        <v>4.906087452159988</v>
      </c>
      <c r="W945" s="187">
        <v>0.5971814445096888</v>
      </c>
      <c r="X945" s="187">
        <v>1.3828537874339402</v>
      </c>
      <c r="Y945" s="188">
        <v>35</v>
      </c>
      <c r="Z945" s="188">
        <v>65</v>
      </c>
      <c r="AA945" s="188">
        <v>60</v>
      </c>
      <c r="AB945" s="188">
        <v>89</v>
      </c>
      <c r="AC945" s="188">
        <v>71</v>
      </c>
      <c r="AD945" s="189">
        <v>21.287500000000001</v>
      </c>
    </row>
    <row r="946" spans="1:30" s="183" customFormat="1" ht="11.35" x14ac:dyDescent="0.35">
      <c r="A946" s="175">
        <v>933</v>
      </c>
      <c r="B946" s="175">
        <v>21.75</v>
      </c>
      <c r="C946" s="175">
        <v>444.75</v>
      </c>
      <c r="D946" s="184">
        <v>2.0686046511627909</v>
      </c>
      <c r="E946" s="184">
        <v>3.7053734543803896</v>
      </c>
      <c r="F946" s="185">
        <v>1940.9265000000003</v>
      </c>
      <c r="G946" s="185">
        <v>19296.602025000004</v>
      </c>
      <c r="H946" s="185">
        <v>89.751637325581413</v>
      </c>
      <c r="I946" s="185">
        <v>270.77195700442206</v>
      </c>
      <c r="J946" s="185">
        <v>1600</v>
      </c>
      <c r="K946" s="185">
        <v>269850</v>
      </c>
      <c r="L946" s="185">
        <v>1255.1162790697674</v>
      </c>
      <c r="M946" s="185">
        <v>272.5731668301367</v>
      </c>
      <c r="N946" s="186">
        <v>12.75</v>
      </c>
      <c r="O946" s="186">
        <v>208.5</v>
      </c>
      <c r="P946" s="186">
        <v>0.96976744186046515</v>
      </c>
      <c r="Q946" s="186">
        <v>2.295417507654987</v>
      </c>
      <c r="R946" s="187">
        <v>0.8290282902829027</v>
      </c>
      <c r="S946" s="190">
        <v>24.75</v>
      </c>
      <c r="T946" s="190">
        <v>498</v>
      </c>
      <c r="U946" s="190">
        <v>2.3162790697674418</v>
      </c>
      <c r="V946" s="190">
        <v>4.6293673611787165</v>
      </c>
      <c r="W946" s="187">
        <v>0.59163591635916357</v>
      </c>
      <c r="X946" s="187">
        <v>1.4206642066420663</v>
      </c>
      <c r="Y946" s="188">
        <v>32</v>
      </c>
      <c r="Z946" s="188">
        <v>79</v>
      </c>
      <c r="AA946" s="188">
        <v>49</v>
      </c>
      <c r="AB946" s="188">
        <v>78</v>
      </c>
      <c r="AC946" s="188">
        <v>82</v>
      </c>
      <c r="AD946" s="189">
        <v>20.324999999999999</v>
      </c>
    </row>
    <row r="947" spans="1:30" s="183" customFormat="1" ht="11.35" x14ac:dyDescent="0.35">
      <c r="A947" s="175">
        <v>934</v>
      </c>
      <c r="B947" s="175">
        <v>27</v>
      </c>
      <c r="C947" s="175">
        <v>712.5</v>
      </c>
      <c r="D947" s="184">
        <v>3.3139534883720931</v>
      </c>
      <c r="E947" s="184">
        <v>5.2710672718855003</v>
      </c>
      <c r="F947" s="185">
        <v>2007.8550000000002</v>
      </c>
      <c r="G947" s="185">
        <v>28641.67975000001</v>
      </c>
      <c r="H947" s="185">
        <v>133.2171151162791</v>
      </c>
      <c r="I947" s="185">
        <v>333.17114278649325</v>
      </c>
      <c r="J947" s="185">
        <v>1600</v>
      </c>
      <c r="K947" s="185">
        <v>272850</v>
      </c>
      <c r="L947" s="185">
        <v>1269.0697674418604</v>
      </c>
      <c r="M947" s="185">
        <v>270.65871493371822</v>
      </c>
      <c r="N947" s="186">
        <v>9.75</v>
      </c>
      <c r="O947" s="186">
        <v>183.75</v>
      </c>
      <c r="P947" s="186">
        <v>0.85465116279069764</v>
      </c>
      <c r="Q947" s="186">
        <v>2.2287630667369087</v>
      </c>
      <c r="R947" s="187">
        <v>0.85373134328358213</v>
      </c>
      <c r="S947" s="190">
        <v>23.25</v>
      </c>
      <c r="T947" s="190">
        <v>441.75</v>
      </c>
      <c r="U947" s="190">
        <v>2.0546511627906976</v>
      </c>
      <c r="V947" s="190">
        <v>4.278857689314699</v>
      </c>
      <c r="W947" s="187">
        <v>0.64835820895522389</v>
      </c>
      <c r="X947" s="187">
        <v>1.502089552238806</v>
      </c>
      <c r="Y947" s="188">
        <v>32</v>
      </c>
      <c r="Z947" s="188">
        <v>75</v>
      </c>
      <c r="AA947" s="188">
        <v>53</v>
      </c>
      <c r="AB947" s="188">
        <v>85</v>
      </c>
      <c r="AC947" s="188">
        <v>75</v>
      </c>
      <c r="AD947" s="189">
        <v>20.9375</v>
      </c>
    </row>
    <row r="948" spans="1:30" s="183" customFormat="1" ht="11.35" x14ac:dyDescent="0.35">
      <c r="A948" s="175">
        <v>935</v>
      </c>
      <c r="B948" s="175">
        <v>29.25</v>
      </c>
      <c r="C948" s="175">
        <v>1223.25</v>
      </c>
      <c r="D948" s="184">
        <v>5.6895348837209303</v>
      </c>
      <c r="E948" s="184">
        <v>6.0973753176235057</v>
      </c>
      <c r="F948" s="185">
        <v>2342.4975000000004</v>
      </c>
      <c r="G948" s="185">
        <v>45207.598975000044</v>
      </c>
      <c r="H948" s="185">
        <v>210.26790220930252</v>
      </c>
      <c r="I948" s="185">
        <v>380.74958709079021</v>
      </c>
      <c r="J948" s="185">
        <v>1600</v>
      </c>
      <c r="K948" s="185">
        <v>278000</v>
      </c>
      <c r="L948" s="185">
        <v>1293.0232558139535</v>
      </c>
      <c r="M948" s="185">
        <v>278.8455413042102</v>
      </c>
      <c r="N948" s="186">
        <v>9</v>
      </c>
      <c r="O948" s="186">
        <v>60</v>
      </c>
      <c r="P948" s="186">
        <v>0.27906976744186046</v>
      </c>
      <c r="Q948" s="186">
        <v>1.1850032807902224</v>
      </c>
      <c r="R948" s="187">
        <v>0.94673768308921435</v>
      </c>
      <c r="S948" s="190">
        <v>34.5</v>
      </c>
      <c r="T948" s="190">
        <v>298.5</v>
      </c>
      <c r="U948" s="190">
        <v>1.3883720930232557</v>
      </c>
      <c r="V948" s="190">
        <v>4.2504512845793263</v>
      </c>
      <c r="W948" s="187">
        <v>0.73501997336884151</v>
      </c>
      <c r="X948" s="187">
        <v>1.6817576564580559</v>
      </c>
      <c r="Y948" s="188">
        <v>31</v>
      </c>
      <c r="Z948" s="188">
        <v>65</v>
      </c>
      <c r="AA948" s="188">
        <v>64</v>
      </c>
      <c r="AB948" s="188">
        <v>87</v>
      </c>
      <c r="AC948" s="188">
        <v>73</v>
      </c>
      <c r="AD948" s="189">
        <v>18.774999999999999</v>
      </c>
    </row>
    <row r="949" spans="1:30" s="183" customFormat="1" ht="11.35" x14ac:dyDescent="0.35">
      <c r="A949" s="175">
        <v>936</v>
      </c>
      <c r="B949" s="175">
        <v>32.25</v>
      </c>
      <c r="C949" s="175">
        <v>738.75</v>
      </c>
      <c r="D949" s="184">
        <v>3.4360465116279069</v>
      </c>
      <c r="E949" s="184">
        <v>6.6890404643921206</v>
      </c>
      <c r="F949" s="185">
        <v>2877.9255000000003</v>
      </c>
      <c r="G949" s="185">
        <v>38479.797424999997</v>
      </c>
      <c r="H949" s="185">
        <v>178.97580197674418</v>
      </c>
      <c r="I949" s="185">
        <v>461.19229147736979</v>
      </c>
      <c r="J949" s="185">
        <v>1600</v>
      </c>
      <c r="K949" s="185">
        <v>279600</v>
      </c>
      <c r="L949" s="185">
        <v>1300.4651162790697</v>
      </c>
      <c r="M949" s="185">
        <v>281.60051149901182</v>
      </c>
      <c r="N949" s="186">
        <v>9.75</v>
      </c>
      <c r="O949" s="186">
        <v>207</v>
      </c>
      <c r="P949" s="186">
        <v>0.96279069767441861</v>
      </c>
      <c r="Q949" s="186">
        <v>2.1677083441583243</v>
      </c>
      <c r="R949" s="187">
        <v>0.83453237410071945</v>
      </c>
      <c r="S949" s="190">
        <v>25.5</v>
      </c>
      <c r="T949" s="190">
        <v>517.5</v>
      </c>
      <c r="U949" s="190">
        <v>2.4069767441860463</v>
      </c>
      <c r="V949" s="190">
        <v>4.8922452153505338</v>
      </c>
      <c r="W949" s="187">
        <v>0.58633093525179858</v>
      </c>
      <c r="X949" s="187">
        <v>1.420863309352518</v>
      </c>
      <c r="Y949" s="188">
        <v>33</v>
      </c>
      <c r="Z949" s="188">
        <v>55</v>
      </c>
      <c r="AA949" s="188">
        <v>72</v>
      </c>
      <c r="AB949" s="188">
        <v>67</v>
      </c>
      <c r="AC949" s="188">
        <v>93</v>
      </c>
      <c r="AD949" s="189">
        <v>20.85</v>
      </c>
    </row>
    <row r="950" spans="1:30" s="183" customFormat="1" ht="11.35" x14ac:dyDescent="0.35">
      <c r="A950" s="175">
        <v>937</v>
      </c>
      <c r="B950" s="175">
        <v>23.25</v>
      </c>
      <c r="C950" s="175">
        <v>671.25</v>
      </c>
      <c r="D950" s="184">
        <v>3.1220930232558142</v>
      </c>
      <c r="E950" s="184">
        <v>4.9905787680292519</v>
      </c>
      <c r="F950" s="185">
        <v>2074.7835000000005</v>
      </c>
      <c r="G950" s="185">
        <v>25588.252850000012</v>
      </c>
      <c r="H950" s="185">
        <v>119.01512953488377</v>
      </c>
      <c r="I950" s="185">
        <v>317.78711306704804</v>
      </c>
      <c r="J950" s="185">
        <v>1600</v>
      </c>
      <c r="K950" s="185">
        <v>269850</v>
      </c>
      <c r="L950" s="185">
        <v>1255.1162790697674</v>
      </c>
      <c r="M950" s="185">
        <v>272.5731668301367</v>
      </c>
      <c r="N950" s="186">
        <v>10.5</v>
      </c>
      <c r="O950" s="186">
        <v>201.75</v>
      </c>
      <c r="P950" s="186">
        <v>0.93837209302325586</v>
      </c>
      <c r="Q950" s="186">
        <v>2.2208610881928967</v>
      </c>
      <c r="R950" s="187">
        <v>0.83597560975609753</v>
      </c>
      <c r="S950" s="190">
        <v>30</v>
      </c>
      <c r="T950" s="190">
        <v>451.5</v>
      </c>
      <c r="U950" s="190">
        <v>2.1</v>
      </c>
      <c r="V950" s="190">
        <v>4.8795539477468601</v>
      </c>
      <c r="W950" s="187">
        <v>0.63292682926829269</v>
      </c>
      <c r="X950" s="187">
        <v>1.4689024390243901</v>
      </c>
      <c r="Y950" s="188">
        <v>30</v>
      </c>
      <c r="Z950" s="188">
        <v>78</v>
      </c>
      <c r="AA950" s="188">
        <v>52</v>
      </c>
      <c r="AB950" s="188">
        <v>90</v>
      </c>
      <c r="AC950" s="188">
        <v>70</v>
      </c>
      <c r="AD950" s="189">
        <v>20.5</v>
      </c>
    </row>
    <row r="951" spans="1:30" s="183" customFormat="1" ht="11.35" x14ac:dyDescent="0.35">
      <c r="A951" s="175">
        <v>938</v>
      </c>
      <c r="B951" s="175">
        <v>23.25</v>
      </c>
      <c r="C951" s="175">
        <v>468.75</v>
      </c>
      <c r="D951" s="184">
        <v>2.1802325581395348</v>
      </c>
      <c r="E951" s="184">
        <v>4.0023086143786326</v>
      </c>
      <c r="F951" s="185">
        <v>2074.7835000000005</v>
      </c>
      <c r="G951" s="185">
        <v>21763.289075000015</v>
      </c>
      <c r="H951" s="185">
        <v>101.22460034883728</v>
      </c>
      <c r="I951" s="185">
        <v>288.25803333958561</v>
      </c>
      <c r="J951" s="185">
        <v>1600</v>
      </c>
      <c r="K951" s="185">
        <v>269250</v>
      </c>
      <c r="L951" s="185">
        <v>1252.3255813953488</v>
      </c>
      <c r="M951" s="185">
        <v>261.85746648462992</v>
      </c>
      <c r="N951" s="186">
        <v>9.75</v>
      </c>
      <c r="O951" s="186">
        <v>228</v>
      </c>
      <c r="P951" s="186">
        <v>1.0604651162790697</v>
      </c>
      <c r="Q951" s="186">
        <v>2.2112065398996985</v>
      </c>
      <c r="R951" s="187">
        <v>0.81653590826795408</v>
      </c>
      <c r="S951" s="190">
        <v>44.25</v>
      </c>
      <c r="T951" s="190">
        <v>471.75</v>
      </c>
      <c r="U951" s="190">
        <v>2.1941860465116281</v>
      </c>
      <c r="V951" s="190">
        <v>4.8423536567652272</v>
      </c>
      <c r="W951" s="187">
        <v>0.62039831019915503</v>
      </c>
      <c r="X951" s="187">
        <v>1.4369342184671092</v>
      </c>
      <c r="Y951" s="188">
        <v>27</v>
      </c>
      <c r="Z951" s="188">
        <v>84</v>
      </c>
      <c r="AA951" s="188">
        <v>49</v>
      </c>
      <c r="AB951" s="188">
        <v>86</v>
      </c>
      <c r="AC951" s="188">
        <v>74</v>
      </c>
      <c r="AD951" s="189">
        <v>20.712499999999999</v>
      </c>
    </row>
    <row r="952" spans="1:30" s="183" customFormat="1" ht="11.35" x14ac:dyDescent="0.35">
      <c r="A952" s="175">
        <v>939</v>
      </c>
      <c r="B952" s="175">
        <v>27.75</v>
      </c>
      <c r="C952" s="175">
        <v>631.5</v>
      </c>
      <c r="D952" s="184">
        <v>2.9372093023255812</v>
      </c>
      <c r="E952" s="184">
        <v>4.900005877157164</v>
      </c>
      <c r="F952" s="185">
        <v>2476.3545000000004</v>
      </c>
      <c r="G952" s="185">
        <v>29753.436500000018</v>
      </c>
      <c r="H952" s="185">
        <v>138.38807674418612</v>
      </c>
      <c r="I952" s="185">
        <v>379.32287184558487</v>
      </c>
      <c r="J952" s="185">
        <v>1600</v>
      </c>
      <c r="K952" s="185">
        <v>274750</v>
      </c>
      <c r="L952" s="185">
        <v>1277.9069767441861</v>
      </c>
      <c r="M952" s="185">
        <v>270.27640870159263</v>
      </c>
      <c r="N952" s="186">
        <v>9</v>
      </c>
      <c r="O952" s="186">
        <v>128.25</v>
      </c>
      <c r="P952" s="186">
        <v>0.59651162790697676</v>
      </c>
      <c r="Q952" s="186">
        <v>1.685645670299289</v>
      </c>
      <c r="R952" s="187">
        <v>0.89723557692307698</v>
      </c>
      <c r="S952" s="190">
        <v>27.75</v>
      </c>
      <c r="T952" s="190">
        <v>484.5</v>
      </c>
      <c r="U952" s="190">
        <v>2.2534883720930234</v>
      </c>
      <c r="V952" s="190">
        <v>5.281695548576689</v>
      </c>
      <c r="W952" s="187">
        <v>0.61177884615384626</v>
      </c>
      <c r="X952" s="187">
        <v>1.5090144230769234</v>
      </c>
      <c r="Y952" s="188">
        <v>25</v>
      </c>
      <c r="Z952" s="188">
        <v>75</v>
      </c>
      <c r="AA952" s="188">
        <v>60</v>
      </c>
      <c r="AB952" s="188">
        <v>80</v>
      </c>
      <c r="AC952" s="188">
        <v>80</v>
      </c>
      <c r="AD952" s="189">
        <v>20.8</v>
      </c>
    </row>
    <row r="953" spans="1:30" s="183" customFormat="1" ht="11.35" x14ac:dyDescent="0.35">
      <c r="A953" s="175">
        <v>940</v>
      </c>
      <c r="B953" s="175">
        <v>16.5</v>
      </c>
      <c r="C953" s="175">
        <v>405.75</v>
      </c>
      <c r="D953" s="184">
        <v>1.8872093023255814</v>
      </c>
      <c r="E953" s="184">
        <v>3.4168715028813685</v>
      </c>
      <c r="F953" s="185">
        <v>1472.4270000000001</v>
      </c>
      <c r="G953" s="185">
        <v>18573.030575000001</v>
      </c>
      <c r="H953" s="185">
        <v>86.386188720930235</v>
      </c>
      <c r="I953" s="185">
        <v>231.08347845232225</v>
      </c>
      <c r="J953" s="185">
        <v>1600</v>
      </c>
      <c r="K953" s="185">
        <v>267850</v>
      </c>
      <c r="L953" s="185">
        <v>1245.8139534883721</v>
      </c>
      <c r="M953" s="185">
        <v>267.39687118640398</v>
      </c>
      <c r="N953" s="186">
        <v>12.75</v>
      </c>
      <c r="O953" s="186">
        <v>264.75</v>
      </c>
      <c r="P953" s="186">
        <v>1.2313953488372094</v>
      </c>
      <c r="Q953" s="186">
        <v>2.4882204553772369</v>
      </c>
      <c r="R953" s="187">
        <v>0.79404900816802815</v>
      </c>
      <c r="S953" s="190">
        <v>25.5</v>
      </c>
      <c r="T953" s="190">
        <v>502.5</v>
      </c>
      <c r="U953" s="190">
        <v>2.3372093023255816</v>
      </c>
      <c r="V953" s="190">
        <v>4.4353098520875873</v>
      </c>
      <c r="W953" s="187">
        <v>0.60910151691948655</v>
      </c>
      <c r="X953" s="187">
        <v>1.4031505250875147</v>
      </c>
      <c r="Y953" s="188">
        <v>34</v>
      </c>
      <c r="Z953" s="188">
        <v>77</v>
      </c>
      <c r="AA953" s="188">
        <v>49</v>
      </c>
      <c r="AB953" s="188">
        <v>90</v>
      </c>
      <c r="AC953" s="188">
        <v>70</v>
      </c>
      <c r="AD953" s="189">
        <v>21.425000000000001</v>
      </c>
    </row>
    <row r="954" spans="1:30" s="183" customFormat="1" ht="11.35" x14ac:dyDescent="0.35">
      <c r="A954" s="175">
        <v>941</v>
      </c>
      <c r="B954" s="175">
        <v>38.25</v>
      </c>
      <c r="C954" s="175">
        <v>718.5</v>
      </c>
      <c r="D954" s="184">
        <v>3.3418604651162789</v>
      </c>
      <c r="E954" s="184">
        <v>6.4119661264394754</v>
      </c>
      <c r="F954" s="185">
        <v>3413.3535000000006</v>
      </c>
      <c r="G954" s="185">
        <v>31878.044550000017</v>
      </c>
      <c r="H954" s="185">
        <v>148.26997465116287</v>
      </c>
      <c r="I954" s="185">
        <v>448.15704672972919</v>
      </c>
      <c r="J954" s="185">
        <v>1600</v>
      </c>
      <c r="K954" s="185">
        <v>278500</v>
      </c>
      <c r="L954" s="185">
        <v>1295.3488372093022</v>
      </c>
      <c r="M954" s="185">
        <v>284.08196820610851</v>
      </c>
      <c r="N954" s="186">
        <v>9.75</v>
      </c>
      <c r="O954" s="186">
        <v>155.25</v>
      </c>
      <c r="P954" s="186">
        <v>0.72209302325581393</v>
      </c>
      <c r="Q954" s="186">
        <v>1.818206929891196</v>
      </c>
      <c r="R954" s="187">
        <v>0.87416413373860191</v>
      </c>
      <c r="S954" s="190">
        <v>24.75</v>
      </c>
      <c r="T954" s="190">
        <v>472.5</v>
      </c>
      <c r="U954" s="190">
        <v>2.1976744186046511</v>
      </c>
      <c r="V954" s="190">
        <v>4.7483882347677566</v>
      </c>
      <c r="W954" s="187">
        <v>0.61702127659574468</v>
      </c>
      <c r="X954" s="187">
        <v>1.4911854103343467</v>
      </c>
      <c r="Y954" s="188">
        <v>32</v>
      </c>
      <c r="Z954" s="188">
        <v>63</v>
      </c>
      <c r="AA954" s="188">
        <v>65</v>
      </c>
      <c r="AB954" s="188">
        <v>87</v>
      </c>
      <c r="AC954" s="188">
        <v>73</v>
      </c>
      <c r="AD954" s="189">
        <v>20.5625</v>
      </c>
    </row>
    <row r="955" spans="1:30" s="183" customFormat="1" ht="11.35" x14ac:dyDescent="0.35">
      <c r="A955" s="175">
        <v>942</v>
      </c>
      <c r="B955" s="175">
        <v>27.75</v>
      </c>
      <c r="C955" s="175">
        <v>630</v>
      </c>
      <c r="D955" s="184">
        <v>2.9302325581395348</v>
      </c>
      <c r="E955" s="184">
        <v>5.1187206748887117</v>
      </c>
      <c r="F955" s="185">
        <v>1873.9980000000003</v>
      </c>
      <c r="G955" s="185">
        <v>19750.600350000004</v>
      </c>
      <c r="H955" s="185">
        <v>91.863257441860483</v>
      </c>
      <c r="I955" s="185">
        <v>235.41135922009235</v>
      </c>
      <c r="J955" s="185">
        <v>1600</v>
      </c>
      <c r="K955" s="185">
        <v>271600</v>
      </c>
      <c r="L955" s="185">
        <v>1263.2558139534883</v>
      </c>
      <c r="M955" s="185">
        <v>283.33561330592028</v>
      </c>
      <c r="N955" s="186">
        <v>9.75</v>
      </c>
      <c r="O955" s="186">
        <v>180</v>
      </c>
      <c r="P955" s="186">
        <v>0.83720930232558144</v>
      </c>
      <c r="Q955" s="186">
        <v>1.9896664417549421</v>
      </c>
      <c r="R955" s="187">
        <v>0.85257985257985258</v>
      </c>
      <c r="S955" s="190">
        <v>23.25</v>
      </c>
      <c r="T955" s="190">
        <v>447.75</v>
      </c>
      <c r="U955" s="190">
        <v>2.0825581395348838</v>
      </c>
      <c r="V955" s="190">
        <v>4.4581239993484498</v>
      </c>
      <c r="W955" s="187">
        <v>0.63329238329238335</v>
      </c>
      <c r="X955" s="187">
        <v>1.485872235872236</v>
      </c>
      <c r="Y955" s="188">
        <v>32</v>
      </c>
      <c r="Z955" s="188">
        <v>68</v>
      </c>
      <c r="AA955" s="188">
        <v>60</v>
      </c>
      <c r="AB955" s="188">
        <v>85</v>
      </c>
      <c r="AC955" s="188">
        <v>75</v>
      </c>
      <c r="AD955" s="189">
        <v>20.350000000000001</v>
      </c>
    </row>
    <row r="956" spans="1:30" s="183" customFormat="1" ht="11.35" x14ac:dyDescent="0.35">
      <c r="A956" s="175">
        <v>943</v>
      </c>
      <c r="B956" s="175">
        <v>26.25</v>
      </c>
      <c r="C956" s="175">
        <v>1147.5</v>
      </c>
      <c r="D956" s="184">
        <v>5.3372093023255811</v>
      </c>
      <c r="E956" s="184">
        <v>6.4542068891644124</v>
      </c>
      <c r="F956" s="185">
        <v>2342.4975000000004</v>
      </c>
      <c r="G956" s="185">
        <v>44634.616650000018</v>
      </c>
      <c r="H956" s="185">
        <v>207.60286813953496</v>
      </c>
      <c r="I956" s="185">
        <v>426.40740894793652</v>
      </c>
      <c r="J956" s="185">
        <v>1600</v>
      </c>
      <c r="K956" s="185">
        <v>273600</v>
      </c>
      <c r="L956" s="185">
        <v>1272.5581395348838</v>
      </c>
      <c r="M956" s="185">
        <v>287.65969171837963</v>
      </c>
      <c r="N956" s="186">
        <v>12</v>
      </c>
      <c r="O956" s="186">
        <v>130.5</v>
      </c>
      <c r="P956" s="186">
        <v>0.60697674418604652</v>
      </c>
      <c r="Q956" s="186">
        <v>2.0858216683520481</v>
      </c>
      <c r="R956" s="187">
        <v>0.89104571070757665</v>
      </c>
      <c r="S956" s="190">
        <v>30</v>
      </c>
      <c r="T956" s="190">
        <v>390.75</v>
      </c>
      <c r="U956" s="190">
        <v>1.8174418604651164</v>
      </c>
      <c r="V956" s="190">
        <v>4.6461329981563448</v>
      </c>
      <c r="W956" s="187">
        <v>0.67376330619912339</v>
      </c>
      <c r="X956" s="187">
        <v>1.5648090169066999</v>
      </c>
      <c r="Y956" s="188">
        <v>35</v>
      </c>
      <c r="Z956" s="188">
        <v>64</v>
      </c>
      <c r="AA956" s="188">
        <v>61</v>
      </c>
      <c r="AB956" s="188">
        <v>84</v>
      </c>
      <c r="AC956" s="188">
        <v>76</v>
      </c>
      <c r="AD956" s="189">
        <v>19.962499999999999</v>
      </c>
    </row>
    <row r="957" spans="1:30" s="183" customFormat="1" ht="11.35" x14ac:dyDescent="0.35">
      <c r="A957" s="175">
        <v>944</v>
      </c>
      <c r="B957" s="175">
        <v>27.75</v>
      </c>
      <c r="C957" s="175">
        <v>598.5</v>
      </c>
      <c r="D957" s="184">
        <v>2.7837209302325583</v>
      </c>
      <c r="E957" s="184">
        <v>5.350208757939436</v>
      </c>
      <c r="F957" s="185">
        <v>2476.3545000000004</v>
      </c>
      <c r="G957" s="185">
        <v>29100.139975000002</v>
      </c>
      <c r="H957" s="185">
        <v>135.34948825581395</v>
      </c>
      <c r="I957" s="185">
        <v>353.25148207586159</v>
      </c>
      <c r="J957" s="185">
        <v>1600</v>
      </c>
      <c r="K957" s="185">
        <v>272400</v>
      </c>
      <c r="L957" s="185">
        <v>1266.9767441860465</v>
      </c>
      <c r="M957" s="185">
        <v>285.10970903428006</v>
      </c>
      <c r="N957" s="186">
        <v>11.25</v>
      </c>
      <c r="O957" s="186">
        <v>282</v>
      </c>
      <c r="P957" s="186">
        <v>1.3116279069767443</v>
      </c>
      <c r="Q957" s="186">
        <v>2.6721092601693854</v>
      </c>
      <c r="R957" s="187">
        <v>0.78101339545719284</v>
      </c>
      <c r="S957" s="190">
        <v>27.75</v>
      </c>
      <c r="T957" s="190">
        <v>557.25</v>
      </c>
      <c r="U957" s="190">
        <v>2.5918604651162789</v>
      </c>
      <c r="V957" s="190">
        <v>4.9795132891941822</v>
      </c>
      <c r="W957" s="187">
        <v>0.56726849155503789</v>
      </c>
      <c r="X957" s="187">
        <v>1.3482818870122308</v>
      </c>
      <c r="Y957" s="188">
        <v>36</v>
      </c>
      <c r="Z957" s="188">
        <v>68</v>
      </c>
      <c r="AA957" s="188">
        <v>56</v>
      </c>
      <c r="AB957" s="188">
        <v>79</v>
      </c>
      <c r="AC957" s="188">
        <v>81</v>
      </c>
      <c r="AD957" s="189">
        <v>21.462499999999999</v>
      </c>
    </row>
    <row r="958" spans="1:30" s="183" customFormat="1" ht="11.35" x14ac:dyDescent="0.35">
      <c r="A958" s="175">
        <v>945</v>
      </c>
      <c r="B958" s="175">
        <v>25.5</v>
      </c>
      <c r="C958" s="175">
        <v>609</v>
      </c>
      <c r="D958" s="184">
        <v>2.8325581395348838</v>
      </c>
      <c r="E958" s="184">
        <v>4.8819460905411267</v>
      </c>
      <c r="F958" s="185">
        <v>1940.9265000000003</v>
      </c>
      <c r="G958" s="185">
        <v>25615.024250000009</v>
      </c>
      <c r="H958" s="185">
        <v>119.13964767441865</v>
      </c>
      <c r="I958" s="185">
        <v>323.99336710613653</v>
      </c>
      <c r="J958" s="185">
        <v>1600</v>
      </c>
      <c r="K958" s="185">
        <v>273550</v>
      </c>
      <c r="L958" s="185">
        <v>1272.3255813953488</v>
      </c>
      <c r="M958" s="185">
        <v>267.67288246306452</v>
      </c>
      <c r="N958" s="186">
        <v>9.75</v>
      </c>
      <c r="O958" s="186">
        <v>137.25</v>
      </c>
      <c r="P958" s="186">
        <v>0.63837209302325582</v>
      </c>
      <c r="Q958" s="186">
        <v>1.7515959748271419</v>
      </c>
      <c r="R958" s="187">
        <v>0.88497800125707093</v>
      </c>
      <c r="S958" s="190">
        <v>30</v>
      </c>
      <c r="T958" s="190">
        <v>435.75</v>
      </c>
      <c r="U958" s="190">
        <v>2.0267441860465114</v>
      </c>
      <c r="V958" s="190">
        <v>4.7002603432221184</v>
      </c>
      <c r="W958" s="187">
        <v>0.63482086737900689</v>
      </c>
      <c r="X958" s="187">
        <v>1.5197988686360779</v>
      </c>
      <c r="Y958" s="188">
        <v>24</v>
      </c>
      <c r="Z958" s="188">
        <v>77</v>
      </c>
      <c r="AA958" s="188">
        <v>59</v>
      </c>
      <c r="AB958" s="188">
        <v>82</v>
      </c>
      <c r="AC958" s="188">
        <v>78</v>
      </c>
      <c r="AD958" s="189">
        <v>19.887499999999999</v>
      </c>
    </row>
    <row r="959" spans="1:30" s="183" customFormat="1" ht="11.35" x14ac:dyDescent="0.35">
      <c r="A959" s="175">
        <v>946</v>
      </c>
      <c r="B959" s="175">
        <v>27</v>
      </c>
      <c r="C959" s="175">
        <v>576.75</v>
      </c>
      <c r="D959" s="184">
        <v>2.6825581395348839</v>
      </c>
      <c r="E959" s="184">
        <v>5.0796331887139621</v>
      </c>
      <c r="F959" s="185">
        <v>2074.7835000000005</v>
      </c>
      <c r="G959" s="185">
        <v>22603.985400000001</v>
      </c>
      <c r="H959" s="185">
        <v>105.13481581395349</v>
      </c>
      <c r="I959" s="185">
        <v>280.18843015472316</v>
      </c>
      <c r="J959" s="185">
        <v>1600</v>
      </c>
      <c r="K959" s="185">
        <v>273800</v>
      </c>
      <c r="L959" s="185">
        <v>1273.4883720930231</v>
      </c>
      <c r="M959" s="185">
        <v>296.46581591196446</v>
      </c>
      <c r="N959" s="186">
        <v>12</v>
      </c>
      <c r="O959" s="186">
        <v>207</v>
      </c>
      <c r="P959" s="186">
        <v>0.96279069767441861</v>
      </c>
      <c r="Q959" s="186">
        <v>2.3063578577786581</v>
      </c>
      <c r="R959" s="187">
        <v>0.83282858873410059</v>
      </c>
      <c r="S959" s="190">
        <v>28.5</v>
      </c>
      <c r="T959" s="190">
        <v>515.25</v>
      </c>
      <c r="U959" s="190">
        <v>2.3965116279069769</v>
      </c>
      <c r="V959" s="190">
        <v>5.355530325198103</v>
      </c>
      <c r="W959" s="187">
        <v>0.58388855239248938</v>
      </c>
      <c r="X959" s="187">
        <v>1.41671714112659</v>
      </c>
      <c r="Y959" s="188">
        <v>36</v>
      </c>
      <c r="Z959" s="188">
        <v>58</v>
      </c>
      <c r="AA959" s="188">
        <v>66</v>
      </c>
      <c r="AB959" s="188">
        <v>80</v>
      </c>
      <c r="AC959" s="188">
        <v>80</v>
      </c>
      <c r="AD959" s="189">
        <v>20.637499999999999</v>
      </c>
    </row>
    <row r="960" spans="1:30" s="183" customFormat="1" ht="11.35" x14ac:dyDescent="0.35">
      <c r="A960" s="175">
        <v>947</v>
      </c>
      <c r="B960" s="175">
        <v>29.25</v>
      </c>
      <c r="C960" s="175">
        <v>834.75</v>
      </c>
      <c r="D960" s="184">
        <v>3.8825581395348836</v>
      </c>
      <c r="E960" s="184">
        <v>6.8534294890799687</v>
      </c>
      <c r="F960" s="185">
        <v>2610.2115000000003</v>
      </c>
      <c r="G960" s="185">
        <v>37415.634275000055</v>
      </c>
      <c r="H960" s="185">
        <v>174.02620593023281</v>
      </c>
      <c r="I960" s="185">
        <v>457.91386983326225</v>
      </c>
      <c r="J960" s="185">
        <v>1600</v>
      </c>
      <c r="K960" s="185">
        <v>277150</v>
      </c>
      <c r="L960" s="185">
        <v>1289.0697674418604</v>
      </c>
      <c r="M960" s="185">
        <v>275.06850424148251</v>
      </c>
      <c r="N960" s="186">
        <v>12</v>
      </c>
      <c r="O960" s="186">
        <v>165</v>
      </c>
      <c r="P960" s="186">
        <v>0.76744186046511631</v>
      </c>
      <c r="Q960" s="186">
        <v>1.9079238275896586</v>
      </c>
      <c r="R960" s="187">
        <v>0.87356321839080464</v>
      </c>
      <c r="S960" s="190">
        <v>30</v>
      </c>
      <c r="T960" s="190">
        <v>581.25</v>
      </c>
      <c r="U960" s="190">
        <v>2.7034883720930232</v>
      </c>
      <c r="V960" s="190">
        <v>6.0764828903283306</v>
      </c>
      <c r="W960" s="187">
        <v>0.5545977011494253</v>
      </c>
      <c r="X960" s="187">
        <v>1.4281609195402298</v>
      </c>
      <c r="Y960" s="188">
        <v>27</v>
      </c>
      <c r="Z960" s="188">
        <v>71</v>
      </c>
      <c r="AA960" s="188">
        <v>62</v>
      </c>
      <c r="AB960" s="188">
        <v>75</v>
      </c>
      <c r="AC960" s="188">
        <v>85</v>
      </c>
      <c r="AD960" s="189">
        <v>21.75</v>
      </c>
    </row>
    <row r="961" spans="1:30" s="183" customFormat="1" ht="11.35" x14ac:dyDescent="0.35">
      <c r="A961" s="175">
        <v>948</v>
      </c>
      <c r="B961" s="175">
        <v>20.25</v>
      </c>
      <c r="C961" s="175">
        <v>750</v>
      </c>
      <c r="D961" s="184">
        <v>3.4883720930232558</v>
      </c>
      <c r="E961" s="184">
        <v>5.1720270842257996</v>
      </c>
      <c r="F961" s="185">
        <v>1807.0695000000003</v>
      </c>
      <c r="G961" s="185">
        <v>29001.606350000016</v>
      </c>
      <c r="H961" s="185">
        <v>134.89119232558147</v>
      </c>
      <c r="I961" s="185">
        <v>322.059530339638</v>
      </c>
      <c r="J961" s="185">
        <v>1600</v>
      </c>
      <c r="K961" s="185">
        <v>270600</v>
      </c>
      <c r="L961" s="185">
        <v>1258.6046511627908</v>
      </c>
      <c r="M961" s="185">
        <v>272.16320518879746</v>
      </c>
      <c r="N961" s="186">
        <v>12</v>
      </c>
      <c r="O961" s="186">
        <v>195.75</v>
      </c>
      <c r="P961" s="186">
        <v>0.91046511627906979</v>
      </c>
      <c r="Q961" s="186">
        <v>2.2028697865908087</v>
      </c>
      <c r="R961" s="187">
        <v>0.8424864212432106</v>
      </c>
      <c r="S961" s="190">
        <v>43.5</v>
      </c>
      <c r="T961" s="190">
        <v>451.5</v>
      </c>
      <c r="U961" s="190">
        <v>2.1</v>
      </c>
      <c r="V961" s="190">
        <v>5.3840691799585416</v>
      </c>
      <c r="W961" s="187">
        <v>0.63669281834640912</v>
      </c>
      <c r="X961" s="187">
        <v>1.4791792395896197</v>
      </c>
      <c r="Y961" s="188">
        <v>34</v>
      </c>
      <c r="Z961" s="188">
        <v>79</v>
      </c>
      <c r="AA961" s="188">
        <v>47</v>
      </c>
      <c r="AB961" s="188">
        <v>64</v>
      </c>
      <c r="AC961" s="188">
        <v>96</v>
      </c>
      <c r="AD961" s="189">
        <v>20.712499999999999</v>
      </c>
    </row>
    <row r="962" spans="1:30" s="183" customFormat="1" ht="11.35" x14ac:dyDescent="0.35">
      <c r="A962" s="175">
        <v>949</v>
      </c>
      <c r="B962" s="175">
        <v>37.5</v>
      </c>
      <c r="C962" s="175">
        <v>688.5</v>
      </c>
      <c r="D962" s="184">
        <v>3.2023255813953488</v>
      </c>
      <c r="E962" s="184">
        <v>5.8384396668946321</v>
      </c>
      <c r="F962" s="185">
        <v>3346.4250000000006</v>
      </c>
      <c r="G962" s="185">
        <v>33349.356075000018</v>
      </c>
      <c r="H962" s="185">
        <v>155.11328406976753</v>
      </c>
      <c r="I962" s="185">
        <v>431.171657581342</v>
      </c>
      <c r="J962" s="185">
        <v>1600</v>
      </c>
      <c r="K962" s="185">
        <v>270450</v>
      </c>
      <c r="L962" s="185">
        <v>1257.9069767441861</v>
      </c>
      <c r="M962" s="185">
        <v>282.85558333867829</v>
      </c>
      <c r="N962" s="186">
        <v>12.75</v>
      </c>
      <c r="O962" s="186">
        <v>222.75</v>
      </c>
      <c r="P962" s="186">
        <v>1.036046511627907</v>
      </c>
      <c r="Q962" s="186">
        <v>2.5057486611722943</v>
      </c>
      <c r="R962" s="187">
        <v>0.82590855803048069</v>
      </c>
      <c r="S962" s="190">
        <v>48</v>
      </c>
      <c r="T962" s="190">
        <v>532.5</v>
      </c>
      <c r="U962" s="190">
        <v>2.4767441860465116</v>
      </c>
      <c r="V962" s="190">
        <v>5.9426321777987035</v>
      </c>
      <c r="W962" s="187">
        <v>0.58382180539273154</v>
      </c>
      <c r="X962" s="187">
        <v>1.4097303634232121</v>
      </c>
      <c r="Y962" s="188">
        <v>41</v>
      </c>
      <c r="Z962" s="188">
        <v>65</v>
      </c>
      <c r="AA962" s="188">
        <v>54</v>
      </c>
      <c r="AB962" s="188">
        <v>75</v>
      </c>
      <c r="AC962" s="188">
        <v>85</v>
      </c>
      <c r="AD962" s="189">
        <v>21.324999999999999</v>
      </c>
    </row>
    <row r="963" spans="1:30" s="183" customFormat="1" ht="11.35" x14ac:dyDescent="0.35">
      <c r="A963" s="175">
        <v>950</v>
      </c>
      <c r="B963" s="175">
        <v>21.75</v>
      </c>
      <c r="C963" s="175">
        <v>573</v>
      </c>
      <c r="D963" s="184">
        <v>2.6651162790697676</v>
      </c>
      <c r="E963" s="184">
        <v>4.2916531529797952</v>
      </c>
      <c r="F963" s="185">
        <v>1539.3555000000003</v>
      </c>
      <c r="G963" s="185">
        <v>21590.39045000001</v>
      </c>
      <c r="H963" s="185">
        <v>100.42042069767446</v>
      </c>
      <c r="I963" s="185">
        <v>260.67186543490527</v>
      </c>
      <c r="J963" s="185">
        <v>1600</v>
      </c>
      <c r="K963" s="185">
        <v>269750</v>
      </c>
      <c r="L963" s="185">
        <v>1254.6511627906978</v>
      </c>
      <c r="M963" s="185">
        <v>285.51763810525307</v>
      </c>
      <c r="N963" s="186">
        <v>14.25</v>
      </c>
      <c r="O963" s="186">
        <v>233.25</v>
      </c>
      <c r="P963" s="186">
        <v>1.0848837209302327</v>
      </c>
      <c r="Q963" s="186">
        <v>2.599661527297247</v>
      </c>
      <c r="R963" s="187">
        <v>0.80802469135802468</v>
      </c>
      <c r="S963" s="190">
        <v>33.75</v>
      </c>
      <c r="T963" s="190">
        <v>450</v>
      </c>
      <c r="U963" s="190">
        <v>2.0930232558139537</v>
      </c>
      <c r="V963" s="190">
        <v>4.3235199698120024</v>
      </c>
      <c r="W963" s="187">
        <v>0.62962962962962965</v>
      </c>
      <c r="X963" s="187">
        <v>1.4376543209876544</v>
      </c>
      <c r="Y963" s="188">
        <v>39</v>
      </c>
      <c r="Z963" s="188">
        <v>62</v>
      </c>
      <c r="AA963" s="188">
        <v>59</v>
      </c>
      <c r="AB963" s="188">
        <v>82</v>
      </c>
      <c r="AC963" s="188">
        <v>78</v>
      </c>
      <c r="AD963" s="189">
        <v>20.25</v>
      </c>
    </row>
    <row r="964" spans="1:30" s="183" customFormat="1" ht="11.35" x14ac:dyDescent="0.35">
      <c r="A964" s="175">
        <v>951</v>
      </c>
      <c r="B964" s="175">
        <v>29.25</v>
      </c>
      <c r="C964" s="175">
        <v>741</v>
      </c>
      <c r="D964" s="184">
        <v>3.4465116279069767</v>
      </c>
      <c r="E964" s="184">
        <v>6.1935336658263163</v>
      </c>
      <c r="F964" s="185">
        <v>1940.9265000000003</v>
      </c>
      <c r="G964" s="185">
        <v>25374.825299999997</v>
      </c>
      <c r="H964" s="185">
        <v>118.02244325581394</v>
      </c>
      <c r="I964" s="185">
        <v>299.22750065023854</v>
      </c>
      <c r="J964" s="185">
        <v>1600</v>
      </c>
      <c r="K964" s="185">
        <v>271700</v>
      </c>
      <c r="L964" s="185">
        <v>1263.7209302325582</v>
      </c>
      <c r="M964" s="185">
        <v>287.85399381655276</v>
      </c>
      <c r="N964" s="186">
        <v>13.5</v>
      </c>
      <c r="O964" s="186">
        <v>179.25</v>
      </c>
      <c r="P964" s="186">
        <v>0.83372093023255811</v>
      </c>
      <c r="Q964" s="186">
        <v>2.1880015027329729</v>
      </c>
      <c r="R964" s="187">
        <v>0.84996861268047708</v>
      </c>
      <c r="S964" s="190">
        <v>36</v>
      </c>
      <c r="T964" s="190">
        <v>441</v>
      </c>
      <c r="U964" s="190">
        <v>2.0511627906976746</v>
      </c>
      <c r="V964" s="190">
        <v>4.8837237828724556</v>
      </c>
      <c r="W964" s="187">
        <v>0.63088512241054617</v>
      </c>
      <c r="X964" s="187">
        <v>1.4808537350910234</v>
      </c>
      <c r="Y964" s="188">
        <v>38</v>
      </c>
      <c r="Z964" s="188">
        <v>66</v>
      </c>
      <c r="AA964" s="188">
        <v>56</v>
      </c>
      <c r="AB964" s="188">
        <v>72</v>
      </c>
      <c r="AC964" s="188">
        <v>88</v>
      </c>
      <c r="AD964" s="189">
        <v>19.912500000000001</v>
      </c>
    </row>
    <row r="965" spans="1:30" s="183" customFormat="1" ht="11.35" x14ac:dyDescent="0.35">
      <c r="A965" s="175">
        <v>952</v>
      </c>
      <c r="B965" s="175">
        <v>28.5</v>
      </c>
      <c r="C965" s="175">
        <v>762</v>
      </c>
      <c r="D965" s="184">
        <v>3.5441860465116277</v>
      </c>
      <c r="E965" s="184">
        <v>5.9940411346689517</v>
      </c>
      <c r="F965" s="185">
        <v>2208.6405000000004</v>
      </c>
      <c r="G965" s="185">
        <v>29561.574800000002</v>
      </c>
      <c r="H965" s="185">
        <v>137.49569674418606</v>
      </c>
      <c r="I965" s="185">
        <v>324.26922842672599</v>
      </c>
      <c r="J965" s="185">
        <v>1600</v>
      </c>
      <c r="K965" s="185">
        <v>278300</v>
      </c>
      <c r="L965" s="185">
        <v>1294.4186046511627</v>
      </c>
      <c r="M965" s="185">
        <v>274.95371169977511</v>
      </c>
      <c r="N965" s="186">
        <v>12.75</v>
      </c>
      <c r="O965" s="186">
        <v>202.5</v>
      </c>
      <c r="P965" s="186">
        <v>0.94186046511627908</v>
      </c>
      <c r="Q965" s="186">
        <v>2.3206944414806978</v>
      </c>
      <c r="R965" s="187">
        <v>0.84182776801405979</v>
      </c>
      <c r="S965" s="190">
        <v>33.75</v>
      </c>
      <c r="T965" s="190">
        <v>486.75</v>
      </c>
      <c r="U965" s="190">
        <v>2.2639534883720929</v>
      </c>
      <c r="V965" s="190">
        <v>5.2173363685767171</v>
      </c>
      <c r="W965" s="187">
        <v>0.61980082015231397</v>
      </c>
      <c r="X965" s="187">
        <v>1.4616285881663738</v>
      </c>
      <c r="Y965" s="188">
        <v>27</v>
      </c>
      <c r="Z965" s="188">
        <v>72</v>
      </c>
      <c r="AA965" s="188">
        <v>61</v>
      </c>
      <c r="AB965" s="188">
        <v>80</v>
      </c>
      <c r="AC965" s="188">
        <v>80</v>
      </c>
      <c r="AD965" s="189">
        <v>21.337499999999999</v>
      </c>
    </row>
    <row r="966" spans="1:30" s="183" customFormat="1" ht="11.35" x14ac:dyDescent="0.35">
      <c r="A966" s="175">
        <v>953</v>
      </c>
      <c r="B966" s="175">
        <v>40.5</v>
      </c>
      <c r="C966" s="175">
        <v>764.25</v>
      </c>
      <c r="D966" s="184">
        <v>3.5546511627906976</v>
      </c>
      <c r="E966" s="184">
        <v>5.996804191282644</v>
      </c>
      <c r="F966" s="185">
        <v>2342.4975000000004</v>
      </c>
      <c r="G966" s="185">
        <v>28010.692724999997</v>
      </c>
      <c r="H966" s="185">
        <v>130.28229174418604</v>
      </c>
      <c r="I966" s="185">
        <v>333.20892917178344</v>
      </c>
      <c r="J966" s="185">
        <v>1600</v>
      </c>
      <c r="K966" s="185">
        <v>273100</v>
      </c>
      <c r="L966" s="185">
        <v>1270.2325581395348</v>
      </c>
      <c r="M966" s="185">
        <v>264.34974330511733</v>
      </c>
      <c r="N966" s="186">
        <v>11.25</v>
      </c>
      <c r="O966" s="186">
        <v>180</v>
      </c>
      <c r="P966" s="186">
        <v>0.83720930232558144</v>
      </c>
      <c r="Q966" s="186">
        <v>2.1533524456189816</v>
      </c>
      <c r="R966" s="187">
        <v>0.84934086629001881</v>
      </c>
      <c r="S966" s="190">
        <v>48</v>
      </c>
      <c r="T966" s="190">
        <v>423.75</v>
      </c>
      <c r="U966" s="190">
        <v>1.9709302325581395</v>
      </c>
      <c r="V966" s="190">
        <v>5.0603857366332239</v>
      </c>
      <c r="W966" s="187">
        <v>0.64532328939108607</v>
      </c>
      <c r="X966" s="187">
        <v>1.4946641556811049</v>
      </c>
      <c r="Y966" s="188">
        <v>25</v>
      </c>
      <c r="Z966" s="188">
        <v>84</v>
      </c>
      <c r="AA966" s="188">
        <v>51</v>
      </c>
      <c r="AB966" s="188">
        <v>79</v>
      </c>
      <c r="AC966" s="188">
        <v>81</v>
      </c>
      <c r="AD966" s="189">
        <v>19.912500000000001</v>
      </c>
    </row>
    <row r="967" spans="1:30" s="183" customFormat="1" ht="11.35" x14ac:dyDescent="0.35">
      <c r="A967" s="175">
        <v>954</v>
      </c>
      <c r="B967" s="175">
        <v>30.75</v>
      </c>
      <c r="C967" s="175">
        <v>932.25</v>
      </c>
      <c r="D967" s="184">
        <v>4.3360465116279068</v>
      </c>
      <c r="E967" s="184">
        <v>6.4884542099956084</v>
      </c>
      <c r="F967" s="185">
        <v>2744.0685000000003</v>
      </c>
      <c r="G967" s="185">
        <v>39842.53605000001</v>
      </c>
      <c r="H967" s="185">
        <v>185.31412116279074</v>
      </c>
      <c r="I967" s="185">
        <v>478.03381490378064</v>
      </c>
      <c r="J967" s="185">
        <v>1600</v>
      </c>
      <c r="K967" s="185">
        <v>267650</v>
      </c>
      <c r="L967" s="185">
        <v>1244.8837209302326</v>
      </c>
      <c r="M967" s="185">
        <v>275.89592454828249</v>
      </c>
      <c r="N967" s="186">
        <v>11.25</v>
      </c>
      <c r="O967" s="186">
        <v>106.5</v>
      </c>
      <c r="P967" s="186">
        <v>0.49534883720930234</v>
      </c>
      <c r="Q967" s="186">
        <v>1.6598901394189407</v>
      </c>
      <c r="R967" s="187">
        <v>0.91069182389937109</v>
      </c>
      <c r="S967" s="190">
        <v>30.75</v>
      </c>
      <c r="T967" s="190">
        <v>381</v>
      </c>
      <c r="U967" s="190">
        <v>1.7720930232558139</v>
      </c>
      <c r="V967" s="190">
        <v>4.5296053953998259</v>
      </c>
      <c r="W967" s="187">
        <v>0.68050314465408812</v>
      </c>
      <c r="X967" s="187">
        <v>1.5911949685534592</v>
      </c>
      <c r="Y967" s="188">
        <v>36</v>
      </c>
      <c r="Z967" s="188">
        <v>75</v>
      </c>
      <c r="AA967" s="188">
        <v>49</v>
      </c>
      <c r="AB967" s="188">
        <v>73</v>
      </c>
      <c r="AC967" s="188">
        <v>87</v>
      </c>
      <c r="AD967" s="189">
        <v>19.875</v>
      </c>
    </row>
    <row r="968" spans="1:30" s="183" customFormat="1" ht="11.35" x14ac:dyDescent="0.35">
      <c r="A968" s="175">
        <v>955</v>
      </c>
      <c r="B968" s="175">
        <v>21.75</v>
      </c>
      <c r="C968" s="175">
        <v>621.75</v>
      </c>
      <c r="D968" s="184">
        <v>2.8918604651162791</v>
      </c>
      <c r="E968" s="184">
        <v>4.4378092261951263</v>
      </c>
      <c r="F968" s="185">
        <v>1940.9265000000003</v>
      </c>
      <c r="G968" s="185">
        <v>24225.886050000001</v>
      </c>
      <c r="H968" s="185">
        <v>112.67853976744186</v>
      </c>
      <c r="I968" s="185">
        <v>302.17902676907755</v>
      </c>
      <c r="J968" s="185">
        <v>1600</v>
      </c>
      <c r="K968" s="185">
        <v>269700</v>
      </c>
      <c r="L968" s="185">
        <v>1254.4186046511627</v>
      </c>
      <c r="M968" s="185">
        <v>283.24143729649109</v>
      </c>
      <c r="N968" s="186">
        <v>12</v>
      </c>
      <c r="O968" s="186">
        <v>156</v>
      </c>
      <c r="P968" s="186">
        <v>0.72558139534883725</v>
      </c>
      <c r="Q968" s="186">
        <v>1.8981782982609137</v>
      </c>
      <c r="R968" s="187">
        <v>0.87309334960341667</v>
      </c>
      <c r="S968" s="190">
        <v>31.5</v>
      </c>
      <c r="T968" s="190">
        <v>438.75</v>
      </c>
      <c r="U968" s="190">
        <v>2.0406976744186047</v>
      </c>
      <c r="V968" s="190">
        <v>4.7878869724032311</v>
      </c>
      <c r="W968" s="187">
        <v>0.6430750457596095</v>
      </c>
      <c r="X968" s="187">
        <v>1.5161683953630263</v>
      </c>
      <c r="Y968" s="188">
        <v>42</v>
      </c>
      <c r="Z968" s="188">
        <v>63</v>
      </c>
      <c r="AA968" s="188">
        <v>55</v>
      </c>
      <c r="AB968" s="188">
        <v>89</v>
      </c>
      <c r="AC968" s="188">
        <v>71</v>
      </c>
      <c r="AD968" s="189">
        <v>20.487500000000001</v>
      </c>
    </row>
    <row r="969" spans="1:30" s="183" customFormat="1" ht="11.35" x14ac:dyDescent="0.35">
      <c r="A969" s="175">
        <v>956</v>
      </c>
      <c r="B969" s="175">
        <v>43.5</v>
      </c>
      <c r="C969" s="175">
        <v>1269</v>
      </c>
      <c r="D969" s="184">
        <v>5.902325581395349</v>
      </c>
      <c r="E969" s="184">
        <v>9.506809865498262</v>
      </c>
      <c r="F969" s="185">
        <v>3881.8530000000005</v>
      </c>
      <c r="G969" s="185">
        <v>55150.571300000025</v>
      </c>
      <c r="H969" s="185">
        <v>256.51428511627921</v>
      </c>
      <c r="I969" s="185">
        <v>656.47188867885905</v>
      </c>
      <c r="J969" s="185">
        <v>1600</v>
      </c>
      <c r="K969" s="185">
        <v>269900</v>
      </c>
      <c r="L969" s="185">
        <v>1255.3488372093022</v>
      </c>
      <c r="M969" s="185">
        <v>274.93711122208691</v>
      </c>
      <c r="N969" s="186">
        <v>12</v>
      </c>
      <c r="O969" s="186">
        <v>180</v>
      </c>
      <c r="P969" s="186">
        <v>0.83720930232558144</v>
      </c>
      <c r="Q969" s="186">
        <v>2.0198227061796894</v>
      </c>
      <c r="R969" s="187">
        <v>0.85356924954240387</v>
      </c>
      <c r="S969" s="190">
        <v>32.25</v>
      </c>
      <c r="T969" s="190">
        <v>449.25</v>
      </c>
      <c r="U969" s="190">
        <v>2.0895348837209302</v>
      </c>
      <c r="V969" s="190">
        <v>4.6781775914396908</v>
      </c>
      <c r="W969" s="187">
        <v>0.63453325198291644</v>
      </c>
      <c r="X969" s="187">
        <v>1.4881025015253204</v>
      </c>
      <c r="Y969" s="188">
        <v>35</v>
      </c>
      <c r="Z969" s="188">
        <v>71</v>
      </c>
      <c r="AA969" s="188">
        <v>54</v>
      </c>
      <c r="AB969" s="188">
        <v>77</v>
      </c>
      <c r="AC969" s="188">
        <v>83</v>
      </c>
      <c r="AD969" s="189">
        <v>20.487500000000001</v>
      </c>
    </row>
    <row r="970" spans="1:30" s="183" customFormat="1" ht="11.35" x14ac:dyDescent="0.35">
      <c r="A970" s="175">
        <v>957</v>
      </c>
      <c r="B970" s="175">
        <v>26.25</v>
      </c>
      <c r="C970" s="175">
        <v>754.5</v>
      </c>
      <c r="D970" s="184">
        <v>3.5093023255813955</v>
      </c>
      <c r="E970" s="184">
        <v>5.7537498521784176</v>
      </c>
      <c r="F970" s="185">
        <v>2342.4975000000004</v>
      </c>
      <c r="G970" s="185">
        <v>37516.027025000039</v>
      </c>
      <c r="H970" s="185">
        <v>174.49314895348854</v>
      </c>
      <c r="I970" s="185">
        <v>410.66792497808387</v>
      </c>
      <c r="J970" s="185">
        <v>1600</v>
      </c>
      <c r="K970" s="185">
        <v>280650</v>
      </c>
      <c r="L970" s="185">
        <v>1305.3488372093022</v>
      </c>
      <c r="M970" s="185">
        <v>258.37693284465547</v>
      </c>
      <c r="N970" s="186">
        <v>18.75</v>
      </c>
      <c r="O970" s="186">
        <v>150.75</v>
      </c>
      <c r="P970" s="186">
        <v>0.7011627906976744</v>
      </c>
      <c r="Q970" s="186">
        <v>2.19745201780872</v>
      </c>
      <c r="R970" s="187">
        <v>0.87832929782082325</v>
      </c>
      <c r="S970" s="190">
        <v>40.5</v>
      </c>
      <c r="T970" s="190">
        <v>459.75</v>
      </c>
      <c r="U970" s="190">
        <v>2.1383720930232557</v>
      </c>
      <c r="V970" s="190">
        <v>5.2090956263133981</v>
      </c>
      <c r="W970" s="187">
        <v>0.62893462469733652</v>
      </c>
      <c r="X970" s="187">
        <v>1.5072639225181597</v>
      </c>
      <c r="Y970" s="188">
        <v>23</v>
      </c>
      <c r="Z970" s="188">
        <v>76</v>
      </c>
      <c r="AA970" s="188">
        <v>61</v>
      </c>
      <c r="AB970" s="188">
        <v>71</v>
      </c>
      <c r="AC970" s="188">
        <v>89</v>
      </c>
      <c r="AD970" s="189">
        <v>20.65</v>
      </c>
    </row>
    <row r="971" spans="1:30" s="183" customFormat="1" ht="11.35" x14ac:dyDescent="0.35">
      <c r="A971" s="175">
        <v>958</v>
      </c>
      <c r="B971" s="175">
        <v>26.25</v>
      </c>
      <c r="C971" s="175">
        <v>427.5</v>
      </c>
      <c r="D971" s="184">
        <v>1.9883720930232558</v>
      </c>
      <c r="E971" s="184">
        <v>4.2490905735252689</v>
      </c>
      <c r="F971" s="185">
        <v>2342.4975000000004</v>
      </c>
      <c r="G971" s="185">
        <v>24150.033750000013</v>
      </c>
      <c r="H971" s="185">
        <v>112.32573837209308</v>
      </c>
      <c r="I971" s="185">
        <v>331.94005783975462</v>
      </c>
      <c r="J971" s="185">
        <v>1600</v>
      </c>
      <c r="K971" s="185">
        <v>274850</v>
      </c>
      <c r="L971" s="185">
        <v>1278.3720930232557</v>
      </c>
      <c r="M971" s="185">
        <v>274.98453849957281</v>
      </c>
      <c r="N971" s="186">
        <v>12</v>
      </c>
      <c r="O971" s="186">
        <v>218.25</v>
      </c>
      <c r="P971" s="186">
        <v>1.0151162790697674</v>
      </c>
      <c r="Q971" s="186">
        <v>2.0807454766867677</v>
      </c>
      <c r="R971" s="187">
        <v>0.82972498537156236</v>
      </c>
      <c r="S971" s="190">
        <v>32.25</v>
      </c>
      <c r="T971" s="190">
        <v>555</v>
      </c>
      <c r="U971" s="190">
        <v>2.5813953488372094</v>
      </c>
      <c r="V971" s="190">
        <v>5.1999508361242324</v>
      </c>
      <c r="W971" s="187">
        <v>0.56699824458747805</v>
      </c>
      <c r="X971" s="187">
        <v>1.3967232299590404</v>
      </c>
      <c r="Y971" s="188">
        <v>31</v>
      </c>
      <c r="Z971" s="188">
        <v>64</v>
      </c>
      <c r="AA971" s="188">
        <v>65</v>
      </c>
      <c r="AB971" s="188">
        <v>73</v>
      </c>
      <c r="AC971" s="188">
        <v>87</v>
      </c>
      <c r="AD971" s="189">
        <v>21.362500000000001</v>
      </c>
    </row>
    <row r="972" spans="1:30" s="183" customFormat="1" ht="11.35" x14ac:dyDescent="0.35">
      <c r="A972" s="175">
        <v>959</v>
      </c>
      <c r="B972" s="175">
        <v>30</v>
      </c>
      <c r="C972" s="175">
        <v>716.25</v>
      </c>
      <c r="D972" s="184">
        <v>3.3313953488372094</v>
      </c>
      <c r="E972" s="184">
        <v>5.3602467953868418</v>
      </c>
      <c r="F972" s="185">
        <v>2677.1400000000003</v>
      </c>
      <c r="G972" s="185">
        <v>28708.608250000008</v>
      </c>
      <c r="H972" s="185">
        <v>133.52841046511631</v>
      </c>
      <c r="I972" s="185">
        <v>345.26321409910827</v>
      </c>
      <c r="J972" s="185">
        <v>1600</v>
      </c>
      <c r="K972" s="185">
        <v>271700</v>
      </c>
      <c r="L972" s="185">
        <v>1263.7209302325582</v>
      </c>
      <c r="M972" s="185">
        <v>270.27178477227409</v>
      </c>
      <c r="N972" s="186">
        <v>9.75</v>
      </c>
      <c r="O972" s="186">
        <v>171</v>
      </c>
      <c r="P972" s="186">
        <v>0.79534883720930227</v>
      </c>
      <c r="Q972" s="186">
        <v>2.0393275289338231</v>
      </c>
      <c r="R972" s="187">
        <v>0.86265060240963853</v>
      </c>
      <c r="S972" s="190">
        <v>30</v>
      </c>
      <c r="T972" s="190">
        <v>480</v>
      </c>
      <c r="U972" s="190">
        <v>2.2325581395348837</v>
      </c>
      <c r="V972" s="190">
        <v>5.2049680136839607</v>
      </c>
      <c r="W972" s="187">
        <v>0.61445783132530118</v>
      </c>
      <c r="X972" s="187">
        <v>1.4771084337349398</v>
      </c>
      <c r="Y972" s="188">
        <v>31</v>
      </c>
      <c r="Z972" s="188">
        <v>76</v>
      </c>
      <c r="AA972" s="188">
        <v>53</v>
      </c>
      <c r="AB972" s="188">
        <v>81</v>
      </c>
      <c r="AC972" s="188">
        <v>79</v>
      </c>
      <c r="AD972" s="189">
        <v>20.75</v>
      </c>
    </row>
    <row r="973" spans="1:30" s="183" customFormat="1" ht="11.35" x14ac:dyDescent="0.35">
      <c r="A973" s="175">
        <v>960</v>
      </c>
      <c r="B973" s="175">
        <v>26.25</v>
      </c>
      <c r="C973" s="175">
        <v>774</v>
      </c>
      <c r="D973" s="184">
        <v>3.6</v>
      </c>
      <c r="E973" s="184">
        <v>5.2875161562688149</v>
      </c>
      <c r="F973" s="185">
        <v>2342.4975000000004</v>
      </c>
      <c r="G973" s="185">
        <v>33419.259175000014</v>
      </c>
      <c r="H973" s="185">
        <v>155.43841476744191</v>
      </c>
      <c r="I973" s="185">
        <v>374.6290350648469</v>
      </c>
      <c r="J973" s="185">
        <v>1600</v>
      </c>
      <c r="K973" s="185">
        <v>275200</v>
      </c>
      <c r="L973" s="185">
        <v>1280</v>
      </c>
      <c r="M973" s="185">
        <v>273.46854797027748</v>
      </c>
      <c r="N973" s="186">
        <v>9.75</v>
      </c>
      <c r="O973" s="186">
        <v>142.5</v>
      </c>
      <c r="P973" s="186">
        <v>0.66279069767441856</v>
      </c>
      <c r="Q973" s="186">
        <v>1.7656871337014013</v>
      </c>
      <c r="R973" s="187">
        <v>0.88035264483627207</v>
      </c>
      <c r="S973" s="190">
        <v>27.75</v>
      </c>
      <c r="T973" s="190">
        <v>409.5</v>
      </c>
      <c r="U973" s="190">
        <v>1.9046511627906977</v>
      </c>
      <c r="V973" s="190">
        <v>4.1249725849200622</v>
      </c>
      <c r="W973" s="187">
        <v>0.65617128463476082</v>
      </c>
      <c r="X973" s="187">
        <v>1.5365239294710329</v>
      </c>
      <c r="Y973" s="188">
        <v>34</v>
      </c>
      <c r="Z973" s="188">
        <v>70</v>
      </c>
      <c r="AA973" s="188">
        <v>56</v>
      </c>
      <c r="AB973" s="188">
        <v>80</v>
      </c>
      <c r="AC973" s="188">
        <v>80</v>
      </c>
      <c r="AD973" s="189">
        <v>19.850000000000001</v>
      </c>
    </row>
    <row r="974" spans="1:30" s="183" customFormat="1" ht="11.35" x14ac:dyDescent="0.35">
      <c r="A974" s="175">
        <v>961</v>
      </c>
      <c r="B974" s="175">
        <v>38.25</v>
      </c>
      <c r="C974" s="175">
        <v>1111.5</v>
      </c>
      <c r="D974" s="184">
        <v>5.1697674418604649</v>
      </c>
      <c r="E974" s="184">
        <v>8.6792341301436799</v>
      </c>
      <c r="F974" s="185">
        <v>3346.4250000000006</v>
      </c>
      <c r="G974" s="185">
        <v>43399.414000000019</v>
      </c>
      <c r="H974" s="185">
        <v>201.85773953488382</v>
      </c>
      <c r="I974" s="185">
        <v>528.46145595995563</v>
      </c>
      <c r="J974" s="185">
        <v>1600</v>
      </c>
      <c r="K974" s="185">
        <v>277250</v>
      </c>
      <c r="L974" s="185">
        <v>1289.5348837209303</v>
      </c>
      <c r="M974" s="185">
        <v>261.54602790334837</v>
      </c>
      <c r="N974" s="186">
        <v>12</v>
      </c>
      <c r="O974" s="186">
        <v>222.75</v>
      </c>
      <c r="P974" s="186">
        <v>1.036046511627907</v>
      </c>
      <c r="Q974" s="186">
        <v>2.4941830827272899</v>
      </c>
      <c r="R974" s="187">
        <v>0.82498526812021222</v>
      </c>
      <c r="S974" s="190">
        <v>39</v>
      </c>
      <c r="T974" s="190">
        <v>495</v>
      </c>
      <c r="U974" s="190">
        <v>2.3023255813953489</v>
      </c>
      <c r="V974" s="190">
        <v>5.2679815945404842</v>
      </c>
      <c r="W974" s="187">
        <v>0.61107837360047135</v>
      </c>
      <c r="X974" s="187">
        <v>1.4360636417206836</v>
      </c>
      <c r="Y974" s="188">
        <v>27</v>
      </c>
      <c r="Z974" s="188">
        <v>72</v>
      </c>
      <c r="AA974" s="188">
        <v>61</v>
      </c>
      <c r="AB974" s="188">
        <v>83</v>
      </c>
      <c r="AC974" s="188">
        <v>77</v>
      </c>
      <c r="AD974" s="189">
        <v>21.212499999999999</v>
      </c>
    </row>
    <row r="975" spans="1:30" s="183" customFormat="1" ht="11.35" x14ac:dyDescent="0.35">
      <c r="A975" s="175">
        <v>962</v>
      </c>
      <c r="B975" s="175">
        <v>21.75</v>
      </c>
      <c r="C975" s="175">
        <v>432.75</v>
      </c>
      <c r="D975" s="184">
        <v>2.0127906976744185</v>
      </c>
      <c r="E975" s="184">
        <v>3.386271297032966</v>
      </c>
      <c r="F975" s="185">
        <v>1271.6415000000002</v>
      </c>
      <c r="G975" s="185">
        <v>14214.126099999999</v>
      </c>
      <c r="H975" s="185">
        <v>66.112214418604651</v>
      </c>
      <c r="I975" s="185">
        <v>156.37422847284998</v>
      </c>
      <c r="J975" s="185">
        <v>1600</v>
      </c>
      <c r="K975" s="185">
        <v>274900</v>
      </c>
      <c r="L975" s="185">
        <v>1278.6046511627908</v>
      </c>
      <c r="M975" s="185">
        <v>259.01125255522828</v>
      </c>
      <c r="N975" s="186">
        <v>14.25</v>
      </c>
      <c r="O975" s="186">
        <v>221.25</v>
      </c>
      <c r="P975" s="186">
        <v>1.0290697674418605</v>
      </c>
      <c r="Q975" s="186">
        <v>2.401572512436994</v>
      </c>
      <c r="R975" s="187">
        <v>0.82055961070559613</v>
      </c>
      <c r="S975" s="190">
        <v>24.75</v>
      </c>
      <c r="T975" s="190">
        <v>474</v>
      </c>
      <c r="U975" s="190">
        <v>2.2046511627906975</v>
      </c>
      <c r="V975" s="190">
        <v>4.6097065148927765</v>
      </c>
      <c r="W975" s="187">
        <v>0.61557177615571779</v>
      </c>
      <c r="X975" s="187">
        <v>1.4361313868613139</v>
      </c>
      <c r="Y975" s="188">
        <v>27</v>
      </c>
      <c r="Z975" s="188">
        <v>80</v>
      </c>
      <c r="AA975" s="188">
        <v>53</v>
      </c>
      <c r="AB975" s="188">
        <v>79</v>
      </c>
      <c r="AC975" s="188">
        <v>81</v>
      </c>
      <c r="AD975" s="189">
        <v>20.55</v>
      </c>
    </row>
    <row r="976" spans="1:30" s="183" customFormat="1" ht="11.35" x14ac:dyDescent="0.35">
      <c r="A976" s="175">
        <v>963</v>
      </c>
      <c r="B976" s="175">
        <v>34.5</v>
      </c>
      <c r="C976" s="175">
        <v>714</v>
      </c>
      <c r="D976" s="184">
        <v>3.3209302325581396</v>
      </c>
      <c r="E976" s="184">
        <v>5.9535216209711912</v>
      </c>
      <c r="F976" s="185">
        <v>3078.7110000000007</v>
      </c>
      <c r="G976" s="185">
        <v>35535.687075000023</v>
      </c>
      <c r="H976" s="185">
        <v>165.28226546511638</v>
      </c>
      <c r="I976" s="185">
        <v>465.62622997289247</v>
      </c>
      <c r="J976" s="185">
        <v>1600</v>
      </c>
      <c r="K976" s="185">
        <v>272250</v>
      </c>
      <c r="L976" s="185">
        <v>1266.2790697674418</v>
      </c>
      <c r="M976" s="185">
        <v>278.24569973261293</v>
      </c>
      <c r="N976" s="186">
        <v>12.75</v>
      </c>
      <c r="O976" s="186">
        <v>189</v>
      </c>
      <c r="P976" s="186">
        <v>0.87906976744186049</v>
      </c>
      <c r="Q976" s="186">
        <v>2.1487942869509689</v>
      </c>
      <c r="R976" s="187">
        <v>0.84736523319200496</v>
      </c>
      <c r="S976" s="190">
        <v>32.25</v>
      </c>
      <c r="T976" s="190">
        <v>486</v>
      </c>
      <c r="U976" s="190">
        <v>2.2604651162790699</v>
      </c>
      <c r="V976" s="190">
        <v>4.9920679856458436</v>
      </c>
      <c r="W976" s="187">
        <v>0.60751059963658394</v>
      </c>
      <c r="X976" s="187">
        <v>1.4548758328285889</v>
      </c>
      <c r="Y976" s="188">
        <v>34</v>
      </c>
      <c r="Z976" s="188">
        <v>72</v>
      </c>
      <c r="AA976" s="188">
        <v>54</v>
      </c>
      <c r="AB976" s="188">
        <v>78</v>
      </c>
      <c r="AC976" s="188">
        <v>82</v>
      </c>
      <c r="AD976" s="189">
        <v>20.637499999999999</v>
      </c>
    </row>
    <row r="977" spans="1:30" s="183" customFormat="1" ht="11.35" x14ac:dyDescent="0.35">
      <c r="A977" s="175">
        <v>964</v>
      </c>
      <c r="B977" s="175">
        <v>39</v>
      </c>
      <c r="C977" s="175">
        <v>825.75</v>
      </c>
      <c r="D977" s="184">
        <v>3.8406976744186045</v>
      </c>
      <c r="E977" s="184">
        <v>6.6049158255331113</v>
      </c>
      <c r="F977" s="185">
        <v>3480.2820000000006</v>
      </c>
      <c r="G977" s="185">
        <v>36135.812625000013</v>
      </c>
      <c r="H977" s="185">
        <v>168.07354709302331</v>
      </c>
      <c r="I977" s="185">
        <v>403.57444850987844</v>
      </c>
      <c r="J977" s="185">
        <v>1600</v>
      </c>
      <c r="K977" s="185">
        <v>275850</v>
      </c>
      <c r="L977" s="185">
        <v>1283.0232558139535</v>
      </c>
      <c r="M977" s="185">
        <v>268.00173388092463</v>
      </c>
      <c r="N977" s="186">
        <v>12</v>
      </c>
      <c r="O977" s="186">
        <v>148.5</v>
      </c>
      <c r="P977" s="186">
        <v>0.69069767441860463</v>
      </c>
      <c r="Q977" s="186">
        <v>2.0350967224813612</v>
      </c>
      <c r="R977" s="187">
        <v>0.87912087912087911</v>
      </c>
      <c r="S977" s="190">
        <v>33</v>
      </c>
      <c r="T977" s="190">
        <v>427.5</v>
      </c>
      <c r="U977" s="190">
        <v>1.9883720930232558</v>
      </c>
      <c r="V977" s="190">
        <v>4.6918331960337714</v>
      </c>
      <c r="W977" s="187">
        <v>0.65201465201465203</v>
      </c>
      <c r="X977" s="187">
        <v>1.531135531135531</v>
      </c>
      <c r="Y977" s="188">
        <v>28</v>
      </c>
      <c r="Z977" s="188">
        <v>78</v>
      </c>
      <c r="AA977" s="188">
        <v>54</v>
      </c>
      <c r="AB977" s="188">
        <v>63</v>
      </c>
      <c r="AC977" s="188">
        <v>97</v>
      </c>
      <c r="AD977" s="189">
        <v>20.475000000000001</v>
      </c>
    </row>
    <row r="978" spans="1:30" s="183" customFormat="1" ht="11.35" x14ac:dyDescent="0.35">
      <c r="A978" s="175">
        <v>965</v>
      </c>
      <c r="B978" s="175">
        <v>34.5</v>
      </c>
      <c r="C978" s="175">
        <v>1114.5</v>
      </c>
      <c r="D978" s="184">
        <v>5.1837209302325578</v>
      </c>
      <c r="E978" s="184">
        <v>7.126073627343243</v>
      </c>
      <c r="F978" s="185">
        <v>2342.4975000000004</v>
      </c>
      <c r="G978" s="185">
        <v>51028.519350000039</v>
      </c>
      <c r="H978" s="185">
        <v>237.34195046511647</v>
      </c>
      <c r="I978" s="185">
        <v>447.79059439826921</v>
      </c>
      <c r="J978" s="185">
        <v>1600</v>
      </c>
      <c r="K978" s="185">
        <v>281600</v>
      </c>
      <c r="L978" s="185">
        <v>1309.7674418604652</v>
      </c>
      <c r="M978" s="185">
        <v>266.9443602295778</v>
      </c>
      <c r="N978" s="186">
        <v>9</v>
      </c>
      <c r="O978" s="186">
        <v>114.75</v>
      </c>
      <c r="P978" s="186">
        <v>0.53372093023255818</v>
      </c>
      <c r="Q978" s="186">
        <v>1.7627281097905767</v>
      </c>
      <c r="R978" s="187">
        <v>0.90710382513661192</v>
      </c>
      <c r="S978" s="190">
        <v>27</v>
      </c>
      <c r="T978" s="190">
        <v>450</v>
      </c>
      <c r="U978" s="190">
        <v>2.0930232558139537</v>
      </c>
      <c r="V978" s="190">
        <v>4.8235280718789548</v>
      </c>
      <c r="W978" s="187">
        <v>0.63570127504553731</v>
      </c>
      <c r="X978" s="187">
        <v>1.5428051001821492</v>
      </c>
      <c r="Y978" s="188">
        <v>26</v>
      </c>
      <c r="Z978" s="188">
        <v>70</v>
      </c>
      <c r="AA978" s="188">
        <v>64</v>
      </c>
      <c r="AB978" s="188">
        <v>80</v>
      </c>
      <c r="AC978" s="188">
        <v>80</v>
      </c>
      <c r="AD978" s="189">
        <v>20.587499999999999</v>
      </c>
    </row>
    <row r="979" spans="1:30" s="183" customFormat="1" ht="11.35" x14ac:dyDescent="0.35">
      <c r="A979" s="175">
        <v>966</v>
      </c>
      <c r="B979" s="175">
        <v>23.25</v>
      </c>
      <c r="C979" s="175">
        <v>511.5</v>
      </c>
      <c r="D979" s="184">
        <v>2.3790697674418606</v>
      </c>
      <c r="E979" s="184">
        <v>4.0240839289299588</v>
      </c>
      <c r="F979" s="185">
        <v>2074.7835000000005</v>
      </c>
      <c r="G979" s="185">
        <v>24131.814325000003</v>
      </c>
      <c r="H979" s="185">
        <v>112.24099686046513</v>
      </c>
      <c r="I979" s="185">
        <v>308.22120348136588</v>
      </c>
      <c r="J979" s="185">
        <v>1600</v>
      </c>
      <c r="K979" s="185">
        <v>274150</v>
      </c>
      <c r="L979" s="185">
        <v>1275.1162790697674</v>
      </c>
      <c r="M979" s="185">
        <v>277.96298493762743</v>
      </c>
      <c r="N979" s="186">
        <v>9.75</v>
      </c>
      <c r="O979" s="186">
        <v>156.75</v>
      </c>
      <c r="P979" s="186">
        <v>0.72906976744186047</v>
      </c>
      <c r="Q979" s="186">
        <v>1.8808315097336485</v>
      </c>
      <c r="R979" s="187">
        <v>0.8688833124215809</v>
      </c>
      <c r="S979" s="190">
        <v>18.75</v>
      </c>
      <c r="T979" s="190">
        <v>444.75</v>
      </c>
      <c r="U979" s="190">
        <v>2.0686046511627909</v>
      </c>
      <c r="V979" s="190">
        <v>4.1699725348136001</v>
      </c>
      <c r="W979" s="187">
        <v>0.62797992471769137</v>
      </c>
      <c r="X979" s="187">
        <v>1.4968632371392723</v>
      </c>
      <c r="Y979" s="188">
        <v>31</v>
      </c>
      <c r="Z979" s="188">
        <v>75</v>
      </c>
      <c r="AA979" s="188">
        <v>54</v>
      </c>
      <c r="AB979" s="188">
        <v>81</v>
      </c>
      <c r="AC979" s="188">
        <v>79</v>
      </c>
      <c r="AD979" s="189">
        <v>19.925000000000001</v>
      </c>
    </row>
    <row r="980" spans="1:30" s="183" customFormat="1" ht="11.35" x14ac:dyDescent="0.35">
      <c r="A980" s="175">
        <v>967</v>
      </c>
      <c r="B980" s="175">
        <v>25.5</v>
      </c>
      <c r="C980" s="175">
        <v>756</v>
      </c>
      <c r="D980" s="184">
        <v>3.516279069767442</v>
      </c>
      <c r="E980" s="184">
        <v>5.671216892629964</v>
      </c>
      <c r="F980" s="185">
        <v>1873.9980000000003</v>
      </c>
      <c r="G980" s="185">
        <v>32199.673175</v>
      </c>
      <c r="H980" s="185">
        <v>149.76592174418604</v>
      </c>
      <c r="I980" s="185">
        <v>346.24606527020615</v>
      </c>
      <c r="J980" s="185">
        <v>1600</v>
      </c>
      <c r="K980" s="185">
        <v>270000</v>
      </c>
      <c r="L980" s="185">
        <v>1255.8139534883721</v>
      </c>
      <c r="M980" s="185">
        <v>279.60446493884228</v>
      </c>
      <c r="N980" s="186">
        <v>15</v>
      </c>
      <c r="O980" s="186">
        <v>180.75</v>
      </c>
      <c r="P980" s="186">
        <v>0.84069767441860466</v>
      </c>
      <c r="Q980" s="186">
        <v>2.4485179527995053</v>
      </c>
      <c r="R980" s="187">
        <v>0.85516826923076927</v>
      </c>
      <c r="S980" s="190">
        <v>29.25</v>
      </c>
      <c r="T980" s="190">
        <v>474.75</v>
      </c>
      <c r="U980" s="190">
        <v>2.2081395348837209</v>
      </c>
      <c r="V980" s="190">
        <v>4.6071730216551527</v>
      </c>
      <c r="W980" s="187">
        <v>0.61959134615384615</v>
      </c>
      <c r="X980" s="187">
        <v>1.4747596153846154</v>
      </c>
      <c r="Y980" s="188">
        <v>34</v>
      </c>
      <c r="Z980" s="188">
        <v>68</v>
      </c>
      <c r="AA980" s="188">
        <v>58</v>
      </c>
      <c r="AB980" s="188">
        <v>83</v>
      </c>
      <c r="AC980" s="188">
        <v>77</v>
      </c>
      <c r="AD980" s="189">
        <v>20.8</v>
      </c>
    </row>
    <row r="981" spans="1:30" s="183" customFormat="1" ht="11.35" x14ac:dyDescent="0.35">
      <c r="A981" s="175">
        <v>968</v>
      </c>
      <c r="B981" s="175">
        <v>34.5</v>
      </c>
      <c r="C981" s="175">
        <v>748.5</v>
      </c>
      <c r="D981" s="184">
        <v>3.4813953488372094</v>
      </c>
      <c r="E981" s="184">
        <v>6.3161640218130461</v>
      </c>
      <c r="F981" s="185">
        <v>3078.7110000000007</v>
      </c>
      <c r="G981" s="185">
        <v>32423.883650000007</v>
      </c>
      <c r="H981" s="185">
        <v>150.80876116279072</v>
      </c>
      <c r="I981" s="185">
        <v>408.57150892606711</v>
      </c>
      <c r="J981" s="185">
        <v>1600</v>
      </c>
      <c r="K981" s="185">
        <v>274200</v>
      </c>
      <c r="L981" s="185">
        <v>1275.3488372093022</v>
      </c>
      <c r="M981" s="185">
        <v>280.26480166510356</v>
      </c>
      <c r="N981" s="186">
        <v>14.25</v>
      </c>
      <c r="O981" s="186">
        <v>180</v>
      </c>
      <c r="P981" s="186">
        <v>0.83720930232558144</v>
      </c>
      <c r="Q981" s="186">
        <v>2.3292655831661633</v>
      </c>
      <c r="R981" s="187">
        <v>0.85428051001821492</v>
      </c>
      <c r="S981" s="190">
        <v>36</v>
      </c>
      <c r="T981" s="190">
        <v>500.25</v>
      </c>
      <c r="U981" s="190">
        <v>2.3267441860465117</v>
      </c>
      <c r="V981" s="190">
        <v>5.0995847920272732</v>
      </c>
      <c r="W981" s="187">
        <v>0.59502125075895562</v>
      </c>
      <c r="X981" s="187">
        <v>1.4493017607771705</v>
      </c>
      <c r="Y981" s="188">
        <v>29</v>
      </c>
      <c r="Z981" s="188">
        <v>69</v>
      </c>
      <c r="AA981" s="188">
        <v>62</v>
      </c>
      <c r="AB981" s="188">
        <v>83</v>
      </c>
      <c r="AC981" s="188">
        <v>77</v>
      </c>
      <c r="AD981" s="189">
        <v>20.587499999999999</v>
      </c>
    </row>
    <row r="982" spans="1:30" s="183" customFormat="1" ht="11.35" x14ac:dyDescent="0.35">
      <c r="A982" s="175">
        <v>969</v>
      </c>
      <c r="B982" s="175">
        <v>36</v>
      </c>
      <c r="C982" s="175">
        <v>1076.25</v>
      </c>
      <c r="D982" s="184">
        <v>5.0058139534883717</v>
      </c>
      <c r="E982" s="184">
        <v>7.0786817085937752</v>
      </c>
      <c r="F982" s="185">
        <v>2543.2830000000004</v>
      </c>
      <c r="G982" s="185">
        <v>44007.347875000021</v>
      </c>
      <c r="H982" s="185">
        <v>204.68533895348847</v>
      </c>
      <c r="I982" s="185">
        <v>485.32438646488305</v>
      </c>
      <c r="J982" s="185">
        <v>1600</v>
      </c>
      <c r="K982" s="185">
        <v>268750</v>
      </c>
      <c r="L982" s="185">
        <v>1250</v>
      </c>
      <c r="M982" s="185">
        <v>291.62772325683068</v>
      </c>
      <c r="N982" s="186">
        <v>10.5</v>
      </c>
      <c r="O982" s="186">
        <v>154.5</v>
      </c>
      <c r="P982" s="186">
        <v>0.71860465116279071</v>
      </c>
      <c r="Q982" s="186">
        <v>2.0318441296684115</v>
      </c>
      <c r="R982" s="187">
        <v>0.87461959829580038</v>
      </c>
      <c r="S982" s="190">
        <v>41.25</v>
      </c>
      <c r="T982" s="190">
        <v>441</v>
      </c>
      <c r="U982" s="190">
        <v>2.0511627906976746</v>
      </c>
      <c r="V982" s="190">
        <v>5.040519095663579</v>
      </c>
      <c r="W982" s="187">
        <v>0.64211807668898357</v>
      </c>
      <c r="X982" s="187">
        <v>1.5167376749847841</v>
      </c>
      <c r="Y982" s="188">
        <v>42</v>
      </c>
      <c r="Z982" s="188">
        <v>62</v>
      </c>
      <c r="AA982" s="188">
        <v>56</v>
      </c>
      <c r="AB982" s="188">
        <v>82</v>
      </c>
      <c r="AC982" s="188">
        <v>78</v>
      </c>
      <c r="AD982" s="189">
        <v>20.537500000000001</v>
      </c>
    </row>
    <row r="983" spans="1:30" s="183" customFormat="1" ht="11.35" x14ac:dyDescent="0.35">
      <c r="A983" s="175">
        <v>970</v>
      </c>
      <c r="B983" s="175">
        <v>31.5</v>
      </c>
      <c r="C983" s="175">
        <v>843.75</v>
      </c>
      <c r="D983" s="184">
        <v>3.9244186046511627</v>
      </c>
      <c r="E983" s="184">
        <v>5.8091067333028574</v>
      </c>
      <c r="F983" s="185">
        <v>2141.7120000000004</v>
      </c>
      <c r="G983" s="185">
        <v>33361.99812500002</v>
      </c>
      <c r="H983" s="185">
        <v>155.17208430232569</v>
      </c>
      <c r="I983" s="185">
        <v>326.50117152499007</v>
      </c>
      <c r="J983" s="185">
        <v>1600</v>
      </c>
      <c r="K983" s="185">
        <v>271950</v>
      </c>
      <c r="L983" s="185">
        <v>1264.8837209302326</v>
      </c>
      <c r="M983" s="185">
        <v>281.95224037990687</v>
      </c>
      <c r="N983" s="186">
        <v>12</v>
      </c>
      <c r="O983" s="186">
        <v>150</v>
      </c>
      <c r="P983" s="186">
        <v>0.69767441860465118</v>
      </c>
      <c r="Q983" s="186">
        <v>2.0430230455208895</v>
      </c>
      <c r="R983" s="187">
        <v>0.88031119090365051</v>
      </c>
      <c r="S983" s="190">
        <v>32.25</v>
      </c>
      <c r="T983" s="190">
        <v>479.25</v>
      </c>
      <c r="U983" s="190">
        <v>2.2290697674418603</v>
      </c>
      <c r="V983" s="190">
        <v>4.855640719222869</v>
      </c>
      <c r="W983" s="187">
        <v>0.61759425493716336</v>
      </c>
      <c r="X983" s="187">
        <v>1.4979054458408139</v>
      </c>
      <c r="Y983" s="188">
        <v>38</v>
      </c>
      <c r="Z983" s="188">
        <v>67</v>
      </c>
      <c r="AA983" s="188">
        <v>55</v>
      </c>
      <c r="AB983" s="188">
        <v>89</v>
      </c>
      <c r="AC983" s="188">
        <v>71</v>
      </c>
      <c r="AD983" s="189">
        <v>20.887499999999999</v>
      </c>
    </row>
    <row r="984" spans="1:30" s="183" customFormat="1" ht="11.35" x14ac:dyDescent="0.35">
      <c r="A984" s="175">
        <v>971</v>
      </c>
      <c r="B984" s="175">
        <v>40.5</v>
      </c>
      <c r="C984" s="175">
        <v>780.75</v>
      </c>
      <c r="D984" s="184">
        <v>3.6313953488372093</v>
      </c>
      <c r="E984" s="184">
        <v>6.807894874580743</v>
      </c>
      <c r="F984" s="185">
        <v>3614.1390000000006</v>
      </c>
      <c r="G984" s="185">
        <v>39014.481775</v>
      </c>
      <c r="H984" s="185">
        <v>181.46270593023254</v>
      </c>
      <c r="I984" s="185">
        <v>457.70294210668737</v>
      </c>
      <c r="J984" s="185">
        <v>1600</v>
      </c>
      <c r="K984" s="185">
        <v>273950</v>
      </c>
      <c r="L984" s="185">
        <v>1274.1860465116279</v>
      </c>
      <c r="M984" s="185">
        <v>286.24406746608855</v>
      </c>
      <c r="N984" s="186">
        <v>15</v>
      </c>
      <c r="O984" s="186">
        <v>143.25</v>
      </c>
      <c r="P984" s="186">
        <v>0.66627906976744189</v>
      </c>
      <c r="Q984" s="186">
        <v>2.0528849352241245</v>
      </c>
      <c r="R984" s="187">
        <v>0.88267813267813278</v>
      </c>
      <c r="S984" s="190">
        <v>27</v>
      </c>
      <c r="T984" s="190">
        <v>504</v>
      </c>
      <c r="U984" s="190">
        <v>2.344186046511628</v>
      </c>
      <c r="V984" s="190">
        <v>5.0242543653602745</v>
      </c>
      <c r="W984" s="187">
        <v>0.58722358722358725</v>
      </c>
      <c r="X984" s="187">
        <v>1.4699017199017201</v>
      </c>
      <c r="Y984" s="188">
        <v>36</v>
      </c>
      <c r="Z984" s="188">
        <v>60</v>
      </c>
      <c r="AA984" s="188">
        <v>64</v>
      </c>
      <c r="AB984" s="188">
        <v>88</v>
      </c>
      <c r="AC984" s="188">
        <v>72</v>
      </c>
      <c r="AD984" s="189">
        <v>20.350000000000001</v>
      </c>
    </row>
    <row r="985" spans="1:30" s="183" customFormat="1" ht="11.35" x14ac:dyDescent="0.35">
      <c r="A985" s="175">
        <v>972</v>
      </c>
      <c r="B985" s="175">
        <v>36.75</v>
      </c>
      <c r="C985" s="175">
        <v>1044.75</v>
      </c>
      <c r="D985" s="184">
        <v>4.8593023255813952</v>
      </c>
      <c r="E985" s="184">
        <v>7.2272221610506406</v>
      </c>
      <c r="F985" s="185">
        <v>2810.9970000000003</v>
      </c>
      <c r="G985" s="185">
        <v>36257.027575000022</v>
      </c>
      <c r="H985" s="185">
        <v>168.63733755813965</v>
      </c>
      <c r="I985" s="185">
        <v>391.53319470604697</v>
      </c>
      <c r="J985" s="185">
        <v>1600</v>
      </c>
      <c r="K985" s="185">
        <v>272950</v>
      </c>
      <c r="L985" s="185">
        <v>1269.5348837209303</v>
      </c>
      <c r="M985" s="185">
        <v>275.37530455158634</v>
      </c>
      <c r="N985" s="186">
        <v>11.25</v>
      </c>
      <c r="O985" s="186">
        <v>140.25</v>
      </c>
      <c r="P985" s="186">
        <v>0.6523255813953488</v>
      </c>
      <c r="Q985" s="186">
        <v>1.8685778954716707</v>
      </c>
      <c r="R985" s="187">
        <v>0.88639125151883358</v>
      </c>
      <c r="S985" s="190">
        <v>37.5</v>
      </c>
      <c r="T985" s="190">
        <v>465</v>
      </c>
      <c r="U985" s="190">
        <v>2.1627906976744184</v>
      </c>
      <c r="V985" s="190">
        <v>5.1890891668212324</v>
      </c>
      <c r="W985" s="187">
        <v>0.62332928311057112</v>
      </c>
      <c r="X985" s="187">
        <v>1.5097205346294047</v>
      </c>
      <c r="Y985" s="188">
        <v>33</v>
      </c>
      <c r="Z985" s="188">
        <v>69</v>
      </c>
      <c r="AA985" s="188">
        <v>58</v>
      </c>
      <c r="AB985" s="188">
        <v>85</v>
      </c>
      <c r="AC985" s="188">
        <v>75</v>
      </c>
      <c r="AD985" s="189">
        <v>20.574999999999999</v>
      </c>
    </row>
    <row r="986" spans="1:30" s="183" customFormat="1" ht="11.35" x14ac:dyDescent="0.35">
      <c r="A986" s="175">
        <v>973</v>
      </c>
      <c r="B986" s="175">
        <v>42</v>
      </c>
      <c r="C986" s="175">
        <v>1316.25</v>
      </c>
      <c r="D986" s="184">
        <v>6.1220930232558137</v>
      </c>
      <c r="E986" s="184">
        <v>10.350399007645766</v>
      </c>
      <c r="F986" s="185">
        <v>3614.1390000000006</v>
      </c>
      <c r="G986" s="185">
        <v>59016.435825000051</v>
      </c>
      <c r="H986" s="185">
        <v>274.49505034883742</v>
      </c>
      <c r="I986" s="185">
        <v>614.46500633125606</v>
      </c>
      <c r="J986" s="185">
        <v>1600</v>
      </c>
      <c r="K986" s="185">
        <v>277100</v>
      </c>
      <c r="L986" s="185">
        <v>1288.8372093023256</v>
      </c>
      <c r="M986" s="185">
        <v>272.73458823248649</v>
      </c>
      <c r="N986" s="186">
        <v>11.25</v>
      </c>
      <c r="O986" s="186">
        <v>187.5</v>
      </c>
      <c r="P986" s="186">
        <v>0.87209302325581395</v>
      </c>
      <c r="Q986" s="186">
        <v>2.1059634487286343</v>
      </c>
      <c r="R986" s="187">
        <v>0.84894259818731121</v>
      </c>
      <c r="S986" s="190">
        <v>30</v>
      </c>
      <c r="T986" s="190">
        <v>445.5</v>
      </c>
      <c r="U986" s="190">
        <v>2.0720930232558139</v>
      </c>
      <c r="V986" s="190">
        <v>4.6326540898862589</v>
      </c>
      <c r="W986" s="187">
        <v>0.64108761329305131</v>
      </c>
      <c r="X986" s="187">
        <v>1.4900302114803625</v>
      </c>
      <c r="Y986" s="188">
        <v>30</v>
      </c>
      <c r="Z986" s="188">
        <v>70</v>
      </c>
      <c r="AA986" s="188">
        <v>60</v>
      </c>
      <c r="AB986" s="188">
        <v>79</v>
      </c>
      <c r="AC986" s="188">
        <v>81</v>
      </c>
      <c r="AD986" s="189">
        <v>20.6875</v>
      </c>
    </row>
    <row r="987" spans="1:30" s="183" customFormat="1" ht="11.35" x14ac:dyDescent="0.35">
      <c r="A987" s="175">
        <v>974</v>
      </c>
      <c r="B987" s="175">
        <v>21.75</v>
      </c>
      <c r="C987" s="175">
        <v>380.25</v>
      </c>
      <c r="D987" s="184">
        <v>1.7686046511627906</v>
      </c>
      <c r="E987" s="184">
        <v>3.3718533835511266</v>
      </c>
      <c r="F987" s="185">
        <v>1940.9265000000003</v>
      </c>
      <c r="G987" s="185">
        <v>17282.797824999998</v>
      </c>
      <c r="H987" s="185">
        <v>80.385106162790692</v>
      </c>
      <c r="I987" s="185">
        <v>241.25106510477073</v>
      </c>
      <c r="J987" s="185">
        <v>1600</v>
      </c>
      <c r="K987" s="185">
        <v>269100</v>
      </c>
      <c r="L987" s="185">
        <v>1251.6279069767443</v>
      </c>
      <c r="M987" s="185">
        <v>272.93772382490522</v>
      </c>
      <c r="N987" s="186">
        <v>12.75</v>
      </c>
      <c r="O987" s="186">
        <v>235.5</v>
      </c>
      <c r="P987" s="186">
        <v>1.0953488372093023</v>
      </c>
      <c r="Q987" s="186">
        <v>2.3322659039875466</v>
      </c>
      <c r="R987" s="187">
        <v>0.81496758986446671</v>
      </c>
      <c r="S987" s="190">
        <v>31.5</v>
      </c>
      <c r="T987" s="190">
        <v>500.25</v>
      </c>
      <c r="U987" s="190">
        <v>2.3267441860465117</v>
      </c>
      <c r="V987" s="190">
        <v>4.9024877915608274</v>
      </c>
      <c r="W987" s="187">
        <v>0.60695344725987033</v>
      </c>
      <c r="X987" s="187">
        <v>1.4219210371243372</v>
      </c>
      <c r="Y987" s="188">
        <v>35</v>
      </c>
      <c r="Z987" s="188">
        <v>73</v>
      </c>
      <c r="AA987" s="188">
        <v>52</v>
      </c>
      <c r="AB987" s="188">
        <v>77</v>
      </c>
      <c r="AC987" s="188">
        <v>83</v>
      </c>
      <c r="AD987" s="189">
        <v>21.212499999999999</v>
      </c>
    </row>
    <row r="988" spans="1:30" s="183" customFormat="1" ht="11.35" x14ac:dyDescent="0.35">
      <c r="A988" s="175">
        <v>975</v>
      </c>
      <c r="B988" s="175">
        <v>25.5</v>
      </c>
      <c r="C988" s="175">
        <v>624.75</v>
      </c>
      <c r="D988" s="184">
        <v>2.905813953488372</v>
      </c>
      <c r="E988" s="184">
        <v>4.6095341223423043</v>
      </c>
      <c r="F988" s="185">
        <v>2275.5690000000004</v>
      </c>
      <c r="G988" s="185">
        <v>28563.224674999998</v>
      </c>
      <c r="H988" s="185">
        <v>132.85220779069766</v>
      </c>
      <c r="I988" s="185">
        <v>324.29541512469183</v>
      </c>
      <c r="J988" s="185">
        <v>1600</v>
      </c>
      <c r="K988" s="185">
        <v>266750</v>
      </c>
      <c r="L988" s="185">
        <v>1240.6976744186047</v>
      </c>
      <c r="M988" s="185">
        <v>286.62877216348937</v>
      </c>
      <c r="N988" s="186">
        <v>15</v>
      </c>
      <c r="O988" s="186">
        <v>206.25</v>
      </c>
      <c r="P988" s="186">
        <v>0.95930232558139539</v>
      </c>
      <c r="Q988" s="186">
        <v>2.4455102819275281</v>
      </c>
      <c r="R988" s="187">
        <v>0.83333333333333337</v>
      </c>
      <c r="S988" s="190">
        <v>30</v>
      </c>
      <c r="T988" s="190">
        <v>483</v>
      </c>
      <c r="U988" s="190">
        <v>2.2465116279069766</v>
      </c>
      <c r="V988" s="190">
        <v>4.8770202541555632</v>
      </c>
      <c r="W988" s="187">
        <v>0.60969696969696963</v>
      </c>
      <c r="X988" s="187">
        <v>1.4430303030303029</v>
      </c>
      <c r="Y988" s="188">
        <v>45</v>
      </c>
      <c r="Z988" s="188">
        <v>66</v>
      </c>
      <c r="AA988" s="188">
        <v>49</v>
      </c>
      <c r="AB988" s="188">
        <v>78</v>
      </c>
      <c r="AC988" s="188">
        <v>82</v>
      </c>
      <c r="AD988" s="189">
        <v>20.625</v>
      </c>
    </row>
    <row r="989" spans="1:30" s="183" customFormat="1" ht="11.35" x14ac:dyDescent="0.35">
      <c r="A989" s="175">
        <v>976</v>
      </c>
      <c r="B989" s="175">
        <v>15.75</v>
      </c>
      <c r="C989" s="175">
        <v>393.75</v>
      </c>
      <c r="D989" s="184">
        <v>1.8313953488372092</v>
      </c>
      <c r="E989" s="184">
        <v>3.3576357262323326</v>
      </c>
      <c r="F989" s="185">
        <v>1405.4985000000001</v>
      </c>
      <c r="G989" s="185">
        <v>18596.455549999999</v>
      </c>
      <c r="H989" s="185">
        <v>86.495142093023247</v>
      </c>
      <c r="I989" s="185">
        <v>237.10227212755751</v>
      </c>
      <c r="J989" s="185">
        <v>1600</v>
      </c>
      <c r="K989" s="185">
        <v>273700</v>
      </c>
      <c r="L989" s="185">
        <v>1273.0232558139535</v>
      </c>
      <c r="M989" s="185">
        <v>274.78568440483969</v>
      </c>
      <c r="N989" s="186">
        <v>18</v>
      </c>
      <c r="O989" s="186">
        <v>293.25</v>
      </c>
      <c r="P989" s="186">
        <v>1.363953488372093</v>
      </c>
      <c r="Q989" s="186">
        <v>2.8701111538074158</v>
      </c>
      <c r="R989" s="187">
        <v>0.77437968840161575</v>
      </c>
      <c r="S989" s="190">
        <v>36.75</v>
      </c>
      <c r="T989" s="190">
        <v>549.75</v>
      </c>
      <c r="U989" s="190">
        <v>2.5569767441860467</v>
      </c>
      <c r="V989" s="190">
        <v>5.2594994319951756</v>
      </c>
      <c r="W989" s="187">
        <v>0.57703404500865552</v>
      </c>
      <c r="X989" s="187">
        <v>1.3514137334102712</v>
      </c>
      <c r="Y989" s="188">
        <v>30</v>
      </c>
      <c r="Z989" s="188">
        <v>73</v>
      </c>
      <c r="AA989" s="188">
        <v>57</v>
      </c>
      <c r="AB989" s="188">
        <v>79</v>
      </c>
      <c r="AC989" s="188">
        <v>81</v>
      </c>
      <c r="AD989" s="189">
        <v>21.662500000000001</v>
      </c>
    </row>
    <row r="990" spans="1:30" s="183" customFormat="1" ht="11.35" x14ac:dyDescent="0.35">
      <c r="A990" s="175">
        <v>977</v>
      </c>
      <c r="B990" s="175">
        <v>29.25</v>
      </c>
      <c r="C990" s="175">
        <v>1423.5</v>
      </c>
      <c r="D990" s="184">
        <v>6.6209302325581394</v>
      </c>
      <c r="E990" s="184">
        <v>8.3400931251534143</v>
      </c>
      <c r="F990" s="185">
        <v>2476.3545000000004</v>
      </c>
      <c r="G990" s="185">
        <v>51035.212200000024</v>
      </c>
      <c r="H990" s="185">
        <v>237.3730800000001</v>
      </c>
      <c r="I990" s="185">
        <v>502.89047346194928</v>
      </c>
      <c r="J990" s="185">
        <v>1600</v>
      </c>
      <c r="K990" s="185">
        <v>276700</v>
      </c>
      <c r="L990" s="185">
        <v>1286.9767441860465</v>
      </c>
      <c r="M990" s="185">
        <v>271.96528506239503</v>
      </c>
      <c r="N990" s="186">
        <v>12</v>
      </c>
      <c r="O990" s="186">
        <v>110.25</v>
      </c>
      <c r="P990" s="186">
        <v>0.51279069767441865</v>
      </c>
      <c r="Q990" s="186">
        <v>1.6020975234608588</v>
      </c>
      <c r="R990" s="187">
        <v>0.90806754221388375</v>
      </c>
      <c r="S990" s="190">
        <v>29.25</v>
      </c>
      <c r="T990" s="190">
        <v>394.5</v>
      </c>
      <c r="U990" s="190">
        <v>1.8348837209302327</v>
      </c>
      <c r="V990" s="190">
        <v>4.5675809934007532</v>
      </c>
      <c r="W990" s="187">
        <v>0.67104440275171984</v>
      </c>
      <c r="X990" s="187">
        <v>1.5791119449656037</v>
      </c>
      <c r="Y990" s="188">
        <v>33</v>
      </c>
      <c r="Z990" s="188">
        <v>70</v>
      </c>
      <c r="AA990" s="188">
        <v>57</v>
      </c>
      <c r="AB990" s="188">
        <v>83</v>
      </c>
      <c r="AC990" s="188">
        <v>77</v>
      </c>
      <c r="AD990" s="189">
        <v>19.987500000000001</v>
      </c>
    </row>
    <row r="991" spans="1:30" s="183" customFormat="1" ht="11.35" x14ac:dyDescent="0.35">
      <c r="A991" s="175">
        <v>978</v>
      </c>
      <c r="B991" s="175">
        <v>33.75</v>
      </c>
      <c r="C991" s="175">
        <v>903.75</v>
      </c>
      <c r="D991" s="184">
        <v>4.2034883720930232</v>
      </c>
      <c r="E991" s="184">
        <v>6.6276678224735344</v>
      </c>
      <c r="F991" s="185">
        <v>3011.7825000000003</v>
      </c>
      <c r="G991" s="185">
        <v>38310.617050000037</v>
      </c>
      <c r="H991" s="185">
        <v>178.18891651162809</v>
      </c>
      <c r="I991" s="185">
        <v>459.41358334376673</v>
      </c>
      <c r="J991" s="185">
        <v>1600</v>
      </c>
      <c r="K991" s="185">
        <v>270950</v>
      </c>
      <c r="L991" s="185">
        <v>1260.2325581395348</v>
      </c>
      <c r="M991" s="185">
        <v>270.75084566874619</v>
      </c>
      <c r="N991" s="186">
        <v>9</v>
      </c>
      <c r="O991" s="186">
        <v>161.25</v>
      </c>
      <c r="P991" s="186">
        <v>0.75</v>
      </c>
      <c r="Q991" s="186">
        <v>1.8385475270837559</v>
      </c>
      <c r="R991" s="187">
        <v>0.86612702366127026</v>
      </c>
      <c r="S991" s="190">
        <v>26.25</v>
      </c>
      <c r="T991" s="190">
        <v>411.75</v>
      </c>
      <c r="U991" s="190">
        <v>1.9151162790697673</v>
      </c>
      <c r="V991" s="190">
        <v>4.3657349811536124</v>
      </c>
      <c r="W991" s="187">
        <v>0.65815691158156908</v>
      </c>
      <c r="X991" s="187">
        <v>1.5242839352428392</v>
      </c>
      <c r="Y991" s="188">
        <v>32</v>
      </c>
      <c r="Z991" s="188">
        <v>72</v>
      </c>
      <c r="AA991" s="188">
        <v>56</v>
      </c>
      <c r="AB991" s="188">
        <v>79</v>
      </c>
      <c r="AC991" s="188">
        <v>81</v>
      </c>
      <c r="AD991" s="189">
        <v>20.074999999999999</v>
      </c>
    </row>
    <row r="992" spans="1:30" s="183" customFormat="1" ht="11.35" x14ac:dyDescent="0.35">
      <c r="A992" s="175">
        <v>979</v>
      </c>
      <c r="B992" s="175">
        <v>24</v>
      </c>
      <c r="C992" s="175">
        <v>737.25</v>
      </c>
      <c r="D992" s="184">
        <v>3.4290697674418604</v>
      </c>
      <c r="E992" s="184">
        <v>4.9544565108132366</v>
      </c>
      <c r="F992" s="185">
        <v>2141.7120000000004</v>
      </c>
      <c r="G992" s="185">
        <v>24367.923200000012</v>
      </c>
      <c r="H992" s="185">
        <v>113.33917767441866</v>
      </c>
      <c r="I992" s="185">
        <v>280.27028633209068</v>
      </c>
      <c r="J992" s="185">
        <v>1600</v>
      </c>
      <c r="K992" s="185">
        <v>268700</v>
      </c>
      <c r="L992" s="185">
        <v>1249.7674418604652</v>
      </c>
      <c r="M992" s="185">
        <v>289.39582869140685</v>
      </c>
      <c r="N992" s="186">
        <v>21.75</v>
      </c>
      <c r="O992" s="186">
        <v>207</v>
      </c>
      <c r="P992" s="186">
        <v>0.96279069767441861</v>
      </c>
      <c r="Q992" s="186">
        <v>2.6638610562519709</v>
      </c>
      <c r="R992" s="187">
        <v>0.82962962962962972</v>
      </c>
      <c r="S992" s="190">
        <v>18.75</v>
      </c>
      <c r="T992" s="190">
        <v>440.25</v>
      </c>
      <c r="U992" s="190">
        <v>2.0476744186046512</v>
      </c>
      <c r="V992" s="190">
        <v>4.0881489522910286</v>
      </c>
      <c r="W992" s="187">
        <v>0.63765432098765429</v>
      </c>
      <c r="X992" s="187">
        <v>1.4672839506172841</v>
      </c>
      <c r="Y992" s="188">
        <v>35</v>
      </c>
      <c r="Z992" s="188">
        <v>63</v>
      </c>
      <c r="AA992" s="188">
        <v>62</v>
      </c>
      <c r="AB992" s="188">
        <v>81</v>
      </c>
      <c r="AC992" s="188">
        <v>79</v>
      </c>
      <c r="AD992" s="189">
        <v>20.25</v>
      </c>
    </row>
    <row r="993" spans="1:30" s="183" customFormat="1" ht="11.35" x14ac:dyDescent="0.35">
      <c r="A993" s="175">
        <v>980</v>
      </c>
      <c r="B993" s="175">
        <v>23.25</v>
      </c>
      <c r="C993" s="175">
        <v>639</v>
      </c>
      <c r="D993" s="184">
        <v>2.9720930232558138</v>
      </c>
      <c r="E993" s="184">
        <v>4.8049976699399837</v>
      </c>
      <c r="F993" s="185">
        <v>2074.7835000000005</v>
      </c>
      <c r="G993" s="185">
        <v>28679.977725000019</v>
      </c>
      <c r="H993" s="185">
        <v>133.39524523255824</v>
      </c>
      <c r="I993" s="185">
        <v>321.55977991383054</v>
      </c>
      <c r="J993" s="185">
        <v>1600</v>
      </c>
      <c r="K993" s="185">
        <v>275200</v>
      </c>
      <c r="L993" s="185">
        <v>1280</v>
      </c>
      <c r="M993" s="185">
        <v>273.46854797027748</v>
      </c>
      <c r="N993" s="186">
        <v>14.25</v>
      </c>
      <c r="O993" s="186">
        <v>208.5</v>
      </c>
      <c r="P993" s="186">
        <v>0.96976744186046515</v>
      </c>
      <c r="Q993" s="186">
        <v>2.367570512694368</v>
      </c>
      <c r="R993" s="187">
        <v>0.83059110298598404</v>
      </c>
      <c r="S993" s="190">
        <v>28.5</v>
      </c>
      <c r="T993" s="190">
        <v>463.5</v>
      </c>
      <c r="U993" s="190">
        <v>2.155813953488372</v>
      </c>
      <c r="V993" s="190">
        <v>4.8669350890973098</v>
      </c>
      <c r="W993" s="187">
        <v>0.62340036563071299</v>
      </c>
      <c r="X993" s="187">
        <v>1.453991468616697</v>
      </c>
      <c r="Y993" s="188">
        <v>29</v>
      </c>
      <c r="Z993" s="188">
        <v>71</v>
      </c>
      <c r="AA993" s="188">
        <v>60</v>
      </c>
      <c r="AB993" s="188">
        <v>84</v>
      </c>
      <c r="AC993" s="188">
        <v>76</v>
      </c>
      <c r="AD993" s="189">
        <v>20.512499999999999</v>
      </c>
    </row>
    <row r="994" spans="1:30" s="183" customFormat="1" ht="11.35" x14ac:dyDescent="0.35">
      <c r="A994" s="175">
        <v>981</v>
      </c>
      <c r="B994" s="175">
        <v>27.75</v>
      </c>
      <c r="C994" s="175">
        <v>600.75</v>
      </c>
      <c r="D994" s="184">
        <v>2.7941860465116277</v>
      </c>
      <c r="E994" s="184">
        <v>5.49674084937838</v>
      </c>
      <c r="F994" s="185">
        <v>1873.9980000000003</v>
      </c>
      <c r="G994" s="185">
        <v>24595.10827500001</v>
      </c>
      <c r="H994" s="185">
        <v>114.39585244186051</v>
      </c>
      <c r="I994" s="185">
        <v>309.62554871143061</v>
      </c>
      <c r="J994" s="185">
        <v>1600</v>
      </c>
      <c r="K994" s="185">
        <v>273800</v>
      </c>
      <c r="L994" s="185">
        <v>1273.4883720930231</v>
      </c>
      <c r="M994" s="185">
        <v>279.42601148103103</v>
      </c>
      <c r="N994" s="186">
        <v>15.75</v>
      </c>
      <c r="O994" s="186">
        <v>242.25</v>
      </c>
      <c r="P994" s="186">
        <v>1.1267441860465117</v>
      </c>
      <c r="Q994" s="186">
        <v>2.5959248445861069</v>
      </c>
      <c r="R994" s="187">
        <v>0.80412371134020633</v>
      </c>
      <c r="S994" s="190">
        <v>23.25</v>
      </c>
      <c r="T994" s="190">
        <v>501.75</v>
      </c>
      <c r="U994" s="190">
        <v>2.3337209302325581</v>
      </c>
      <c r="V994" s="190">
        <v>4.7249056872631696</v>
      </c>
      <c r="W994" s="187">
        <v>0.59429957550030321</v>
      </c>
      <c r="X994" s="187">
        <v>1.3984232868405095</v>
      </c>
      <c r="Y994" s="188">
        <v>32</v>
      </c>
      <c r="Z994" s="188">
        <v>66</v>
      </c>
      <c r="AA994" s="188">
        <v>62</v>
      </c>
      <c r="AB994" s="188">
        <v>82</v>
      </c>
      <c r="AC994" s="188">
        <v>78</v>
      </c>
      <c r="AD994" s="189">
        <v>20.612500000000001</v>
      </c>
    </row>
    <row r="995" spans="1:30" s="183" customFormat="1" ht="11.35" x14ac:dyDescent="0.35">
      <c r="A995" s="175">
        <v>982</v>
      </c>
      <c r="B995" s="175">
        <v>21.75</v>
      </c>
      <c r="C995" s="175">
        <v>654.75</v>
      </c>
      <c r="D995" s="184">
        <v>3.0453488372093025</v>
      </c>
      <c r="E995" s="184">
        <v>4.6091362687708752</v>
      </c>
      <c r="F995" s="185">
        <v>1940.9265000000003</v>
      </c>
      <c r="G995" s="185">
        <v>26919.758175000003</v>
      </c>
      <c r="H995" s="185">
        <v>125.20817755813955</v>
      </c>
      <c r="I995" s="185">
        <v>309.22995016992439</v>
      </c>
      <c r="J995" s="185">
        <v>1600</v>
      </c>
      <c r="K995" s="185">
        <v>268650</v>
      </c>
      <c r="L995" s="185">
        <v>1249.5348837209303</v>
      </c>
      <c r="M995" s="185">
        <v>269.51803199754966</v>
      </c>
      <c r="N995" s="186">
        <v>12</v>
      </c>
      <c r="O995" s="186">
        <v>177</v>
      </c>
      <c r="P995" s="186">
        <v>0.82325581395348835</v>
      </c>
      <c r="Q995" s="186">
        <v>2.026874027191599</v>
      </c>
      <c r="R995" s="187">
        <v>0.85231539424280356</v>
      </c>
      <c r="S995" s="190">
        <v>30</v>
      </c>
      <c r="T995" s="190">
        <v>395.25</v>
      </c>
      <c r="U995" s="190">
        <v>1.8383720930232559</v>
      </c>
      <c r="V995" s="190">
        <v>4.1937987877477809</v>
      </c>
      <c r="W995" s="187">
        <v>0.67021276595744683</v>
      </c>
      <c r="X995" s="187">
        <v>1.5225281602002503</v>
      </c>
      <c r="Y995" s="188">
        <v>32</v>
      </c>
      <c r="Z995" s="188">
        <v>76</v>
      </c>
      <c r="AA995" s="188">
        <v>52</v>
      </c>
      <c r="AB995" s="188">
        <v>73</v>
      </c>
      <c r="AC995" s="188">
        <v>87</v>
      </c>
      <c r="AD995" s="189">
        <v>19.975000000000001</v>
      </c>
    </row>
    <row r="996" spans="1:30" s="183" customFormat="1" ht="11.35" x14ac:dyDescent="0.35">
      <c r="A996" s="175">
        <v>983</v>
      </c>
      <c r="B996" s="175">
        <v>28.5</v>
      </c>
      <c r="C996" s="175">
        <v>860.25</v>
      </c>
      <c r="D996" s="184">
        <v>4.0011627906976743</v>
      </c>
      <c r="E996" s="184">
        <v>6.194402134223945</v>
      </c>
      <c r="F996" s="185">
        <v>2141.7120000000004</v>
      </c>
      <c r="G996" s="185">
        <v>35350.146400000034</v>
      </c>
      <c r="H996" s="185">
        <v>164.41928558139551</v>
      </c>
      <c r="I996" s="185">
        <v>388.78946968071898</v>
      </c>
      <c r="J996" s="185">
        <v>1600</v>
      </c>
      <c r="K996" s="185">
        <v>274900</v>
      </c>
      <c r="L996" s="185">
        <v>1278.6046511627908</v>
      </c>
      <c r="M996" s="185">
        <v>259.01125255522828</v>
      </c>
      <c r="N996" s="186">
        <v>13.5</v>
      </c>
      <c r="O996" s="186">
        <v>165.75</v>
      </c>
      <c r="P996" s="186">
        <v>0.77093023255813953</v>
      </c>
      <c r="Q996" s="186">
        <v>2.0013497944593936</v>
      </c>
      <c r="R996" s="187">
        <v>0.86565349544072956</v>
      </c>
      <c r="S996" s="190">
        <v>25.5</v>
      </c>
      <c r="T996" s="190">
        <v>441</v>
      </c>
      <c r="U996" s="190">
        <v>2.0511627906976746</v>
      </c>
      <c r="V996" s="190">
        <v>4.579866141629525</v>
      </c>
      <c r="W996" s="187">
        <v>0.64255319148936174</v>
      </c>
      <c r="X996" s="187">
        <v>1.5082066869300914</v>
      </c>
      <c r="Y996" s="188">
        <v>27</v>
      </c>
      <c r="Z996" s="188">
        <v>76</v>
      </c>
      <c r="AA996" s="188">
        <v>57</v>
      </c>
      <c r="AB996" s="188">
        <v>74</v>
      </c>
      <c r="AC996" s="188">
        <v>86</v>
      </c>
      <c r="AD996" s="189">
        <v>20.5625</v>
      </c>
    </row>
    <row r="997" spans="1:30" s="183" customFormat="1" ht="11.35" x14ac:dyDescent="0.35">
      <c r="A997" s="175">
        <v>984</v>
      </c>
      <c r="B997" s="175">
        <v>23.25</v>
      </c>
      <c r="C997" s="175">
        <v>702</v>
      </c>
      <c r="D997" s="184">
        <v>3.2651162790697676</v>
      </c>
      <c r="E997" s="184">
        <v>4.6655119481952294</v>
      </c>
      <c r="F997" s="185">
        <v>2074.7835000000005</v>
      </c>
      <c r="G997" s="185">
        <v>27830.729425000023</v>
      </c>
      <c r="H997" s="185">
        <v>129.445253139535</v>
      </c>
      <c r="I997" s="185">
        <v>295.33355185496032</v>
      </c>
      <c r="J997" s="185">
        <v>1600</v>
      </c>
      <c r="K997" s="185">
        <v>274850</v>
      </c>
      <c r="L997" s="185">
        <v>1278.3720930232557</v>
      </c>
      <c r="M997" s="185">
        <v>274.98453849957281</v>
      </c>
      <c r="N997" s="186">
        <v>11.25</v>
      </c>
      <c r="O997" s="186">
        <v>141.75</v>
      </c>
      <c r="P997" s="186">
        <v>0.65930232558139534</v>
      </c>
      <c r="Q997" s="186">
        <v>1.9420415062275198</v>
      </c>
      <c r="R997" s="187">
        <v>0.88496652465003045</v>
      </c>
      <c r="S997" s="190">
        <v>48</v>
      </c>
      <c r="T997" s="190">
        <v>428.25</v>
      </c>
      <c r="U997" s="190">
        <v>1.991860465116279</v>
      </c>
      <c r="V997" s="190">
        <v>5.4486443721771494</v>
      </c>
      <c r="W997" s="187">
        <v>0.65246500304321364</v>
      </c>
      <c r="X997" s="187">
        <v>1.537431527693244</v>
      </c>
      <c r="Y997" s="188">
        <v>29</v>
      </c>
      <c r="Z997" s="188">
        <v>66</v>
      </c>
      <c r="AA997" s="188">
        <v>65</v>
      </c>
      <c r="AB997" s="188">
        <v>90</v>
      </c>
      <c r="AC997" s="188">
        <v>70</v>
      </c>
      <c r="AD997" s="189">
        <v>20.537500000000001</v>
      </c>
    </row>
    <row r="998" spans="1:30" s="183" customFormat="1" ht="11.35" x14ac:dyDescent="0.35">
      <c r="A998" s="175">
        <v>985</v>
      </c>
      <c r="B998" s="175">
        <v>24.75</v>
      </c>
      <c r="C998" s="175">
        <v>558</v>
      </c>
      <c r="D998" s="184">
        <v>2.5953488372093023</v>
      </c>
      <c r="E998" s="184">
        <v>4.2001170148570424</v>
      </c>
      <c r="F998" s="185">
        <v>1807.0695000000003</v>
      </c>
      <c r="G998" s="185">
        <v>18634.753525000007</v>
      </c>
      <c r="H998" s="185">
        <v>86.673272209302354</v>
      </c>
      <c r="I998" s="185">
        <v>223.12549357317499</v>
      </c>
      <c r="J998" s="185">
        <v>1600</v>
      </c>
      <c r="K998" s="185">
        <v>273500</v>
      </c>
      <c r="L998" s="185">
        <v>1272.0930232558139</v>
      </c>
      <c r="M998" s="185">
        <v>265.25915858416624</v>
      </c>
      <c r="N998" s="186">
        <v>12.75</v>
      </c>
      <c r="O998" s="186">
        <v>157.5</v>
      </c>
      <c r="P998" s="186">
        <v>0.73255813953488369</v>
      </c>
      <c r="Q998" s="186">
        <v>1.9635963727461769</v>
      </c>
      <c r="R998" s="187">
        <v>0.87171655467318265</v>
      </c>
      <c r="S998" s="190">
        <v>37.5</v>
      </c>
      <c r="T998" s="190">
        <v>446.25</v>
      </c>
      <c r="U998" s="190">
        <v>2.0755813953488373</v>
      </c>
      <c r="V998" s="190">
        <v>4.8264672856516215</v>
      </c>
      <c r="W998" s="187">
        <v>0.63653023824068411</v>
      </c>
      <c r="X998" s="187">
        <v>1.5082467929138668</v>
      </c>
      <c r="Y998" s="188">
        <v>26</v>
      </c>
      <c r="Z998" s="188">
        <v>79</v>
      </c>
      <c r="AA998" s="188">
        <v>55</v>
      </c>
      <c r="AB998" s="188">
        <v>80</v>
      </c>
      <c r="AC998" s="188">
        <v>80</v>
      </c>
      <c r="AD998" s="189">
        <v>20.462499999999999</v>
      </c>
    </row>
    <row r="999" spans="1:30" s="183" customFormat="1" ht="11.35" x14ac:dyDescent="0.35">
      <c r="A999" s="175">
        <v>986</v>
      </c>
      <c r="B999" s="175">
        <v>30.75</v>
      </c>
      <c r="C999" s="175">
        <v>832.5</v>
      </c>
      <c r="D999" s="184">
        <v>3.8720930232558142</v>
      </c>
      <c r="E999" s="184">
        <v>6.0885627258058683</v>
      </c>
      <c r="F999" s="185">
        <v>2409.4260000000004</v>
      </c>
      <c r="G999" s="185">
        <v>28858.453725000018</v>
      </c>
      <c r="H999" s="185">
        <v>134.22536616279078</v>
      </c>
      <c r="I999" s="185">
        <v>303.63129086270044</v>
      </c>
      <c r="J999" s="185">
        <v>1600</v>
      </c>
      <c r="K999" s="185">
        <v>272200</v>
      </c>
      <c r="L999" s="185">
        <v>1266.046511627907</v>
      </c>
      <c r="M999" s="185">
        <v>293.1630557655788</v>
      </c>
      <c r="N999" s="186">
        <v>15</v>
      </c>
      <c r="O999" s="186">
        <v>223.5</v>
      </c>
      <c r="P999" s="186">
        <v>1.0395348837209302</v>
      </c>
      <c r="Q999" s="186">
        <v>2.6595480902473239</v>
      </c>
      <c r="R999" s="187">
        <v>0.81928441479684655</v>
      </c>
      <c r="S999" s="190">
        <v>36.75</v>
      </c>
      <c r="T999" s="190">
        <v>496.5</v>
      </c>
      <c r="U999" s="190">
        <v>2.3093023255813954</v>
      </c>
      <c r="V999" s="190">
        <v>5.0539987847825358</v>
      </c>
      <c r="W999" s="187">
        <v>0.59854457246816251</v>
      </c>
      <c r="X999" s="187">
        <v>1.4178289872650089</v>
      </c>
      <c r="Y999" s="188">
        <v>32</v>
      </c>
      <c r="Z999" s="188">
        <v>62</v>
      </c>
      <c r="AA999" s="188">
        <v>66</v>
      </c>
      <c r="AB999" s="188">
        <v>92</v>
      </c>
      <c r="AC999" s="188">
        <v>68</v>
      </c>
      <c r="AD999" s="189">
        <v>20.612500000000001</v>
      </c>
    </row>
    <row r="1000" spans="1:30" s="183" customFormat="1" ht="11.35" x14ac:dyDescent="0.35">
      <c r="A1000" s="175">
        <v>987</v>
      </c>
      <c r="B1000" s="175">
        <v>21</v>
      </c>
      <c r="C1000" s="175">
        <v>393</v>
      </c>
      <c r="D1000" s="184">
        <v>1.827906976744186</v>
      </c>
      <c r="E1000" s="184">
        <v>3.5913529055553446</v>
      </c>
      <c r="F1000" s="185">
        <v>1873.9980000000003</v>
      </c>
      <c r="G1000" s="185">
        <v>17960.262975000005</v>
      </c>
      <c r="H1000" s="185">
        <v>83.536106860465139</v>
      </c>
      <c r="I1000" s="185">
        <v>243.21642831527674</v>
      </c>
      <c r="J1000" s="185">
        <v>1600</v>
      </c>
      <c r="K1000" s="185">
        <v>277650</v>
      </c>
      <c r="L1000" s="185">
        <v>1291.3953488372092</v>
      </c>
      <c r="M1000" s="185">
        <v>262.3276594506288</v>
      </c>
      <c r="N1000" s="186">
        <v>12</v>
      </c>
      <c r="O1000" s="186">
        <v>301.5</v>
      </c>
      <c r="P1000" s="186">
        <v>1.4023255813953488</v>
      </c>
      <c r="Q1000" s="186">
        <v>2.7419796699326278</v>
      </c>
      <c r="R1000" s="187">
        <v>0.77028571428571435</v>
      </c>
      <c r="S1000" s="190">
        <v>33.75</v>
      </c>
      <c r="T1000" s="190">
        <v>550.5</v>
      </c>
      <c r="U1000" s="190">
        <v>2.5604651162790697</v>
      </c>
      <c r="V1000" s="190">
        <v>5.5584044109564443</v>
      </c>
      <c r="W1000" s="187">
        <v>0.58057142857142852</v>
      </c>
      <c r="X1000" s="187">
        <v>1.350857142857143</v>
      </c>
      <c r="Y1000" s="188">
        <v>27</v>
      </c>
      <c r="Z1000" s="188">
        <v>72</v>
      </c>
      <c r="AA1000" s="188">
        <v>61</v>
      </c>
      <c r="AB1000" s="188">
        <v>78</v>
      </c>
      <c r="AC1000" s="188">
        <v>82</v>
      </c>
      <c r="AD1000" s="189">
        <v>21.875</v>
      </c>
    </row>
    <row r="1001" spans="1:30" s="183" customFormat="1" ht="11.35" x14ac:dyDescent="0.35">
      <c r="A1001" s="175">
        <v>988</v>
      </c>
      <c r="B1001" s="175">
        <v>34.5</v>
      </c>
      <c r="C1001" s="175">
        <v>712.5</v>
      </c>
      <c r="D1001" s="184">
        <v>3.3139534883720931</v>
      </c>
      <c r="E1001" s="184">
        <v>5.9415211477557177</v>
      </c>
      <c r="F1001" s="185">
        <v>2744.0685000000003</v>
      </c>
      <c r="G1001" s="185">
        <v>28970.001225000007</v>
      </c>
      <c r="H1001" s="185">
        <v>134.74419174418608</v>
      </c>
      <c r="I1001" s="185">
        <v>361.47194335337974</v>
      </c>
      <c r="J1001" s="185">
        <v>1600</v>
      </c>
      <c r="K1001" s="185">
        <v>268500</v>
      </c>
      <c r="L1001" s="185">
        <v>1248.8372093023256</v>
      </c>
      <c r="M1001" s="185">
        <v>280.28864713327562</v>
      </c>
      <c r="N1001" s="186">
        <v>10.5</v>
      </c>
      <c r="O1001" s="186">
        <v>194.25</v>
      </c>
      <c r="P1001" s="186">
        <v>0.90348837209302324</v>
      </c>
      <c r="Q1001" s="186">
        <v>2.1428918400022599</v>
      </c>
      <c r="R1001" s="187">
        <v>0.8339743589743589</v>
      </c>
      <c r="S1001" s="190">
        <v>21</v>
      </c>
      <c r="T1001" s="190">
        <v>377.25</v>
      </c>
      <c r="U1001" s="190">
        <v>1.7546511627906978</v>
      </c>
      <c r="V1001" s="190">
        <v>3.7458670987728864</v>
      </c>
      <c r="W1001" s="187">
        <v>0.6775641025641026</v>
      </c>
      <c r="X1001" s="187">
        <v>1.5115384615384615</v>
      </c>
      <c r="Y1001" s="188">
        <v>32</v>
      </c>
      <c r="Z1001" s="188">
        <v>75</v>
      </c>
      <c r="AA1001" s="188">
        <v>53</v>
      </c>
      <c r="AB1001" s="188">
        <v>82</v>
      </c>
      <c r="AC1001" s="188">
        <v>78</v>
      </c>
      <c r="AD1001" s="189">
        <v>19.5</v>
      </c>
    </row>
    <row r="1002" spans="1:30" s="183" customFormat="1" ht="11.35" x14ac:dyDescent="0.35">
      <c r="A1002" s="175">
        <v>989</v>
      </c>
      <c r="B1002" s="175">
        <v>34.5</v>
      </c>
      <c r="C1002" s="175">
        <v>602.25</v>
      </c>
      <c r="D1002" s="184">
        <v>2.8011627906976746</v>
      </c>
      <c r="E1002" s="184">
        <v>5.5852305273344642</v>
      </c>
      <c r="F1002" s="185">
        <v>3078.7110000000007</v>
      </c>
      <c r="G1002" s="185">
        <v>29144.387150000024</v>
      </c>
      <c r="H1002" s="185">
        <v>135.55528906976755</v>
      </c>
      <c r="I1002" s="185">
        <v>394.25267389544047</v>
      </c>
      <c r="J1002" s="185">
        <v>1600</v>
      </c>
      <c r="K1002" s="185">
        <v>275200</v>
      </c>
      <c r="L1002" s="185">
        <v>1280</v>
      </c>
      <c r="M1002" s="185">
        <v>273.46854797027748</v>
      </c>
      <c r="N1002" s="186">
        <v>12</v>
      </c>
      <c r="O1002" s="186">
        <v>246</v>
      </c>
      <c r="P1002" s="186">
        <v>1.1441860465116278</v>
      </c>
      <c r="Q1002" s="186">
        <v>2.4478487909882642</v>
      </c>
      <c r="R1002" s="187">
        <v>0.80773739742086759</v>
      </c>
      <c r="S1002" s="190">
        <v>34.5</v>
      </c>
      <c r="T1002" s="190">
        <v>524.25</v>
      </c>
      <c r="U1002" s="190">
        <v>2.438372093023256</v>
      </c>
      <c r="V1002" s="190">
        <v>5.2915008251341256</v>
      </c>
      <c r="W1002" s="187">
        <v>0.59026963657678777</v>
      </c>
      <c r="X1002" s="187">
        <v>1.3980070339976554</v>
      </c>
      <c r="Y1002" s="188">
        <v>30</v>
      </c>
      <c r="Z1002" s="188">
        <v>70</v>
      </c>
      <c r="AA1002" s="188">
        <v>60</v>
      </c>
      <c r="AB1002" s="188">
        <v>73</v>
      </c>
      <c r="AC1002" s="188">
        <v>87</v>
      </c>
      <c r="AD1002" s="189">
        <v>21.324999999999999</v>
      </c>
    </row>
    <row r="1003" spans="1:30" s="183" customFormat="1" ht="11.35" x14ac:dyDescent="0.35">
      <c r="A1003" s="175">
        <v>990</v>
      </c>
      <c r="B1003" s="175">
        <v>33</v>
      </c>
      <c r="C1003" s="175">
        <v>948</v>
      </c>
      <c r="D1003" s="184">
        <v>4.409302325581395</v>
      </c>
      <c r="E1003" s="184">
        <v>6.2402658385100027</v>
      </c>
      <c r="F1003" s="185">
        <v>2610.2115000000003</v>
      </c>
      <c r="G1003" s="185">
        <v>45381.613075000045</v>
      </c>
      <c r="H1003" s="185">
        <v>211.07727011627927</v>
      </c>
      <c r="I1003" s="185">
        <v>443.34864626140336</v>
      </c>
      <c r="J1003" s="185">
        <v>1600</v>
      </c>
      <c r="K1003" s="185">
        <v>277850</v>
      </c>
      <c r="L1003" s="185">
        <v>1292.3255813953488</v>
      </c>
      <c r="M1003" s="185">
        <v>271.89055323910208</v>
      </c>
      <c r="N1003" s="186">
        <v>8.25</v>
      </c>
      <c r="O1003" s="186">
        <v>72.75</v>
      </c>
      <c r="P1003" s="186">
        <v>0.33837209302325583</v>
      </c>
      <c r="Q1003" s="186">
        <v>1.3263080833380461</v>
      </c>
      <c r="R1003" s="187">
        <v>0.93937500000000007</v>
      </c>
      <c r="S1003" s="190">
        <v>24.75</v>
      </c>
      <c r="T1003" s="190">
        <v>388.5</v>
      </c>
      <c r="U1003" s="190">
        <v>1.8069767441860465</v>
      </c>
      <c r="V1003" s="190">
        <v>4.4465226016652828</v>
      </c>
      <c r="W1003" s="187">
        <v>0.67625000000000002</v>
      </c>
      <c r="X1003" s="187">
        <v>1.6156250000000001</v>
      </c>
      <c r="Y1003" s="188">
        <v>29</v>
      </c>
      <c r="Z1003" s="188">
        <v>71</v>
      </c>
      <c r="AA1003" s="188">
        <v>60</v>
      </c>
      <c r="AB1003" s="188">
        <v>83</v>
      </c>
      <c r="AC1003" s="188">
        <v>77</v>
      </c>
      <c r="AD1003" s="189">
        <v>20</v>
      </c>
    </row>
    <row r="1004" spans="1:30" s="183" customFormat="1" ht="11.35" x14ac:dyDescent="0.35">
      <c r="A1004" s="175">
        <v>991</v>
      </c>
      <c r="B1004" s="175">
        <v>33.75</v>
      </c>
      <c r="C1004" s="175">
        <v>582</v>
      </c>
      <c r="D1004" s="184">
        <v>2.7069767441860466</v>
      </c>
      <c r="E1004" s="184">
        <v>4.744851875652869</v>
      </c>
      <c r="F1004" s="185">
        <v>3011.7825000000003</v>
      </c>
      <c r="G1004" s="185">
        <v>23267.321199999998</v>
      </c>
      <c r="H1004" s="185">
        <v>108.22009860465116</v>
      </c>
      <c r="I1004" s="185">
        <v>323.77246729498711</v>
      </c>
      <c r="J1004" s="185">
        <v>1600</v>
      </c>
      <c r="K1004" s="185">
        <v>269350</v>
      </c>
      <c r="L1004" s="185">
        <v>1252.7906976744187</v>
      </c>
      <c r="M1004" s="185">
        <v>284.55840178285337</v>
      </c>
      <c r="N1004" s="186">
        <v>12</v>
      </c>
      <c r="O1004" s="186">
        <v>192.75</v>
      </c>
      <c r="P1004" s="186">
        <v>0.89651162790697669</v>
      </c>
      <c r="Q1004" s="186">
        <v>2.22993114570468</v>
      </c>
      <c r="R1004" s="187">
        <v>0.83795712484237084</v>
      </c>
      <c r="S1004" s="190">
        <v>34.5</v>
      </c>
      <c r="T1004" s="190">
        <v>414</v>
      </c>
      <c r="U1004" s="190">
        <v>1.9255813953488372</v>
      </c>
      <c r="V1004" s="190">
        <v>4.4902851013316551</v>
      </c>
      <c r="W1004" s="187">
        <v>0.65195460277427486</v>
      </c>
      <c r="X1004" s="187">
        <v>1.4899117276166458</v>
      </c>
      <c r="Y1004" s="188">
        <v>39</v>
      </c>
      <c r="Z1004" s="188">
        <v>71</v>
      </c>
      <c r="AA1004" s="188">
        <v>50</v>
      </c>
      <c r="AB1004" s="188">
        <v>70</v>
      </c>
      <c r="AC1004" s="188">
        <v>90</v>
      </c>
      <c r="AD1004" s="189">
        <v>19.824999999999999</v>
      </c>
    </row>
    <row r="1005" spans="1:30" s="183" customFormat="1" ht="11.35" x14ac:dyDescent="0.35">
      <c r="A1005" s="175">
        <v>992</v>
      </c>
      <c r="B1005" s="175">
        <v>23.25</v>
      </c>
      <c r="C1005" s="175">
        <v>597</v>
      </c>
      <c r="D1005" s="184">
        <v>2.7767441860465114</v>
      </c>
      <c r="E1005" s="184">
        <v>4.8146285660106685</v>
      </c>
      <c r="F1005" s="185">
        <v>2074.7835000000005</v>
      </c>
      <c r="G1005" s="185">
        <v>21915.365500000007</v>
      </c>
      <c r="H1005" s="185">
        <v>101.93193255813956</v>
      </c>
      <c r="I1005" s="185">
        <v>272.02706547205776</v>
      </c>
      <c r="J1005" s="185">
        <v>1600</v>
      </c>
      <c r="K1005" s="185">
        <v>273550</v>
      </c>
      <c r="L1005" s="185">
        <v>1272.3255813953488</v>
      </c>
      <c r="M1005" s="185">
        <v>267.67288246306452</v>
      </c>
      <c r="N1005" s="186">
        <v>12</v>
      </c>
      <c r="O1005" s="186">
        <v>238.5</v>
      </c>
      <c r="P1005" s="186">
        <v>1.1093023255813954</v>
      </c>
      <c r="Q1005" s="186">
        <v>2.4564490701702653</v>
      </c>
      <c r="R1005" s="187">
        <v>0.80797101449275355</v>
      </c>
      <c r="S1005" s="190">
        <v>22.5</v>
      </c>
      <c r="T1005" s="190">
        <v>463.5</v>
      </c>
      <c r="U1005" s="190">
        <v>2.155813953488372</v>
      </c>
      <c r="V1005" s="190">
        <v>4.2126757056221367</v>
      </c>
      <c r="W1005" s="187">
        <v>0.62681159420289856</v>
      </c>
      <c r="X1005" s="187">
        <v>1.4347826086956521</v>
      </c>
      <c r="Y1005" s="188">
        <v>28</v>
      </c>
      <c r="Z1005" s="188">
        <v>77</v>
      </c>
      <c r="AA1005" s="188">
        <v>55</v>
      </c>
      <c r="AB1005" s="188">
        <v>87</v>
      </c>
      <c r="AC1005" s="188">
        <v>73</v>
      </c>
      <c r="AD1005" s="189">
        <v>20.7</v>
      </c>
    </row>
    <row r="1006" spans="1:30" s="183" customFormat="1" ht="11.35" x14ac:dyDescent="0.35">
      <c r="A1006" s="175">
        <v>993</v>
      </c>
      <c r="B1006" s="175">
        <v>18</v>
      </c>
      <c r="C1006" s="175">
        <v>539.25</v>
      </c>
      <c r="D1006" s="184">
        <v>2.5081395348837208</v>
      </c>
      <c r="E1006" s="184">
        <v>3.7361415299531822</v>
      </c>
      <c r="F1006" s="185">
        <v>1338.5700000000002</v>
      </c>
      <c r="G1006" s="185">
        <v>20521.02175</v>
      </c>
      <c r="H1006" s="185">
        <v>95.446612790697671</v>
      </c>
      <c r="I1006" s="185">
        <v>230.71526175456421</v>
      </c>
      <c r="J1006" s="185">
        <v>1600</v>
      </c>
      <c r="K1006" s="185">
        <v>268700</v>
      </c>
      <c r="L1006" s="185">
        <v>1249.7674418604652</v>
      </c>
      <c r="M1006" s="185">
        <v>271.91333463410092</v>
      </c>
      <c r="N1006" s="186">
        <v>12</v>
      </c>
      <c r="O1006" s="186">
        <v>174</v>
      </c>
      <c r="P1006" s="186">
        <v>0.80930232558139537</v>
      </c>
      <c r="Q1006" s="186">
        <v>1.9493365698046461</v>
      </c>
      <c r="R1006" s="187">
        <v>0.8602409638554217</v>
      </c>
      <c r="S1006" s="190">
        <v>28.5</v>
      </c>
      <c r="T1006" s="190">
        <v>501</v>
      </c>
      <c r="U1006" s="190">
        <v>2.3302325581395347</v>
      </c>
      <c r="V1006" s="190">
        <v>4.9379578284709398</v>
      </c>
      <c r="W1006" s="187">
        <v>0.59759036144578315</v>
      </c>
      <c r="X1006" s="187">
        <v>1.4578313253012047</v>
      </c>
      <c r="Y1006" s="188">
        <v>34</v>
      </c>
      <c r="Z1006" s="188">
        <v>77</v>
      </c>
      <c r="AA1006" s="188">
        <v>49</v>
      </c>
      <c r="AB1006" s="188">
        <v>83</v>
      </c>
      <c r="AC1006" s="188">
        <v>77</v>
      </c>
      <c r="AD1006" s="189">
        <v>20.75</v>
      </c>
    </row>
    <row r="1007" spans="1:30" s="183" customFormat="1" ht="11.35" x14ac:dyDescent="0.35">
      <c r="A1007" s="175">
        <v>994</v>
      </c>
      <c r="B1007" s="175">
        <v>37.5</v>
      </c>
      <c r="C1007" s="175">
        <v>1063.5</v>
      </c>
      <c r="D1007" s="184">
        <v>4.9465116279069772</v>
      </c>
      <c r="E1007" s="184">
        <v>7.8560010051608611</v>
      </c>
      <c r="F1007" s="185">
        <v>3346.4250000000006</v>
      </c>
      <c r="G1007" s="185">
        <v>44292.537650000027</v>
      </c>
      <c r="H1007" s="185">
        <v>206.01180302325594</v>
      </c>
      <c r="I1007" s="185">
        <v>525.6362876797541</v>
      </c>
      <c r="J1007" s="185">
        <v>1600</v>
      </c>
      <c r="K1007" s="185">
        <v>275050</v>
      </c>
      <c r="L1007" s="185">
        <v>1279.3023255813953</v>
      </c>
      <c r="M1007" s="185">
        <v>284.16458430964747</v>
      </c>
      <c r="N1007" s="186">
        <v>10.5</v>
      </c>
      <c r="O1007" s="186">
        <v>126.75</v>
      </c>
      <c r="P1007" s="186">
        <v>0.58953488372093021</v>
      </c>
      <c r="Q1007" s="186">
        <v>1.6803064271727346</v>
      </c>
      <c r="R1007" s="187">
        <v>0.89324068224889452</v>
      </c>
      <c r="S1007" s="190">
        <v>39.75</v>
      </c>
      <c r="T1007" s="190">
        <v>430.5</v>
      </c>
      <c r="U1007" s="190">
        <v>2.0023255813953487</v>
      </c>
      <c r="V1007" s="190">
        <v>5.1625443073427579</v>
      </c>
      <c r="W1007" s="187">
        <v>0.63739734680985471</v>
      </c>
      <c r="X1007" s="187">
        <v>1.5306380290587493</v>
      </c>
      <c r="Y1007" s="188">
        <v>38</v>
      </c>
      <c r="Z1007" s="188">
        <v>64</v>
      </c>
      <c r="AA1007" s="188">
        <v>58</v>
      </c>
      <c r="AB1007" s="188">
        <v>81</v>
      </c>
      <c r="AC1007" s="188">
        <v>79</v>
      </c>
      <c r="AD1007" s="189">
        <v>19.787500000000001</v>
      </c>
    </row>
    <row r="1008" spans="1:30" s="183" customFormat="1" ht="11.35" x14ac:dyDescent="0.35">
      <c r="A1008" s="175">
        <v>995</v>
      </c>
      <c r="B1008" s="175">
        <v>37.5</v>
      </c>
      <c r="C1008" s="175">
        <v>864</v>
      </c>
      <c r="D1008" s="184">
        <v>4.0186046511627911</v>
      </c>
      <c r="E1008" s="184">
        <v>6.9830153026325741</v>
      </c>
      <c r="F1008" s="185">
        <v>3346.4250000000006</v>
      </c>
      <c r="G1008" s="185">
        <v>35134.487900000007</v>
      </c>
      <c r="H1008" s="185">
        <v>163.4162227906977</v>
      </c>
      <c r="I1008" s="185">
        <v>453.42409145674742</v>
      </c>
      <c r="J1008" s="185">
        <v>1600</v>
      </c>
      <c r="K1008" s="185">
        <v>270400</v>
      </c>
      <c r="L1008" s="185">
        <v>1257.6744186046512</v>
      </c>
      <c r="M1008" s="185">
        <v>280.56049716029736</v>
      </c>
      <c r="N1008" s="186">
        <v>11.25</v>
      </c>
      <c r="O1008" s="186">
        <v>202.5</v>
      </c>
      <c r="P1008" s="186">
        <v>0.94186046511627908</v>
      </c>
      <c r="Q1008" s="186">
        <v>2.2446959869650454</v>
      </c>
      <c r="R1008" s="187">
        <v>0.8314606741573034</v>
      </c>
      <c r="S1008" s="190">
        <v>16.5</v>
      </c>
      <c r="T1008" s="190">
        <v>364.5</v>
      </c>
      <c r="U1008" s="190">
        <v>1.6953488372093024</v>
      </c>
      <c r="V1008" s="190">
        <v>3.5265484097280142</v>
      </c>
      <c r="W1008" s="187">
        <v>0.6966292134831461</v>
      </c>
      <c r="X1008" s="187">
        <v>1.5280898876404496</v>
      </c>
      <c r="Y1008" s="188">
        <v>35</v>
      </c>
      <c r="Z1008" s="188">
        <v>73</v>
      </c>
      <c r="AA1008" s="188">
        <v>52</v>
      </c>
      <c r="AB1008" s="188">
        <v>79</v>
      </c>
      <c r="AC1008" s="188">
        <v>81</v>
      </c>
      <c r="AD1008" s="189">
        <v>20.024999999999999</v>
      </c>
    </row>
    <row r="1009" spans="1:30" s="183" customFormat="1" ht="11.35" x14ac:dyDescent="0.35">
      <c r="A1009" s="175">
        <v>996</v>
      </c>
      <c r="B1009" s="175">
        <v>33</v>
      </c>
      <c r="C1009" s="175">
        <v>662.25</v>
      </c>
      <c r="D1009" s="184">
        <v>3.0802325581395347</v>
      </c>
      <c r="E1009" s="184">
        <v>5.5476076718026324</v>
      </c>
      <c r="F1009" s="185">
        <v>2543.2830000000004</v>
      </c>
      <c r="G1009" s="185">
        <v>22643.770675000007</v>
      </c>
      <c r="H1009" s="185">
        <v>105.31986360465119</v>
      </c>
      <c r="I1009" s="185">
        <v>289.31991741133385</v>
      </c>
      <c r="J1009" s="185">
        <v>1600</v>
      </c>
      <c r="K1009" s="185">
        <v>269250</v>
      </c>
      <c r="L1009" s="185">
        <v>1252.3255813953488</v>
      </c>
      <c r="M1009" s="185">
        <v>261.85746648462992</v>
      </c>
      <c r="N1009" s="186">
        <v>12</v>
      </c>
      <c r="O1009" s="186">
        <v>231</v>
      </c>
      <c r="P1009" s="186">
        <v>1.0744186046511628</v>
      </c>
      <c r="Q1009" s="186">
        <v>2.4323167894290068</v>
      </c>
      <c r="R1009" s="187">
        <v>0.81600955794504171</v>
      </c>
      <c r="S1009" s="190">
        <v>38.25</v>
      </c>
      <c r="T1009" s="190">
        <v>468.75</v>
      </c>
      <c r="U1009" s="190">
        <v>2.1802325581395348</v>
      </c>
      <c r="V1009" s="190">
        <v>4.667484707748474</v>
      </c>
      <c r="W1009" s="187">
        <v>0.62664277180406214</v>
      </c>
      <c r="X1009" s="187">
        <v>1.4426523297491038</v>
      </c>
      <c r="Y1009" s="188">
        <v>33</v>
      </c>
      <c r="Z1009" s="188">
        <v>77</v>
      </c>
      <c r="AA1009" s="188">
        <v>50</v>
      </c>
      <c r="AB1009" s="188">
        <v>91</v>
      </c>
      <c r="AC1009" s="188">
        <v>69</v>
      </c>
      <c r="AD1009" s="189">
        <v>20.925000000000001</v>
      </c>
    </row>
    <row r="1010" spans="1:30" s="183" customFormat="1" ht="11.35" x14ac:dyDescent="0.35">
      <c r="A1010" s="175">
        <v>997</v>
      </c>
      <c r="B1010" s="175">
        <v>24</v>
      </c>
      <c r="C1010" s="175">
        <v>657</v>
      </c>
      <c r="D1010" s="184">
        <v>3.0558139534883719</v>
      </c>
      <c r="E1010" s="184">
        <v>4.8434391661173111</v>
      </c>
      <c r="F1010" s="185">
        <v>2141.7120000000004</v>
      </c>
      <c r="G1010" s="185">
        <v>23967.467675000014</v>
      </c>
      <c r="H1010" s="185">
        <v>111.47659383720936</v>
      </c>
      <c r="I1010" s="185">
        <v>294.31891841029665</v>
      </c>
      <c r="J1010" s="185">
        <v>1600</v>
      </c>
      <c r="K1010" s="185">
        <v>272550</v>
      </c>
      <c r="L1010" s="185">
        <v>1267.6744186046512</v>
      </c>
      <c r="M1010" s="185">
        <v>274.4819862780293</v>
      </c>
      <c r="N1010" s="186">
        <v>12.75</v>
      </c>
      <c r="O1010" s="186">
        <v>231</v>
      </c>
      <c r="P1010" s="186">
        <v>1.0744186046511628</v>
      </c>
      <c r="Q1010" s="186">
        <v>2.6055380472255822</v>
      </c>
      <c r="R1010" s="187">
        <v>0.81287970838396106</v>
      </c>
      <c r="S1010" s="190">
        <v>27.75</v>
      </c>
      <c r="T1010" s="190">
        <v>493.5</v>
      </c>
      <c r="U1010" s="190">
        <v>2.2953488372093025</v>
      </c>
      <c r="V1010" s="190">
        <v>4.8789651254647204</v>
      </c>
      <c r="W1010" s="187">
        <v>0.60024301336573516</v>
      </c>
      <c r="X1010" s="187">
        <v>1.4131227217496962</v>
      </c>
      <c r="Y1010" s="188">
        <v>28</v>
      </c>
      <c r="Z1010" s="188">
        <v>73</v>
      </c>
      <c r="AA1010" s="188">
        <v>59</v>
      </c>
      <c r="AB1010" s="188">
        <v>82</v>
      </c>
      <c r="AC1010" s="188">
        <v>78</v>
      </c>
      <c r="AD1010" s="189">
        <v>20.574999999999999</v>
      </c>
    </row>
    <row r="1011" spans="1:30" s="183" customFormat="1" ht="11.35" x14ac:dyDescent="0.35">
      <c r="A1011" s="175">
        <v>998</v>
      </c>
      <c r="B1011" s="175">
        <v>42.75</v>
      </c>
      <c r="C1011" s="175">
        <v>798.75</v>
      </c>
      <c r="D1011" s="184">
        <v>3.7151162790697674</v>
      </c>
      <c r="E1011" s="184">
        <v>6.5891135691079805</v>
      </c>
      <c r="F1011" s="185">
        <v>3814.9245000000005</v>
      </c>
      <c r="G1011" s="185">
        <v>42291.375500000031</v>
      </c>
      <c r="H1011" s="185">
        <v>196.7040720930234</v>
      </c>
      <c r="I1011" s="185">
        <v>486.01214322104272</v>
      </c>
      <c r="J1011" s="185">
        <v>1600</v>
      </c>
      <c r="K1011" s="185">
        <v>273550</v>
      </c>
      <c r="L1011" s="185">
        <v>1272.3255813953488</v>
      </c>
      <c r="M1011" s="185">
        <v>267.67288246306452</v>
      </c>
      <c r="N1011" s="186">
        <v>15</v>
      </c>
      <c r="O1011" s="186">
        <v>195.75</v>
      </c>
      <c r="P1011" s="186">
        <v>0.91046511627906979</v>
      </c>
      <c r="Q1011" s="186">
        <v>2.2940536230974633</v>
      </c>
      <c r="R1011" s="187">
        <v>0.84427207637231505</v>
      </c>
      <c r="S1011" s="190">
        <v>54.75</v>
      </c>
      <c r="T1011" s="190">
        <v>444.75</v>
      </c>
      <c r="U1011" s="190">
        <v>2.0686046511627909</v>
      </c>
      <c r="V1011" s="190">
        <v>5.2793131728108138</v>
      </c>
      <c r="W1011" s="187">
        <v>0.64618138424821003</v>
      </c>
      <c r="X1011" s="187">
        <v>1.4904534606205251</v>
      </c>
      <c r="Y1011" s="188">
        <v>28</v>
      </c>
      <c r="Z1011" s="188">
        <v>76</v>
      </c>
      <c r="AA1011" s="188">
        <v>56</v>
      </c>
      <c r="AB1011" s="188">
        <v>81</v>
      </c>
      <c r="AC1011" s="188">
        <v>79</v>
      </c>
      <c r="AD1011" s="189">
        <v>20.95</v>
      </c>
    </row>
    <row r="1012" spans="1:30" s="183" customFormat="1" ht="11.35" x14ac:dyDescent="0.35">
      <c r="A1012" s="175">
        <v>999</v>
      </c>
      <c r="B1012" s="175">
        <v>20.25</v>
      </c>
      <c r="C1012" s="175">
        <v>587.25</v>
      </c>
      <c r="D1012" s="184">
        <v>2.7313953488372094</v>
      </c>
      <c r="E1012" s="184">
        <v>4.3021406220338694</v>
      </c>
      <c r="F1012" s="185">
        <v>1807.0695000000003</v>
      </c>
      <c r="G1012" s="185">
        <v>26634.568400000007</v>
      </c>
      <c r="H1012" s="185">
        <v>123.88171348837213</v>
      </c>
      <c r="I1012" s="185">
        <v>297.10989038225568</v>
      </c>
      <c r="J1012" s="185">
        <v>1600</v>
      </c>
      <c r="K1012" s="185">
        <v>272950</v>
      </c>
      <c r="L1012" s="185">
        <v>1269.5348837209303</v>
      </c>
      <c r="M1012" s="185">
        <v>275.37530455158634</v>
      </c>
      <c r="N1012" s="186">
        <v>8.25</v>
      </c>
      <c r="O1012" s="186">
        <v>147.75</v>
      </c>
      <c r="P1012" s="186">
        <v>0.68720930232558142</v>
      </c>
      <c r="Q1012" s="186">
        <v>1.7674726208158424</v>
      </c>
      <c r="R1012" s="187">
        <v>0.88017031630170328</v>
      </c>
      <c r="S1012" s="190">
        <v>40.5</v>
      </c>
      <c r="T1012" s="190">
        <v>456</v>
      </c>
      <c r="U1012" s="190">
        <v>2.1209302325581394</v>
      </c>
      <c r="V1012" s="190">
        <v>5.0661999869916183</v>
      </c>
      <c r="W1012" s="187">
        <v>0.63017031630170317</v>
      </c>
      <c r="X1012" s="187">
        <v>1.5103406326034063</v>
      </c>
      <c r="Y1012" s="188">
        <v>30</v>
      </c>
      <c r="Z1012" s="188">
        <v>71</v>
      </c>
      <c r="AA1012" s="188">
        <v>59</v>
      </c>
      <c r="AB1012" s="188">
        <v>69</v>
      </c>
      <c r="AC1012" s="188">
        <v>91</v>
      </c>
      <c r="AD1012" s="189">
        <v>20.55</v>
      </c>
    </row>
    <row r="1013" spans="1:30" s="183" customFormat="1" ht="11.35" x14ac:dyDescent="0.35">
      <c r="A1013" s="175">
        <v>1000</v>
      </c>
      <c r="B1013" s="175">
        <v>38.25</v>
      </c>
      <c r="C1013" s="175">
        <v>1071.75</v>
      </c>
      <c r="D1013" s="184">
        <v>4.9848837209302328</v>
      </c>
      <c r="E1013" s="184">
        <v>8.6541515001385658</v>
      </c>
      <c r="F1013" s="185">
        <v>3413.3535000000006</v>
      </c>
      <c r="G1013" s="185">
        <v>51544.984275000046</v>
      </c>
      <c r="H1013" s="185">
        <v>239.74411290697697</v>
      </c>
      <c r="I1013" s="185">
        <v>593.7069903008146</v>
      </c>
      <c r="J1013" s="185">
        <v>1600</v>
      </c>
      <c r="K1013" s="185">
        <v>275950</v>
      </c>
      <c r="L1013" s="185">
        <v>1283.4883720930231</v>
      </c>
      <c r="M1013" s="185">
        <v>290.17303668552682</v>
      </c>
      <c r="N1013" s="186">
        <v>14.25</v>
      </c>
      <c r="O1013" s="186">
        <v>279</v>
      </c>
      <c r="P1013" s="186">
        <v>1.2976744186046512</v>
      </c>
      <c r="Q1013" s="186">
        <v>2.9497931475151917</v>
      </c>
      <c r="R1013" s="187">
        <v>0.7769784172661871</v>
      </c>
      <c r="S1013" s="190">
        <v>27</v>
      </c>
      <c r="T1013" s="190">
        <v>519</v>
      </c>
      <c r="U1013" s="190">
        <v>2.4139534883720932</v>
      </c>
      <c r="V1013" s="190">
        <v>4.7364085626762522</v>
      </c>
      <c r="W1013" s="187">
        <v>0.5851318944844125</v>
      </c>
      <c r="X1013" s="187">
        <v>1.3621103117505995</v>
      </c>
      <c r="Y1013" s="188">
        <v>32</v>
      </c>
      <c r="Z1013" s="188">
        <v>61</v>
      </c>
      <c r="AA1013" s="188">
        <v>67</v>
      </c>
      <c r="AB1013" s="188">
        <v>66</v>
      </c>
      <c r="AC1013" s="188">
        <v>94</v>
      </c>
      <c r="AD1013" s="189">
        <v>20.85</v>
      </c>
    </row>
  </sheetData>
  <mergeCells count="12">
    <mergeCell ref="B11:E11"/>
    <mergeCell ref="F11:I11"/>
    <mergeCell ref="N11:Q11"/>
    <mergeCell ref="S11:V11"/>
    <mergeCell ref="Y11:AA11"/>
    <mergeCell ref="AB11:AC11"/>
    <mergeCell ref="B4:E4"/>
    <mergeCell ref="F4:I4"/>
    <mergeCell ref="N4:Q4"/>
    <mergeCell ref="S4:V4"/>
    <mergeCell ref="Y4:AA4"/>
    <mergeCell ref="AB4:AC4"/>
  </mergeCells>
  <pageMargins left="0.7" right="0.7" top="0.75" bottom="0.75" header="0.3" footer="0.3"/>
  <pageSetup paperSize="1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Data</vt:lpstr>
      <vt:lpstr>Simulation 1 Full 1 Mid</vt:lpstr>
      <vt:lpstr> Results 1F1M</vt:lpstr>
      <vt:lpstr>Sheet1</vt:lpstr>
      <vt:lpstr>action_type</vt:lpstr>
      <vt:lpstr>arrival_gap</vt:lpstr>
      <vt:lpstr>arrive_gap</vt:lpstr>
      <vt:lpstr>fuel_cost</vt:lpstr>
      <vt:lpstr>jet_indicator</vt:lpstr>
      <vt:lpstr>jet_type</vt:lpstr>
      <vt:lpstr>jumbo_comp</vt:lpstr>
      <vt:lpstr>mid_comp</vt:lpstr>
      <vt:lpstr>new_arrival</vt:lpstr>
      <vt:lpstr>new_arrival2</vt:lpstr>
      <vt:lpstr>new_type</vt:lpstr>
      <vt:lpstr>new_type2</vt:lpstr>
      <vt:lpstr>service_fee</vt:lpstr>
      <vt:lpstr>small_comp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</dc:creator>
  <cp:lastModifiedBy>Oliver Lin</cp:lastModifiedBy>
  <dcterms:created xsi:type="dcterms:W3CDTF">2015-06-05T18:17:20Z</dcterms:created>
  <dcterms:modified xsi:type="dcterms:W3CDTF">2021-12-10T22:56:35Z</dcterms:modified>
</cp:coreProperties>
</file>