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eder\OneDrive\Documents\LMU\Fall 2021\BSAN 6040 - Data Models Decisions for Analytics\Project\Project 3\"/>
    </mc:Choice>
  </mc:AlternateContent>
  <xr:revisionPtr revIDLastSave="0" documentId="13_ncr:1_{7AF901B3-8047-4B96-A1CC-016917FA66B5}" xr6:coauthVersionLast="47" xr6:coauthVersionMax="47" xr10:uidLastSave="{00000000-0000-0000-0000-000000000000}"/>
  <bookViews>
    <workbookView xWindow="-28920" yWindow="-120" windowWidth="29040" windowHeight="16440" activeTab="2" xr2:uid="{00000000-000D-0000-FFFF-FFFF00000000}"/>
  </bookViews>
  <sheets>
    <sheet name="Data" sheetId="2" r:id="rId1"/>
    <sheet name="Simulation 2 Full Runway" sheetId="3" r:id="rId2"/>
    <sheet name=" Results 2 FR" sheetId="4" r:id="rId3"/>
    <sheet name="Sheet1" sheetId="1" r:id="rId4"/>
  </sheets>
  <externalReferences>
    <externalReference r:id="rId5"/>
  </externalReferences>
  <definedNames>
    <definedName name="action_type" localSheetId="2">[1]Data!$D$16:$F$17</definedName>
    <definedName name="action_type" localSheetId="1">[1]Data!$D$16:$F$17</definedName>
    <definedName name="action_type">Data!$D$16:$F$17</definedName>
    <definedName name="arrival_gap" localSheetId="2">[1]Data!$D$3:$F$6</definedName>
    <definedName name="arrival_gap" localSheetId="1">[1]Data!$D$3:$F$6</definedName>
    <definedName name="arrival_gap">Data!$D$3:$F$6</definedName>
    <definedName name="arrive_gap">Data!$D$3:$F$6</definedName>
    <definedName name="fuel_cost" localSheetId="2">[1]Data!$I$28:$K$30</definedName>
    <definedName name="fuel_cost" localSheetId="1">[1]Data!$I$28:$K$30</definedName>
    <definedName name="fuel_cost">Data!$I$28:$K$30</definedName>
    <definedName name="jet_indicator" localSheetId="2">[1]Data!$I$2:$J$4</definedName>
    <definedName name="jet_indicator" localSheetId="1">[1]Data!$I$2:$J$4</definedName>
    <definedName name="jet_indicator">Data!$I$2:$J$4</definedName>
    <definedName name="jet_type" localSheetId="2">[1]Data!$D$10:$F$12</definedName>
    <definedName name="jet_type" localSheetId="1">[1]Data!$D$10:$F$12</definedName>
    <definedName name="jet_type">Data!$D$10:$F$12</definedName>
    <definedName name="jumbo_comp" localSheetId="2">[1]Data!$D$22:$F$24</definedName>
    <definedName name="jumbo_comp" localSheetId="1">[1]Data!$D$22:$F$24</definedName>
    <definedName name="jumbo_comp">Data!$D$22:$F$24</definedName>
    <definedName name="mid_comp" localSheetId="2">[1]Data!$D$29:$F$31</definedName>
    <definedName name="mid_comp" localSheetId="1">[1]Data!$D$29:$F$31</definedName>
    <definedName name="mid_comp">Data!$D$29:$F$31</definedName>
    <definedName name="new_arrival">Data!$P$3:$R$6</definedName>
    <definedName name="service_fee" localSheetId="2">[1]Data!$I$9:$K$11</definedName>
    <definedName name="service_fee" localSheetId="1">[1]Data!$I$9:$K$11</definedName>
    <definedName name="service_fee">Data!$I$9:$K$11</definedName>
    <definedName name="small_comp" localSheetId="2">[1]Data!$D$36:$F$38</definedName>
    <definedName name="small_comp" localSheetId="1">[1]Data!$D$36:$F$38</definedName>
    <definedName name="small_comp">Data!$D$36:$F$38</definedName>
    <definedName name="solver_typ" localSheetId="0" hidden="1">2</definedName>
    <definedName name="solver_typ" localSheetId="1" hidden="1">2</definedName>
    <definedName name="solver_ver" localSheetId="0" hidden="1">16</definedName>
    <definedName name="solver_ver" localSheetId="1" hidden="1">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2" l="1"/>
  <c r="R5" i="2"/>
  <c r="R6" i="2"/>
  <c r="C241" i="3"/>
  <c r="F241" i="3"/>
  <c r="G241" i="3" s="1"/>
  <c r="I241" i="3"/>
  <c r="J241" i="3" s="1"/>
  <c r="N241" i="3"/>
  <c r="C242" i="3"/>
  <c r="F242" i="3"/>
  <c r="G242" i="3" s="1"/>
  <c r="I242" i="3"/>
  <c r="J242" i="3" s="1"/>
  <c r="N242" i="3"/>
  <c r="C243" i="3"/>
  <c r="F243" i="3"/>
  <c r="G243" i="3" s="1"/>
  <c r="H243" i="3" s="1"/>
  <c r="I243" i="3"/>
  <c r="J243" i="3" s="1"/>
  <c r="N243" i="3"/>
  <c r="C244" i="3"/>
  <c r="F244" i="3"/>
  <c r="G244" i="3" s="1"/>
  <c r="H244" i="3" s="1"/>
  <c r="I244" i="3"/>
  <c r="J244" i="3" s="1"/>
  <c r="N244" i="3"/>
  <c r="C245" i="3"/>
  <c r="F245" i="3"/>
  <c r="G245" i="3" s="1"/>
  <c r="I245" i="3"/>
  <c r="J245" i="3" s="1"/>
  <c r="N245" i="3"/>
  <c r="C246" i="3"/>
  <c r="F246" i="3"/>
  <c r="G246" i="3" s="1"/>
  <c r="H246" i="3" s="1"/>
  <c r="I246" i="3"/>
  <c r="J246" i="3" s="1"/>
  <c r="N246" i="3"/>
  <c r="C247" i="3"/>
  <c r="F247" i="3"/>
  <c r="G247" i="3" s="1"/>
  <c r="H247" i="3" s="1"/>
  <c r="I247" i="3"/>
  <c r="J247" i="3" s="1"/>
  <c r="N247" i="3"/>
  <c r="C248" i="3"/>
  <c r="F248" i="3"/>
  <c r="G248" i="3" s="1"/>
  <c r="I248" i="3"/>
  <c r="J248" i="3" s="1"/>
  <c r="N248" i="3"/>
  <c r="C249" i="3"/>
  <c r="F249" i="3"/>
  <c r="G249" i="3" s="1"/>
  <c r="I249" i="3"/>
  <c r="J249" i="3" s="1"/>
  <c r="N249" i="3"/>
  <c r="C250" i="3"/>
  <c r="F250" i="3"/>
  <c r="G250" i="3" s="1"/>
  <c r="H250" i="3" s="1"/>
  <c r="I250" i="3"/>
  <c r="J250" i="3" s="1"/>
  <c r="N250" i="3"/>
  <c r="C251" i="3"/>
  <c r="F251" i="3"/>
  <c r="G251" i="3" s="1"/>
  <c r="H251" i="3" s="1"/>
  <c r="I251" i="3"/>
  <c r="J251" i="3" s="1"/>
  <c r="N251" i="3"/>
  <c r="C252" i="3"/>
  <c r="F252" i="3"/>
  <c r="G252" i="3" s="1"/>
  <c r="H252" i="3" s="1"/>
  <c r="I252" i="3"/>
  <c r="J252" i="3" s="1"/>
  <c r="N252" i="3"/>
  <c r="C253" i="3"/>
  <c r="F253" i="3"/>
  <c r="G253" i="3" s="1"/>
  <c r="I253" i="3"/>
  <c r="J253" i="3" s="1"/>
  <c r="N253" i="3"/>
  <c r="C254" i="3"/>
  <c r="F254" i="3"/>
  <c r="G254" i="3" s="1"/>
  <c r="I254" i="3"/>
  <c r="J254" i="3" s="1"/>
  <c r="N254" i="3"/>
  <c r="C255" i="3"/>
  <c r="F255" i="3"/>
  <c r="G255" i="3" s="1"/>
  <c r="I255" i="3"/>
  <c r="J255" i="3" s="1"/>
  <c r="N255" i="3"/>
  <c r="C256" i="3"/>
  <c r="F256" i="3"/>
  <c r="G256" i="3" s="1"/>
  <c r="I256" i="3"/>
  <c r="J256" i="3" s="1"/>
  <c r="N256" i="3"/>
  <c r="C257" i="3"/>
  <c r="F257" i="3"/>
  <c r="G257" i="3" s="1"/>
  <c r="I257" i="3"/>
  <c r="J257" i="3" s="1"/>
  <c r="N257" i="3"/>
  <c r="C258" i="3"/>
  <c r="F258" i="3"/>
  <c r="G258" i="3" s="1"/>
  <c r="H258" i="3" s="1"/>
  <c r="I258" i="3"/>
  <c r="J258" i="3" s="1"/>
  <c r="N258" i="3"/>
  <c r="C259" i="3"/>
  <c r="F259" i="3"/>
  <c r="G259" i="3" s="1"/>
  <c r="I259" i="3"/>
  <c r="J259" i="3" s="1"/>
  <c r="N259" i="3"/>
  <c r="C225" i="3"/>
  <c r="F225" i="3"/>
  <c r="G225" i="3" s="1"/>
  <c r="H225" i="3" s="1"/>
  <c r="I225" i="3"/>
  <c r="J225" i="3" s="1"/>
  <c r="N225" i="3"/>
  <c r="C226" i="3"/>
  <c r="F226" i="3"/>
  <c r="G226" i="3" s="1"/>
  <c r="I226" i="3"/>
  <c r="J226" i="3" s="1"/>
  <c r="N226" i="3"/>
  <c r="C227" i="3"/>
  <c r="F227" i="3"/>
  <c r="G227" i="3" s="1"/>
  <c r="H227" i="3" s="1"/>
  <c r="I227" i="3"/>
  <c r="J227" i="3" s="1"/>
  <c r="N227" i="3"/>
  <c r="C228" i="3"/>
  <c r="F228" i="3"/>
  <c r="G228" i="3" s="1"/>
  <c r="I228" i="3"/>
  <c r="J228" i="3" s="1"/>
  <c r="N228" i="3"/>
  <c r="C229" i="3"/>
  <c r="F229" i="3"/>
  <c r="G229" i="3" s="1"/>
  <c r="I229" i="3"/>
  <c r="J229" i="3" s="1"/>
  <c r="N229" i="3"/>
  <c r="C230" i="3"/>
  <c r="F230" i="3"/>
  <c r="G230" i="3" s="1"/>
  <c r="I230" i="3"/>
  <c r="J230" i="3" s="1"/>
  <c r="N230" i="3"/>
  <c r="C231" i="3"/>
  <c r="F231" i="3"/>
  <c r="G231" i="3" s="1"/>
  <c r="H231" i="3" s="1"/>
  <c r="I231" i="3"/>
  <c r="J231" i="3" s="1"/>
  <c r="N231" i="3"/>
  <c r="C232" i="3"/>
  <c r="F232" i="3"/>
  <c r="G232" i="3" s="1"/>
  <c r="I232" i="3"/>
  <c r="J232" i="3" s="1"/>
  <c r="N232" i="3"/>
  <c r="C233" i="3"/>
  <c r="F233" i="3"/>
  <c r="G233" i="3" s="1"/>
  <c r="H233" i="3" s="1"/>
  <c r="I233" i="3"/>
  <c r="J233" i="3" s="1"/>
  <c r="N233" i="3"/>
  <c r="C234" i="3"/>
  <c r="F234" i="3"/>
  <c r="G234" i="3" s="1"/>
  <c r="I234" i="3"/>
  <c r="J234" i="3" s="1"/>
  <c r="N234" i="3"/>
  <c r="C235" i="3"/>
  <c r="F235" i="3"/>
  <c r="G235" i="3" s="1"/>
  <c r="H235" i="3" s="1"/>
  <c r="I235" i="3"/>
  <c r="J235" i="3" s="1"/>
  <c r="N235" i="3"/>
  <c r="C236" i="3"/>
  <c r="F236" i="3"/>
  <c r="G236" i="3" s="1"/>
  <c r="I236" i="3"/>
  <c r="J236" i="3" s="1"/>
  <c r="N236" i="3"/>
  <c r="C237" i="3"/>
  <c r="F237" i="3"/>
  <c r="G237" i="3" s="1"/>
  <c r="I237" i="3"/>
  <c r="J237" i="3" s="1"/>
  <c r="N237" i="3"/>
  <c r="C238" i="3"/>
  <c r="F238" i="3"/>
  <c r="G238" i="3" s="1"/>
  <c r="I238" i="3"/>
  <c r="J238" i="3" s="1"/>
  <c r="N238" i="3"/>
  <c r="C239" i="3"/>
  <c r="F239" i="3"/>
  <c r="G239" i="3" s="1"/>
  <c r="H239" i="3" s="1"/>
  <c r="I239" i="3"/>
  <c r="J239" i="3" s="1"/>
  <c r="N239" i="3"/>
  <c r="C240" i="3"/>
  <c r="F240" i="3"/>
  <c r="G240" i="3" s="1"/>
  <c r="H240" i="3" s="1"/>
  <c r="I240" i="3"/>
  <c r="J240" i="3" s="1"/>
  <c r="N240" i="3"/>
  <c r="C221" i="3"/>
  <c r="F221" i="3"/>
  <c r="G221" i="3" s="1"/>
  <c r="I221" i="3"/>
  <c r="J221" i="3" s="1"/>
  <c r="N221" i="3"/>
  <c r="C222" i="3"/>
  <c r="F222" i="3"/>
  <c r="G222" i="3" s="1"/>
  <c r="I222" i="3"/>
  <c r="J222" i="3" s="1"/>
  <c r="N222" i="3"/>
  <c r="C223" i="3"/>
  <c r="F223" i="3"/>
  <c r="G223" i="3" s="1"/>
  <c r="I223" i="3"/>
  <c r="J223" i="3" s="1"/>
  <c r="N223" i="3"/>
  <c r="C224" i="3"/>
  <c r="F224" i="3"/>
  <c r="G224" i="3" s="1"/>
  <c r="I224" i="3"/>
  <c r="J224" i="3" s="1"/>
  <c r="N224" i="3"/>
  <c r="C188" i="3"/>
  <c r="F188" i="3"/>
  <c r="G188" i="3" s="1"/>
  <c r="I188" i="3"/>
  <c r="J188" i="3" s="1"/>
  <c r="N188" i="3"/>
  <c r="C189" i="3"/>
  <c r="F189" i="3"/>
  <c r="G189" i="3" s="1"/>
  <c r="I189" i="3"/>
  <c r="J189" i="3" s="1"/>
  <c r="N189" i="3"/>
  <c r="C190" i="3"/>
  <c r="F190" i="3"/>
  <c r="G190" i="3" s="1"/>
  <c r="H190" i="3" s="1"/>
  <c r="I190" i="3"/>
  <c r="J190" i="3" s="1"/>
  <c r="N190" i="3"/>
  <c r="C191" i="3"/>
  <c r="F191" i="3"/>
  <c r="G191" i="3" s="1"/>
  <c r="H191" i="3" s="1"/>
  <c r="I191" i="3"/>
  <c r="J191" i="3" s="1"/>
  <c r="N191" i="3"/>
  <c r="C192" i="3"/>
  <c r="F192" i="3"/>
  <c r="G192" i="3" s="1"/>
  <c r="I192" i="3"/>
  <c r="J192" i="3" s="1"/>
  <c r="N192" i="3"/>
  <c r="C193" i="3"/>
  <c r="F193" i="3"/>
  <c r="G193" i="3" s="1"/>
  <c r="H193" i="3" s="1"/>
  <c r="I193" i="3"/>
  <c r="J193" i="3" s="1"/>
  <c r="N193" i="3"/>
  <c r="C194" i="3"/>
  <c r="F194" i="3"/>
  <c r="G194" i="3" s="1"/>
  <c r="H194" i="3" s="1"/>
  <c r="I194" i="3"/>
  <c r="J194" i="3" s="1"/>
  <c r="N194" i="3"/>
  <c r="C195" i="3"/>
  <c r="F195" i="3"/>
  <c r="G195" i="3" s="1"/>
  <c r="I195" i="3"/>
  <c r="J195" i="3" s="1"/>
  <c r="N195" i="3"/>
  <c r="C196" i="3"/>
  <c r="F196" i="3"/>
  <c r="G196" i="3" s="1"/>
  <c r="I196" i="3"/>
  <c r="J196" i="3" s="1"/>
  <c r="N196" i="3"/>
  <c r="C197" i="3"/>
  <c r="F197" i="3"/>
  <c r="G197" i="3" s="1"/>
  <c r="H197" i="3" s="1"/>
  <c r="I197" i="3"/>
  <c r="J197" i="3" s="1"/>
  <c r="N197" i="3"/>
  <c r="C198" i="3"/>
  <c r="F198" i="3"/>
  <c r="G198" i="3" s="1"/>
  <c r="I198" i="3"/>
  <c r="J198" i="3" s="1"/>
  <c r="N198" i="3"/>
  <c r="C199" i="3"/>
  <c r="F199" i="3"/>
  <c r="G199" i="3" s="1"/>
  <c r="H199" i="3" s="1"/>
  <c r="I199" i="3"/>
  <c r="J199" i="3" s="1"/>
  <c r="N199" i="3"/>
  <c r="C200" i="3"/>
  <c r="F200" i="3"/>
  <c r="G200" i="3" s="1"/>
  <c r="I200" i="3"/>
  <c r="J200" i="3" s="1"/>
  <c r="N200" i="3"/>
  <c r="C201" i="3"/>
  <c r="F201" i="3"/>
  <c r="G201" i="3" s="1"/>
  <c r="H201" i="3" s="1"/>
  <c r="I201" i="3"/>
  <c r="J201" i="3" s="1"/>
  <c r="N201" i="3"/>
  <c r="C202" i="3"/>
  <c r="F202" i="3"/>
  <c r="G202" i="3" s="1"/>
  <c r="I202" i="3"/>
  <c r="J202" i="3" s="1"/>
  <c r="N202" i="3"/>
  <c r="C203" i="3"/>
  <c r="F203" i="3"/>
  <c r="G203" i="3" s="1"/>
  <c r="I203" i="3"/>
  <c r="J203" i="3" s="1"/>
  <c r="N203" i="3"/>
  <c r="C204" i="3"/>
  <c r="F204" i="3"/>
  <c r="G204" i="3" s="1"/>
  <c r="I204" i="3"/>
  <c r="J204" i="3" s="1"/>
  <c r="N204" i="3"/>
  <c r="C205" i="3"/>
  <c r="F205" i="3"/>
  <c r="G205" i="3" s="1"/>
  <c r="H205" i="3" s="1"/>
  <c r="I205" i="3"/>
  <c r="J205" i="3" s="1"/>
  <c r="N205" i="3"/>
  <c r="C206" i="3"/>
  <c r="F206" i="3"/>
  <c r="G206" i="3" s="1"/>
  <c r="I206" i="3"/>
  <c r="J206" i="3" s="1"/>
  <c r="N206" i="3"/>
  <c r="C207" i="3"/>
  <c r="F207" i="3"/>
  <c r="G207" i="3" s="1"/>
  <c r="H207" i="3" s="1"/>
  <c r="I207" i="3"/>
  <c r="J207" i="3" s="1"/>
  <c r="N207" i="3"/>
  <c r="C208" i="3"/>
  <c r="F208" i="3"/>
  <c r="G208" i="3" s="1"/>
  <c r="H208" i="3" s="1"/>
  <c r="I208" i="3"/>
  <c r="J208" i="3" s="1"/>
  <c r="N208" i="3"/>
  <c r="C209" i="3"/>
  <c r="F209" i="3"/>
  <c r="G209" i="3" s="1"/>
  <c r="I209" i="3"/>
  <c r="J209" i="3" s="1"/>
  <c r="N209" i="3"/>
  <c r="C210" i="3"/>
  <c r="F210" i="3"/>
  <c r="G210" i="3" s="1"/>
  <c r="I210" i="3"/>
  <c r="J210" i="3" s="1"/>
  <c r="N210" i="3"/>
  <c r="C211" i="3"/>
  <c r="F211" i="3"/>
  <c r="G211" i="3" s="1"/>
  <c r="I211" i="3"/>
  <c r="J211" i="3" s="1"/>
  <c r="N211" i="3"/>
  <c r="C212" i="3"/>
  <c r="F212" i="3"/>
  <c r="G212" i="3" s="1"/>
  <c r="I212" i="3"/>
  <c r="J212" i="3" s="1"/>
  <c r="N212" i="3"/>
  <c r="C213" i="3"/>
  <c r="F213" i="3"/>
  <c r="G213" i="3" s="1"/>
  <c r="H213" i="3" s="1"/>
  <c r="I213" i="3"/>
  <c r="J213" i="3" s="1"/>
  <c r="N213" i="3"/>
  <c r="C214" i="3"/>
  <c r="F214" i="3"/>
  <c r="G214" i="3" s="1"/>
  <c r="H214" i="3" s="1"/>
  <c r="I214" i="3"/>
  <c r="J214" i="3" s="1"/>
  <c r="N214" i="3"/>
  <c r="C215" i="3"/>
  <c r="F215" i="3"/>
  <c r="G215" i="3" s="1"/>
  <c r="H215" i="3" s="1"/>
  <c r="I215" i="3"/>
  <c r="J215" i="3" s="1"/>
  <c r="N215" i="3"/>
  <c r="C216" i="3"/>
  <c r="F216" i="3"/>
  <c r="G216" i="3" s="1"/>
  <c r="H216" i="3" s="1"/>
  <c r="I216" i="3"/>
  <c r="J216" i="3" s="1"/>
  <c r="N216" i="3"/>
  <c r="C217" i="3"/>
  <c r="F217" i="3"/>
  <c r="G217" i="3" s="1"/>
  <c r="I217" i="3"/>
  <c r="J217" i="3" s="1"/>
  <c r="N217" i="3"/>
  <c r="C218" i="3"/>
  <c r="F218" i="3"/>
  <c r="G218" i="3" s="1"/>
  <c r="I218" i="3"/>
  <c r="J218" i="3" s="1"/>
  <c r="N218" i="3"/>
  <c r="C219" i="3"/>
  <c r="F219" i="3"/>
  <c r="G219" i="3" s="1"/>
  <c r="I219" i="3"/>
  <c r="J219" i="3" s="1"/>
  <c r="N219" i="3"/>
  <c r="C220" i="3"/>
  <c r="F220" i="3"/>
  <c r="G220" i="3" s="1"/>
  <c r="I220" i="3"/>
  <c r="J220" i="3" s="1"/>
  <c r="N220" i="3"/>
  <c r="C175" i="3"/>
  <c r="F175" i="3"/>
  <c r="G175" i="3" s="1"/>
  <c r="H175" i="3" s="1"/>
  <c r="I175" i="3"/>
  <c r="J175" i="3" s="1"/>
  <c r="N175" i="3"/>
  <c r="C176" i="3"/>
  <c r="F176" i="3"/>
  <c r="G176" i="3" s="1"/>
  <c r="I176" i="3"/>
  <c r="J176" i="3" s="1"/>
  <c r="N176" i="3"/>
  <c r="C177" i="3"/>
  <c r="F177" i="3"/>
  <c r="G177" i="3" s="1"/>
  <c r="I177" i="3"/>
  <c r="J177" i="3" s="1"/>
  <c r="N177" i="3"/>
  <c r="C178" i="3"/>
  <c r="F178" i="3"/>
  <c r="G178" i="3" s="1"/>
  <c r="H178" i="3" s="1"/>
  <c r="I178" i="3"/>
  <c r="J178" i="3" s="1"/>
  <c r="N178" i="3"/>
  <c r="C179" i="3"/>
  <c r="F179" i="3"/>
  <c r="G179" i="3" s="1"/>
  <c r="I179" i="3"/>
  <c r="J179" i="3" s="1"/>
  <c r="N179" i="3"/>
  <c r="C180" i="3"/>
  <c r="F180" i="3"/>
  <c r="G180" i="3" s="1"/>
  <c r="I180" i="3"/>
  <c r="J180" i="3" s="1"/>
  <c r="N180" i="3"/>
  <c r="C181" i="3"/>
  <c r="F181" i="3"/>
  <c r="G181" i="3" s="1"/>
  <c r="I181" i="3"/>
  <c r="J181" i="3" s="1"/>
  <c r="N181" i="3"/>
  <c r="C182" i="3"/>
  <c r="F182" i="3"/>
  <c r="G182" i="3" s="1"/>
  <c r="H182" i="3" s="1"/>
  <c r="I182" i="3"/>
  <c r="J182" i="3" s="1"/>
  <c r="N182" i="3"/>
  <c r="C183" i="3"/>
  <c r="F183" i="3"/>
  <c r="G183" i="3" s="1"/>
  <c r="H183" i="3" s="1"/>
  <c r="I183" i="3"/>
  <c r="J183" i="3" s="1"/>
  <c r="N183" i="3"/>
  <c r="C184" i="3"/>
  <c r="F184" i="3"/>
  <c r="G184" i="3" s="1"/>
  <c r="I184" i="3"/>
  <c r="J184" i="3" s="1"/>
  <c r="N184" i="3"/>
  <c r="C185" i="3"/>
  <c r="F185" i="3"/>
  <c r="G185" i="3" s="1"/>
  <c r="I185" i="3"/>
  <c r="J185" i="3" s="1"/>
  <c r="N185" i="3"/>
  <c r="C186" i="3"/>
  <c r="F186" i="3"/>
  <c r="G186" i="3" s="1"/>
  <c r="H186" i="3" s="1"/>
  <c r="I186" i="3"/>
  <c r="J186" i="3" s="1"/>
  <c r="N186" i="3"/>
  <c r="C187" i="3"/>
  <c r="F187" i="3"/>
  <c r="G187" i="3" s="1"/>
  <c r="I187" i="3"/>
  <c r="J187" i="3" s="1"/>
  <c r="N187" i="3"/>
  <c r="F4" i="2"/>
  <c r="F5" i="2"/>
  <c r="F6" i="2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H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H6" i="4"/>
  <c r="AH11" i="4" s="1"/>
  <c r="AH5" i="4"/>
  <c r="AH10" i="4" s="1"/>
  <c r="AH4" i="4"/>
  <c r="AH9" i="4" s="1"/>
  <c r="N174" i="3"/>
  <c r="I174" i="3"/>
  <c r="J174" i="3" s="1"/>
  <c r="F174" i="3"/>
  <c r="G174" i="3" s="1"/>
  <c r="C174" i="3"/>
  <c r="D174" i="3" s="1"/>
  <c r="N173" i="3"/>
  <c r="I173" i="3"/>
  <c r="J173" i="3" s="1"/>
  <c r="F173" i="3"/>
  <c r="G173" i="3" s="1"/>
  <c r="C173" i="3"/>
  <c r="D173" i="3" s="1"/>
  <c r="N172" i="3"/>
  <c r="I172" i="3"/>
  <c r="J172" i="3" s="1"/>
  <c r="F172" i="3"/>
  <c r="G172" i="3" s="1"/>
  <c r="C172" i="3"/>
  <c r="D172" i="3" s="1"/>
  <c r="N171" i="3"/>
  <c r="I171" i="3"/>
  <c r="J171" i="3" s="1"/>
  <c r="F171" i="3"/>
  <c r="G171" i="3" s="1"/>
  <c r="C171" i="3"/>
  <c r="N170" i="3"/>
  <c r="I170" i="3"/>
  <c r="J170" i="3" s="1"/>
  <c r="F170" i="3"/>
  <c r="G170" i="3" s="1"/>
  <c r="C170" i="3"/>
  <c r="D170" i="3" s="1"/>
  <c r="N169" i="3"/>
  <c r="I169" i="3"/>
  <c r="J169" i="3" s="1"/>
  <c r="F169" i="3"/>
  <c r="G169" i="3" s="1"/>
  <c r="C169" i="3"/>
  <c r="D169" i="3" s="1"/>
  <c r="N168" i="3"/>
  <c r="I168" i="3"/>
  <c r="J168" i="3" s="1"/>
  <c r="F168" i="3"/>
  <c r="G168" i="3" s="1"/>
  <c r="C168" i="3"/>
  <c r="D168" i="3" s="1"/>
  <c r="N167" i="3"/>
  <c r="I167" i="3"/>
  <c r="J167" i="3" s="1"/>
  <c r="F167" i="3"/>
  <c r="G167" i="3" s="1"/>
  <c r="C167" i="3"/>
  <c r="N166" i="3"/>
  <c r="I166" i="3"/>
  <c r="J166" i="3" s="1"/>
  <c r="F166" i="3"/>
  <c r="G166" i="3" s="1"/>
  <c r="C166" i="3"/>
  <c r="D166" i="3" s="1"/>
  <c r="N165" i="3"/>
  <c r="I165" i="3"/>
  <c r="J165" i="3" s="1"/>
  <c r="F165" i="3"/>
  <c r="G165" i="3" s="1"/>
  <c r="C165" i="3"/>
  <c r="D165" i="3" s="1"/>
  <c r="N164" i="3"/>
  <c r="I164" i="3"/>
  <c r="J164" i="3" s="1"/>
  <c r="F164" i="3"/>
  <c r="G164" i="3" s="1"/>
  <c r="C164" i="3"/>
  <c r="D164" i="3" s="1"/>
  <c r="N163" i="3"/>
  <c r="I163" i="3"/>
  <c r="J163" i="3" s="1"/>
  <c r="F163" i="3"/>
  <c r="G163" i="3" s="1"/>
  <c r="C163" i="3"/>
  <c r="N162" i="3"/>
  <c r="I162" i="3"/>
  <c r="J162" i="3" s="1"/>
  <c r="F162" i="3"/>
  <c r="G162" i="3" s="1"/>
  <c r="C162" i="3"/>
  <c r="D162" i="3" s="1"/>
  <c r="N161" i="3"/>
  <c r="I161" i="3"/>
  <c r="J161" i="3" s="1"/>
  <c r="F161" i="3"/>
  <c r="G161" i="3" s="1"/>
  <c r="C161" i="3"/>
  <c r="D161" i="3" s="1"/>
  <c r="N160" i="3"/>
  <c r="I160" i="3"/>
  <c r="J160" i="3" s="1"/>
  <c r="F160" i="3"/>
  <c r="G160" i="3" s="1"/>
  <c r="C160" i="3"/>
  <c r="D160" i="3" s="1"/>
  <c r="N159" i="3"/>
  <c r="I159" i="3"/>
  <c r="J159" i="3" s="1"/>
  <c r="F159" i="3"/>
  <c r="G159" i="3" s="1"/>
  <c r="C159" i="3"/>
  <c r="N158" i="3"/>
  <c r="I158" i="3"/>
  <c r="J158" i="3" s="1"/>
  <c r="F158" i="3"/>
  <c r="G158" i="3" s="1"/>
  <c r="C158" i="3"/>
  <c r="D158" i="3" s="1"/>
  <c r="N157" i="3"/>
  <c r="I157" i="3"/>
  <c r="J157" i="3" s="1"/>
  <c r="F157" i="3"/>
  <c r="G157" i="3" s="1"/>
  <c r="C157" i="3"/>
  <c r="D157" i="3" s="1"/>
  <c r="N156" i="3"/>
  <c r="I156" i="3"/>
  <c r="J156" i="3" s="1"/>
  <c r="F156" i="3"/>
  <c r="G156" i="3" s="1"/>
  <c r="C156" i="3"/>
  <c r="D156" i="3" s="1"/>
  <c r="N155" i="3"/>
  <c r="I155" i="3"/>
  <c r="J155" i="3" s="1"/>
  <c r="F155" i="3"/>
  <c r="G155" i="3" s="1"/>
  <c r="C155" i="3"/>
  <c r="D155" i="3" s="1"/>
  <c r="N154" i="3"/>
  <c r="I154" i="3"/>
  <c r="J154" i="3" s="1"/>
  <c r="F154" i="3"/>
  <c r="G154" i="3" s="1"/>
  <c r="C154" i="3"/>
  <c r="D154" i="3" s="1"/>
  <c r="N153" i="3"/>
  <c r="I153" i="3"/>
  <c r="J153" i="3" s="1"/>
  <c r="F153" i="3"/>
  <c r="G153" i="3" s="1"/>
  <c r="C153" i="3"/>
  <c r="D153" i="3" s="1"/>
  <c r="N152" i="3"/>
  <c r="I152" i="3"/>
  <c r="J152" i="3" s="1"/>
  <c r="F152" i="3"/>
  <c r="G152" i="3" s="1"/>
  <c r="C152" i="3"/>
  <c r="D152" i="3" s="1"/>
  <c r="N151" i="3"/>
  <c r="I151" i="3"/>
  <c r="J151" i="3" s="1"/>
  <c r="F151" i="3"/>
  <c r="G151" i="3" s="1"/>
  <c r="C151" i="3"/>
  <c r="D151" i="3" s="1"/>
  <c r="N150" i="3"/>
  <c r="I150" i="3"/>
  <c r="J150" i="3" s="1"/>
  <c r="F150" i="3"/>
  <c r="G150" i="3" s="1"/>
  <c r="C150" i="3"/>
  <c r="D150" i="3" s="1"/>
  <c r="N149" i="3"/>
  <c r="I149" i="3"/>
  <c r="J149" i="3" s="1"/>
  <c r="F149" i="3"/>
  <c r="G149" i="3" s="1"/>
  <c r="C149" i="3"/>
  <c r="D149" i="3" s="1"/>
  <c r="N148" i="3"/>
  <c r="I148" i="3"/>
  <c r="J148" i="3" s="1"/>
  <c r="F148" i="3"/>
  <c r="G148" i="3" s="1"/>
  <c r="C148" i="3"/>
  <c r="D148" i="3" s="1"/>
  <c r="N147" i="3"/>
  <c r="I147" i="3"/>
  <c r="J147" i="3" s="1"/>
  <c r="F147" i="3"/>
  <c r="G147" i="3" s="1"/>
  <c r="C147" i="3"/>
  <c r="N146" i="3"/>
  <c r="I146" i="3"/>
  <c r="J146" i="3" s="1"/>
  <c r="F146" i="3"/>
  <c r="G146" i="3" s="1"/>
  <c r="H146" i="3" s="1"/>
  <c r="C146" i="3"/>
  <c r="D146" i="3" s="1"/>
  <c r="N145" i="3"/>
  <c r="I145" i="3"/>
  <c r="J145" i="3" s="1"/>
  <c r="F145" i="3"/>
  <c r="G145" i="3" s="1"/>
  <c r="C145" i="3"/>
  <c r="D145" i="3" s="1"/>
  <c r="N144" i="3"/>
  <c r="I144" i="3"/>
  <c r="J144" i="3" s="1"/>
  <c r="F144" i="3"/>
  <c r="G144" i="3" s="1"/>
  <c r="H144" i="3" s="1"/>
  <c r="C144" i="3"/>
  <c r="D144" i="3" s="1"/>
  <c r="N143" i="3"/>
  <c r="I143" i="3"/>
  <c r="J143" i="3" s="1"/>
  <c r="F143" i="3"/>
  <c r="G143" i="3" s="1"/>
  <c r="H143" i="3" s="1"/>
  <c r="AB143" i="3" s="1"/>
  <c r="C143" i="3"/>
  <c r="D143" i="3" s="1"/>
  <c r="N142" i="3"/>
  <c r="I142" i="3"/>
  <c r="J142" i="3" s="1"/>
  <c r="F142" i="3"/>
  <c r="G142" i="3" s="1"/>
  <c r="C142" i="3"/>
  <c r="D142" i="3" s="1"/>
  <c r="N141" i="3"/>
  <c r="I141" i="3"/>
  <c r="J141" i="3" s="1"/>
  <c r="F141" i="3"/>
  <c r="G141" i="3" s="1"/>
  <c r="C141" i="3"/>
  <c r="N140" i="3"/>
  <c r="I140" i="3"/>
  <c r="J140" i="3" s="1"/>
  <c r="F140" i="3"/>
  <c r="G140" i="3" s="1"/>
  <c r="H140" i="3" s="1"/>
  <c r="AB140" i="3" s="1"/>
  <c r="C140" i="3"/>
  <c r="D140" i="3" s="1"/>
  <c r="N139" i="3"/>
  <c r="I139" i="3"/>
  <c r="J139" i="3" s="1"/>
  <c r="F139" i="3"/>
  <c r="G139" i="3" s="1"/>
  <c r="H139" i="3" s="1"/>
  <c r="C139" i="3"/>
  <c r="N138" i="3"/>
  <c r="I138" i="3"/>
  <c r="J138" i="3" s="1"/>
  <c r="F138" i="3"/>
  <c r="G138" i="3" s="1"/>
  <c r="H138" i="3" s="1"/>
  <c r="AA138" i="3" s="1"/>
  <c r="C138" i="3"/>
  <c r="D138" i="3" s="1"/>
  <c r="N137" i="3"/>
  <c r="I137" i="3"/>
  <c r="J137" i="3" s="1"/>
  <c r="F137" i="3"/>
  <c r="G137" i="3" s="1"/>
  <c r="H137" i="3" s="1"/>
  <c r="C137" i="3"/>
  <c r="N136" i="3"/>
  <c r="I136" i="3"/>
  <c r="J136" i="3" s="1"/>
  <c r="F136" i="3"/>
  <c r="G136" i="3" s="1"/>
  <c r="C136" i="3"/>
  <c r="D136" i="3" s="1"/>
  <c r="N135" i="3"/>
  <c r="I135" i="3"/>
  <c r="J135" i="3" s="1"/>
  <c r="F135" i="3"/>
  <c r="G135" i="3" s="1"/>
  <c r="C135" i="3"/>
  <c r="D135" i="3" s="1"/>
  <c r="N134" i="3"/>
  <c r="I134" i="3"/>
  <c r="J134" i="3" s="1"/>
  <c r="F134" i="3"/>
  <c r="G134" i="3" s="1"/>
  <c r="C134" i="3"/>
  <c r="D134" i="3" s="1"/>
  <c r="N133" i="3"/>
  <c r="I133" i="3"/>
  <c r="J133" i="3" s="1"/>
  <c r="F133" i="3"/>
  <c r="G133" i="3" s="1"/>
  <c r="H133" i="3" s="1"/>
  <c r="C133" i="3"/>
  <c r="N132" i="3"/>
  <c r="I132" i="3"/>
  <c r="J132" i="3" s="1"/>
  <c r="F132" i="3"/>
  <c r="G132" i="3" s="1"/>
  <c r="C132" i="3"/>
  <c r="D132" i="3" s="1"/>
  <c r="N131" i="3"/>
  <c r="I131" i="3"/>
  <c r="J131" i="3" s="1"/>
  <c r="F131" i="3"/>
  <c r="G131" i="3" s="1"/>
  <c r="H131" i="3" s="1"/>
  <c r="C131" i="3"/>
  <c r="N130" i="3"/>
  <c r="I130" i="3"/>
  <c r="J130" i="3" s="1"/>
  <c r="F130" i="3"/>
  <c r="G130" i="3" s="1"/>
  <c r="C130" i="3"/>
  <c r="D130" i="3" s="1"/>
  <c r="N129" i="3"/>
  <c r="I129" i="3"/>
  <c r="J129" i="3" s="1"/>
  <c r="F129" i="3"/>
  <c r="G129" i="3" s="1"/>
  <c r="C129" i="3"/>
  <c r="N128" i="3"/>
  <c r="I128" i="3"/>
  <c r="J128" i="3" s="1"/>
  <c r="F128" i="3"/>
  <c r="G128" i="3" s="1"/>
  <c r="H128" i="3" s="1"/>
  <c r="AA128" i="3" s="1"/>
  <c r="C128" i="3"/>
  <c r="D128" i="3" s="1"/>
  <c r="N127" i="3"/>
  <c r="I127" i="3"/>
  <c r="J127" i="3" s="1"/>
  <c r="F127" i="3"/>
  <c r="G127" i="3" s="1"/>
  <c r="H127" i="3" s="1"/>
  <c r="AA127" i="3" s="1"/>
  <c r="C127" i="3"/>
  <c r="D127" i="3" s="1"/>
  <c r="N126" i="3"/>
  <c r="I126" i="3"/>
  <c r="J126" i="3" s="1"/>
  <c r="F126" i="3"/>
  <c r="G126" i="3" s="1"/>
  <c r="H126" i="3" s="1"/>
  <c r="C126" i="3"/>
  <c r="D126" i="3" s="1"/>
  <c r="N125" i="3"/>
  <c r="I125" i="3"/>
  <c r="J125" i="3" s="1"/>
  <c r="F125" i="3"/>
  <c r="G125" i="3" s="1"/>
  <c r="C125" i="3"/>
  <c r="N124" i="3"/>
  <c r="I124" i="3"/>
  <c r="J124" i="3" s="1"/>
  <c r="F124" i="3"/>
  <c r="G124" i="3" s="1"/>
  <c r="H124" i="3" s="1"/>
  <c r="C124" i="3"/>
  <c r="D124" i="3" s="1"/>
  <c r="N123" i="3"/>
  <c r="I123" i="3"/>
  <c r="J123" i="3" s="1"/>
  <c r="F123" i="3"/>
  <c r="G123" i="3" s="1"/>
  <c r="H123" i="3" s="1"/>
  <c r="AA123" i="3" s="1"/>
  <c r="C123" i="3"/>
  <c r="N122" i="3"/>
  <c r="I122" i="3"/>
  <c r="J122" i="3" s="1"/>
  <c r="F122" i="3"/>
  <c r="G122" i="3" s="1"/>
  <c r="H122" i="3" s="1"/>
  <c r="C122" i="3"/>
  <c r="D122" i="3" s="1"/>
  <c r="N121" i="3"/>
  <c r="I121" i="3"/>
  <c r="J121" i="3" s="1"/>
  <c r="F121" i="3"/>
  <c r="G121" i="3" s="1"/>
  <c r="H121" i="3" s="1"/>
  <c r="AB121" i="3" s="1"/>
  <c r="C121" i="3"/>
  <c r="D121" i="3" s="1"/>
  <c r="N120" i="3"/>
  <c r="I120" i="3"/>
  <c r="J120" i="3" s="1"/>
  <c r="F120" i="3"/>
  <c r="G120" i="3" s="1"/>
  <c r="C120" i="3"/>
  <c r="D120" i="3" s="1"/>
  <c r="N119" i="3"/>
  <c r="I119" i="3"/>
  <c r="J119" i="3" s="1"/>
  <c r="F119" i="3"/>
  <c r="G119" i="3" s="1"/>
  <c r="H119" i="3" s="1"/>
  <c r="C119" i="3"/>
  <c r="D119" i="3" s="1"/>
  <c r="N118" i="3"/>
  <c r="I118" i="3"/>
  <c r="J118" i="3" s="1"/>
  <c r="F118" i="3"/>
  <c r="G118" i="3" s="1"/>
  <c r="H118" i="3" s="1"/>
  <c r="Z118" i="3" s="1"/>
  <c r="C118" i="3"/>
  <c r="D118" i="3" s="1"/>
  <c r="N117" i="3"/>
  <c r="I117" i="3"/>
  <c r="J117" i="3" s="1"/>
  <c r="F117" i="3"/>
  <c r="G117" i="3" s="1"/>
  <c r="C117" i="3"/>
  <c r="D117" i="3" s="1"/>
  <c r="N116" i="3"/>
  <c r="I116" i="3"/>
  <c r="J116" i="3" s="1"/>
  <c r="F116" i="3"/>
  <c r="G116" i="3" s="1"/>
  <c r="C116" i="3"/>
  <c r="D116" i="3" s="1"/>
  <c r="N115" i="3"/>
  <c r="I115" i="3"/>
  <c r="J115" i="3" s="1"/>
  <c r="F115" i="3"/>
  <c r="G115" i="3" s="1"/>
  <c r="C115" i="3"/>
  <c r="D115" i="3" s="1"/>
  <c r="N114" i="3"/>
  <c r="I114" i="3"/>
  <c r="J114" i="3" s="1"/>
  <c r="F114" i="3"/>
  <c r="G114" i="3" s="1"/>
  <c r="H114" i="3" s="1"/>
  <c r="AB114" i="3" s="1"/>
  <c r="C114" i="3"/>
  <c r="D114" i="3" s="1"/>
  <c r="N113" i="3"/>
  <c r="I113" i="3"/>
  <c r="J113" i="3" s="1"/>
  <c r="F113" i="3"/>
  <c r="G113" i="3" s="1"/>
  <c r="C113" i="3"/>
  <c r="N112" i="3"/>
  <c r="I112" i="3"/>
  <c r="J112" i="3" s="1"/>
  <c r="F112" i="3"/>
  <c r="G112" i="3" s="1"/>
  <c r="H112" i="3" s="1"/>
  <c r="C112" i="3"/>
  <c r="D112" i="3" s="1"/>
  <c r="N111" i="3"/>
  <c r="I111" i="3"/>
  <c r="J111" i="3" s="1"/>
  <c r="F111" i="3"/>
  <c r="G111" i="3" s="1"/>
  <c r="C111" i="3"/>
  <c r="D111" i="3" s="1"/>
  <c r="N110" i="3"/>
  <c r="I110" i="3"/>
  <c r="J110" i="3" s="1"/>
  <c r="F110" i="3"/>
  <c r="G110" i="3" s="1"/>
  <c r="H110" i="3" s="1"/>
  <c r="AB110" i="3" s="1"/>
  <c r="C110" i="3"/>
  <c r="D110" i="3" s="1"/>
  <c r="N109" i="3"/>
  <c r="I109" i="3"/>
  <c r="J109" i="3" s="1"/>
  <c r="F109" i="3"/>
  <c r="G109" i="3" s="1"/>
  <c r="H109" i="3" s="1"/>
  <c r="AB109" i="3" s="1"/>
  <c r="C109" i="3"/>
  <c r="D109" i="3" s="1"/>
  <c r="N108" i="3"/>
  <c r="I108" i="3"/>
  <c r="J108" i="3" s="1"/>
  <c r="F108" i="3"/>
  <c r="G108" i="3" s="1"/>
  <c r="H108" i="3" s="1"/>
  <c r="C108" i="3"/>
  <c r="D108" i="3" s="1"/>
  <c r="N107" i="3"/>
  <c r="I107" i="3"/>
  <c r="J107" i="3" s="1"/>
  <c r="F107" i="3"/>
  <c r="G107" i="3" s="1"/>
  <c r="H107" i="3" s="1"/>
  <c r="C107" i="3"/>
  <c r="D107" i="3" s="1"/>
  <c r="N106" i="3"/>
  <c r="I106" i="3"/>
  <c r="J106" i="3" s="1"/>
  <c r="F106" i="3"/>
  <c r="G106" i="3" s="1"/>
  <c r="H106" i="3" s="1"/>
  <c r="AA106" i="3" s="1"/>
  <c r="C106" i="3"/>
  <c r="D106" i="3" s="1"/>
  <c r="N105" i="3"/>
  <c r="I105" i="3"/>
  <c r="J105" i="3" s="1"/>
  <c r="F105" i="3"/>
  <c r="G105" i="3" s="1"/>
  <c r="C105" i="3"/>
  <c r="N104" i="3"/>
  <c r="I104" i="3"/>
  <c r="J104" i="3" s="1"/>
  <c r="F104" i="3"/>
  <c r="G104" i="3" s="1"/>
  <c r="H104" i="3" s="1"/>
  <c r="AB104" i="3" s="1"/>
  <c r="C104" i="3"/>
  <c r="D104" i="3" s="1"/>
  <c r="N103" i="3"/>
  <c r="I103" i="3"/>
  <c r="J103" i="3" s="1"/>
  <c r="F103" i="3"/>
  <c r="G103" i="3" s="1"/>
  <c r="C103" i="3"/>
  <c r="N102" i="3"/>
  <c r="I102" i="3"/>
  <c r="J102" i="3" s="1"/>
  <c r="F102" i="3"/>
  <c r="G102" i="3" s="1"/>
  <c r="C102" i="3"/>
  <c r="D102" i="3" s="1"/>
  <c r="N101" i="3"/>
  <c r="I101" i="3"/>
  <c r="J101" i="3" s="1"/>
  <c r="F101" i="3"/>
  <c r="G101" i="3" s="1"/>
  <c r="H101" i="3" s="1"/>
  <c r="C101" i="3"/>
  <c r="N100" i="3"/>
  <c r="I100" i="3"/>
  <c r="J100" i="3" s="1"/>
  <c r="F100" i="3"/>
  <c r="G100" i="3" s="1"/>
  <c r="H100" i="3" s="1"/>
  <c r="AB100" i="3" s="1"/>
  <c r="C100" i="3"/>
  <c r="D100" i="3" s="1"/>
  <c r="N99" i="3"/>
  <c r="I99" i="3"/>
  <c r="J99" i="3" s="1"/>
  <c r="F99" i="3"/>
  <c r="G99" i="3" s="1"/>
  <c r="H99" i="3" s="1"/>
  <c r="AA99" i="3" s="1"/>
  <c r="C99" i="3"/>
  <c r="N98" i="3"/>
  <c r="I98" i="3"/>
  <c r="J98" i="3" s="1"/>
  <c r="F98" i="3"/>
  <c r="G98" i="3" s="1"/>
  <c r="H98" i="3" s="1"/>
  <c r="Z98" i="3" s="1"/>
  <c r="C98" i="3"/>
  <c r="D98" i="3" s="1"/>
  <c r="N97" i="3"/>
  <c r="I97" i="3"/>
  <c r="J97" i="3" s="1"/>
  <c r="F97" i="3"/>
  <c r="G97" i="3" s="1"/>
  <c r="C97" i="3"/>
  <c r="N96" i="3"/>
  <c r="I96" i="3"/>
  <c r="J96" i="3" s="1"/>
  <c r="F96" i="3"/>
  <c r="G96" i="3" s="1"/>
  <c r="H96" i="3" s="1"/>
  <c r="AB96" i="3" s="1"/>
  <c r="C96" i="3"/>
  <c r="D96" i="3" s="1"/>
  <c r="N95" i="3"/>
  <c r="I95" i="3"/>
  <c r="J95" i="3" s="1"/>
  <c r="F95" i="3"/>
  <c r="G95" i="3" s="1"/>
  <c r="H95" i="3" s="1"/>
  <c r="Z95" i="3" s="1"/>
  <c r="C95" i="3"/>
  <c r="D95" i="3" s="1"/>
  <c r="N94" i="3"/>
  <c r="I94" i="3"/>
  <c r="J94" i="3" s="1"/>
  <c r="F94" i="3"/>
  <c r="G94" i="3" s="1"/>
  <c r="C94" i="3"/>
  <c r="D94" i="3" s="1"/>
  <c r="N93" i="3"/>
  <c r="I93" i="3"/>
  <c r="J93" i="3" s="1"/>
  <c r="F93" i="3"/>
  <c r="G93" i="3" s="1"/>
  <c r="C93" i="3"/>
  <c r="N92" i="3"/>
  <c r="I92" i="3"/>
  <c r="J92" i="3" s="1"/>
  <c r="F92" i="3"/>
  <c r="G92" i="3" s="1"/>
  <c r="C92" i="3"/>
  <c r="D92" i="3" s="1"/>
  <c r="N91" i="3"/>
  <c r="I91" i="3"/>
  <c r="J91" i="3" s="1"/>
  <c r="F91" i="3"/>
  <c r="G91" i="3" s="1"/>
  <c r="C91" i="3"/>
  <c r="D91" i="3" s="1"/>
  <c r="N90" i="3"/>
  <c r="I90" i="3"/>
  <c r="J90" i="3" s="1"/>
  <c r="F90" i="3"/>
  <c r="G90" i="3" s="1"/>
  <c r="H90" i="3" s="1"/>
  <c r="C90" i="3"/>
  <c r="D90" i="3" s="1"/>
  <c r="N89" i="3"/>
  <c r="I89" i="3"/>
  <c r="J89" i="3" s="1"/>
  <c r="F89" i="3"/>
  <c r="G89" i="3" s="1"/>
  <c r="C89" i="3"/>
  <c r="D89" i="3" s="1"/>
  <c r="N88" i="3"/>
  <c r="I88" i="3"/>
  <c r="J88" i="3" s="1"/>
  <c r="F88" i="3"/>
  <c r="G88" i="3" s="1"/>
  <c r="H88" i="3" s="1"/>
  <c r="C88" i="3"/>
  <c r="D88" i="3" s="1"/>
  <c r="N87" i="3"/>
  <c r="I87" i="3"/>
  <c r="J87" i="3" s="1"/>
  <c r="F87" i="3"/>
  <c r="G87" i="3" s="1"/>
  <c r="C87" i="3"/>
  <c r="D87" i="3" s="1"/>
  <c r="N86" i="3"/>
  <c r="I86" i="3"/>
  <c r="J86" i="3" s="1"/>
  <c r="F86" i="3"/>
  <c r="G86" i="3" s="1"/>
  <c r="C86" i="3"/>
  <c r="D86" i="3" s="1"/>
  <c r="N85" i="3"/>
  <c r="I85" i="3"/>
  <c r="J85" i="3" s="1"/>
  <c r="F85" i="3"/>
  <c r="G85" i="3" s="1"/>
  <c r="C85" i="3"/>
  <c r="D85" i="3" s="1"/>
  <c r="N84" i="3"/>
  <c r="I84" i="3"/>
  <c r="J84" i="3" s="1"/>
  <c r="F84" i="3"/>
  <c r="G84" i="3" s="1"/>
  <c r="C84" i="3"/>
  <c r="D84" i="3" s="1"/>
  <c r="N83" i="3"/>
  <c r="I83" i="3"/>
  <c r="J83" i="3" s="1"/>
  <c r="F83" i="3"/>
  <c r="G83" i="3" s="1"/>
  <c r="H83" i="3" s="1"/>
  <c r="C83" i="3"/>
  <c r="D83" i="3" s="1"/>
  <c r="N82" i="3"/>
  <c r="I82" i="3"/>
  <c r="J82" i="3" s="1"/>
  <c r="F82" i="3"/>
  <c r="G82" i="3" s="1"/>
  <c r="C82" i="3"/>
  <c r="D82" i="3" s="1"/>
  <c r="N81" i="3"/>
  <c r="I81" i="3"/>
  <c r="J81" i="3" s="1"/>
  <c r="F81" i="3"/>
  <c r="G81" i="3" s="1"/>
  <c r="C81" i="3"/>
  <c r="D81" i="3" s="1"/>
  <c r="N80" i="3"/>
  <c r="I80" i="3"/>
  <c r="J80" i="3" s="1"/>
  <c r="F80" i="3"/>
  <c r="G80" i="3" s="1"/>
  <c r="C80" i="3"/>
  <c r="D80" i="3" s="1"/>
  <c r="N79" i="3"/>
  <c r="I79" i="3"/>
  <c r="J79" i="3" s="1"/>
  <c r="F79" i="3"/>
  <c r="G79" i="3" s="1"/>
  <c r="C79" i="3"/>
  <c r="D79" i="3" s="1"/>
  <c r="N78" i="3"/>
  <c r="I78" i="3"/>
  <c r="J78" i="3" s="1"/>
  <c r="F78" i="3"/>
  <c r="G78" i="3" s="1"/>
  <c r="C78" i="3"/>
  <c r="D78" i="3" s="1"/>
  <c r="N77" i="3"/>
  <c r="I77" i="3"/>
  <c r="J77" i="3" s="1"/>
  <c r="F77" i="3"/>
  <c r="G77" i="3" s="1"/>
  <c r="C77" i="3"/>
  <c r="D77" i="3" s="1"/>
  <c r="N76" i="3"/>
  <c r="I76" i="3"/>
  <c r="J76" i="3" s="1"/>
  <c r="F76" i="3"/>
  <c r="G76" i="3" s="1"/>
  <c r="C76" i="3"/>
  <c r="D76" i="3" s="1"/>
  <c r="N75" i="3"/>
  <c r="I75" i="3"/>
  <c r="J75" i="3" s="1"/>
  <c r="F75" i="3"/>
  <c r="G75" i="3" s="1"/>
  <c r="H75" i="3" s="1"/>
  <c r="C75" i="3"/>
  <c r="D75" i="3" s="1"/>
  <c r="N74" i="3"/>
  <c r="I74" i="3"/>
  <c r="J74" i="3" s="1"/>
  <c r="F74" i="3"/>
  <c r="G74" i="3" s="1"/>
  <c r="H74" i="3" s="1"/>
  <c r="Z74" i="3" s="1"/>
  <c r="C74" i="3"/>
  <c r="D74" i="3" s="1"/>
  <c r="N73" i="3"/>
  <c r="I73" i="3"/>
  <c r="J73" i="3" s="1"/>
  <c r="F73" i="3"/>
  <c r="G73" i="3" s="1"/>
  <c r="C73" i="3"/>
  <c r="D73" i="3" s="1"/>
  <c r="N72" i="3"/>
  <c r="I72" i="3"/>
  <c r="J72" i="3" s="1"/>
  <c r="F72" i="3"/>
  <c r="G72" i="3" s="1"/>
  <c r="H72" i="3" s="1"/>
  <c r="C72" i="3"/>
  <c r="D72" i="3" s="1"/>
  <c r="N71" i="3"/>
  <c r="I71" i="3"/>
  <c r="J71" i="3" s="1"/>
  <c r="F71" i="3"/>
  <c r="G71" i="3" s="1"/>
  <c r="H71" i="3" s="1"/>
  <c r="C71" i="3"/>
  <c r="D71" i="3" s="1"/>
  <c r="N70" i="3"/>
  <c r="I70" i="3"/>
  <c r="J70" i="3" s="1"/>
  <c r="F70" i="3"/>
  <c r="G70" i="3" s="1"/>
  <c r="C70" i="3"/>
  <c r="D70" i="3" s="1"/>
  <c r="N69" i="3"/>
  <c r="I69" i="3"/>
  <c r="J69" i="3" s="1"/>
  <c r="F69" i="3"/>
  <c r="G69" i="3" s="1"/>
  <c r="C69" i="3"/>
  <c r="D69" i="3" s="1"/>
  <c r="N68" i="3"/>
  <c r="I68" i="3"/>
  <c r="J68" i="3" s="1"/>
  <c r="F68" i="3"/>
  <c r="G68" i="3" s="1"/>
  <c r="C68" i="3"/>
  <c r="D68" i="3" s="1"/>
  <c r="N67" i="3"/>
  <c r="I67" i="3"/>
  <c r="J67" i="3" s="1"/>
  <c r="F67" i="3"/>
  <c r="G67" i="3" s="1"/>
  <c r="H67" i="3" s="1"/>
  <c r="AA67" i="3" s="1"/>
  <c r="C67" i="3"/>
  <c r="D67" i="3" s="1"/>
  <c r="N66" i="3"/>
  <c r="I66" i="3"/>
  <c r="J66" i="3" s="1"/>
  <c r="F66" i="3"/>
  <c r="G66" i="3" s="1"/>
  <c r="H66" i="3" s="1"/>
  <c r="C66" i="3"/>
  <c r="D66" i="3" s="1"/>
  <c r="N65" i="3"/>
  <c r="I65" i="3"/>
  <c r="J65" i="3" s="1"/>
  <c r="F65" i="3"/>
  <c r="G65" i="3" s="1"/>
  <c r="H65" i="3" s="1"/>
  <c r="C65" i="3"/>
  <c r="D65" i="3" s="1"/>
  <c r="N64" i="3"/>
  <c r="I64" i="3"/>
  <c r="J64" i="3" s="1"/>
  <c r="F64" i="3"/>
  <c r="G64" i="3" s="1"/>
  <c r="H64" i="3" s="1"/>
  <c r="AB64" i="3" s="1"/>
  <c r="C64" i="3"/>
  <c r="D64" i="3" s="1"/>
  <c r="N63" i="3"/>
  <c r="I63" i="3"/>
  <c r="J63" i="3" s="1"/>
  <c r="F63" i="3"/>
  <c r="G63" i="3" s="1"/>
  <c r="H63" i="3" s="1"/>
  <c r="AB63" i="3" s="1"/>
  <c r="C63" i="3"/>
  <c r="D63" i="3" s="1"/>
  <c r="N62" i="3"/>
  <c r="I62" i="3"/>
  <c r="J62" i="3" s="1"/>
  <c r="F62" i="3"/>
  <c r="G62" i="3" s="1"/>
  <c r="H62" i="3" s="1"/>
  <c r="AA62" i="3" s="1"/>
  <c r="C62" i="3"/>
  <c r="D62" i="3" s="1"/>
  <c r="N61" i="3"/>
  <c r="I61" i="3"/>
  <c r="J61" i="3" s="1"/>
  <c r="F61" i="3"/>
  <c r="G61" i="3" s="1"/>
  <c r="C61" i="3"/>
  <c r="D61" i="3" s="1"/>
  <c r="N60" i="3"/>
  <c r="I60" i="3"/>
  <c r="J60" i="3" s="1"/>
  <c r="F60" i="3"/>
  <c r="G60" i="3" s="1"/>
  <c r="C60" i="3"/>
  <c r="D60" i="3" s="1"/>
  <c r="N59" i="3"/>
  <c r="I59" i="3"/>
  <c r="J59" i="3" s="1"/>
  <c r="F59" i="3"/>
  <c r="G59" i="3" s="1"/>
  <c r="H59" i="3" s="1"/>
  <c r="C59" i="3"/>
  <c r="D59" i="3" s="1"/>
  <c r="N58" i="3"/>
  <c r="I58" i="3"/>
  <c r="J58" i="3" s="1"/>
  <c r="F58" i="3"/>
  <c r="G58" i="3" s="1"/>
  <c r="H58" i="3" s="1"/>
  <c r="AB58" i="3" s="1"/>
  <c r="C58" i="3"/>
  <c r="D58" i="3" s="1"/>
  <c r="N57" i="3"/>
  <c r="I57" i="3"/>
  <c r="J57" i="3" s="1"/>
  <c r="F57" i="3"/>
  <c r="G57" i="3" s="1"/>
  <c r="C57" i="3"/>
  <c r="D57" i="3" s="1"/>
  <c r="N56" i="3"/>
  <c r="I56" i="3"/>
  <c r="J56" i="3" s="1"/>
  <c r="F56" i="3"/>
  <c r="G56" i="3" s="1"/>
  <c r="H56" i="3" s="1"/>
  <c r="C56" i="3"/>
  <c r="D56" i="3" s="1"/>
  <c r="N55" i="3"/>
  <c r="I55" i="3"/>
  <c r="J55" i="3" s="1"/>
  <c r="F55" i="3"/>
  <c r="G55" i="3" s="1"/>
  <c r="C55" i="3"/>
  <c r="D55" i="3" s="1"/>
  <c r="N54" i="3"/>
  <c r="I54" i="3"/>
  <c r="J54" i="3" s="1"/>
  <c r="F54" i="3"/>
  <c r="G54" i="3" s="1"/>
  <c r="C54" i="3"/>
  <c r="D54" i="3" s="1"/>
  <c r="N53" i="3"/>
  <c r="I53" i="3"/>
  <c r="J53" i="3" s="1"/>
  <c r="F53" i="3"/>
  <c r="G53" i="3" s="1"/>
  <c r="C53" i="3"/>
  <c r="D53" i="3" s="1"/>
  <c r="N52" i="3"/>
  <c r="I52" i="3"/>
  <c r="J52" i="3" s="1"/>
  <c r="F52" i="3"/>
  <c r="G52" i="3" s="1"/>
  <c r="H52" i="3" s="1"/>
  <c r="AB52" i="3" s="1"/>
  <c r="C52" i="3"/>
  <c r="D52" i="3" s="1"/>
  <c r="N51" i="3"/>
  <c r="I51" i="3"/>
  <c r="J51" i="3" s="1"/>
  <c r="F51" i="3"/>
  <c r="G51" i="3" s="1"/>
  <c r="C51" i="3"/>
  <c r="D51" i="3" s="1"/>
  <c r="N50" i="3"/>
  <c r="I50" i="3"/>
  <c r="J50" i="3" s="1"/>
  <c r="F50" i="3"/>
  <c r="G50" i="3" s="1"/>
  <c r="C50" i="3"/>
  <c r="D50" i="3" s="1"/>
  <c r="N49" i="3"/>
  <c r="I49" i="3"/>
  <c r="J49" i="3" s="1"/>
  <c r="F49" i="3"/>
  <c r="G49" i="3" s="1"/>
  <c r="C49" i="3"/>
  <c r="D49" i="3" s="1"/>
  <c r="N48" i="3"/>
  <c r="I48" i="3"/>
  <c r="J48" i="3" s="1"/>
  <c r="F48" i="3"/>
  <c r="G48" i="3" s="1"/>
  <c r="C48" i="3"/>
  <c r="D48" i="3" s="1"/>
  <c r="N47" i="3"/>
  <c r="I47" i="3"/>
  <c r="J47" i="3" s="1"/>
  <c r="F47" i="3"/>
  <c r="G47" i="3" s="1"/>
  <c r="C47" i="3"/>
  <c r="D47" i="3" s="1"/>
  <c r="N46" i="3"/>
  <c r="I46" i="3"/>
  <c r="J46" i="3" s="1"/>
  <c r="F46" i="3"/>
  <c r="G46" i="3" s="1"/>
  <c r="C46" i="3"/>
  <c r="D46" i="3" s="1"/>
  <c r="N45" i="3"/>
  <c r="I45" i="3"/>
  <c r="J45" i="3" s="1"/>
  <c r="F45" i="3"/>
  <c r="G45" i="3" s="1"/>
  <c r="C45" i="3"/>
  <c r="D45" i="3" s="1"/>
  <c r="N44" i="3"/>
  <c r="I44" i="3"/>
  <c r="J44" i="3" s="1"/>
  <c r="F44" i="3"/>
  <c r="G44" i="3" s="1"/>
  <c r="C44" i="3"/>
  <c r="D44" i="3" s="1"/>
  <c r="N43" i="3"/>
  <c r="I43" i="3"/>
  <c r="J43" i="3" s="1"/>
  <c r="F43" i="3"/>
  <c r="G43" i="3" s="1"/>
  <c r="C43" i="3"/>
  <c r="D43" i="3" s="1"/>
  <c r="N42" i="3"/>
  <c r="I42" i="3"/>
  <c r="J42" i="3" s="1"/>
  <c r="F42" i="3"/>
  <c r="G42" i="3" s="1"/>
  <c r="C42" i="3"/>
  <c r="D42" i="3" s="1"/>
  <c r="N41" i="3"/>
  <c r="I41" i="3"/>
  <c r="J41" i="3" s="1"/>
  <c r="F41" i="3"/>
  <c r="G41" i="3" s="1"/>
  <c r="C41" i="3"/>
  <c r="D41" i="3" s="1"/>
  <c r="N40" i="3"/>
  <c r="I40" i="3"/>
  <c r="J40" i="3" s="1"/>
  <c r="F40" i="3"/>
  <c r="G40" i="3" s="1"/>
  <c r="C40" i="3"/>
  <c r="D40" i="3" s="1"/>
  <c r="N39" i="3"/>
  <c r="I39" i="3"/>
  <c r="J39" i="3" s="1"/>
  <c r="F39" i="3"/>
  <c r="G39" i="3" s="1"/>
  <c r="C39" i="3"/>
  <c r="D39" i="3" s="1"/>
  <c r="N38" i="3"/>
  <c r="I38" i="3"/>
  <c r="J38" i="3" s="1"/>
  <c r="F38" i="3"/>
  <c r="G38" i="3" s="1"/>
  <c r="C38" i="3"/>
  <c r="D38" i="3" s="1"/>
  <c r="N37" i="3"/>
  <c r="I37" i="3"/>
  <c r="J37" i="3" s="1"/>
  <c r="F37" i="3"/>
  <c r="G37" i="3" s="1"/>
  <c r="H37" i="3" s="1"/>
  <c r="AB37" i="3" s="1"/>
  <c r="C37" i="3"/>
  <c r="D37" i="3" s="1"/>
  <c r="N36" i="3"/>
  <c r="I36" i="3"/>
  <c r="J36" i="3" s="1"/>
  <c r="F36" i="3"/>
  <c r="G36" i="3" s="1"/>
  <c r="C36" i="3"/>
  <c r="D36" i="3" s="1"/>
  <c r="N35" i="3"/>
  <c r="I35" i="3"/>
  <c r="J35" i="3" s="1"/>
  <c r="F35" i="3"/>
  <c r="G35" i="3" s="1"/>
  <c r="C35" i="3"/>
  <c r="D35" i="3" s="1"/>
  <c r="N34" i="3"/>
  <c r="I34" i="3"/>
  <c r="J34" i="3" s="1"/>
  <c r="F34" i="3"/>
  <c r="G34" i="3" s="1"/>
  <c r="H34" i="3" s="1"/>
  <c r="C34" i="3"/>
  <c r="D34" i="3" s="1"/>
  <c r="N33" i="3"/>
  <c r="I33" i="3"/>
  <c r="J33" i="3" s="1"/>
  <c r="F33" i="3"/>
  <c r="G33" i="3" s="1"/>
  <c r="C33" i="3"/>
  <c r="D33" i="3" s="1"/>
  <c r="N32" i="3"/>
  <c r="I32" i="3"/>
  <c r="J32" i="3" s="1"/>
  <c r="F32" i="3"/>
  <c r="G32" i="3" s="1"/>
  <c r="H32" i="3" s="1"/>
  <c r="C32" i="3"/>
  <c r="D32" i="3" s="1"/>
  <c r="N31" i="3"/>
  <c r="I31" i="3"/>
  <c r="J31" i="3" s="1"/>
  <c r="F31" i="3"/>
  <c r="G31" i="3" s="1"/>
  <c r="H31" i="3" s="1"/>
  <c r="C31" i="3"/>
  <c r="D31" i="3" s="1"/>
  <c r="N30" i="3"/>
  <c r="I30" i="3"/>
  <c r="J30" i="3" s="1"/>
  <c r="F30" i="3"/>
  <c r="G30" i="3" s="1"/>
  <c r="C30" i="3"/>
  <c r="D30" i="3" s="1"/>
  <c r="N29" i="3"/>
  <c r="I29" i="3"/>
  <c r="J29" i="3" s="1"/>
  <c r="F29" i="3"/>
  <c r="G29" i="3" s="1"/>
  <c r="H29" i="3" s="1"/>
  <c r="C29" i="3"/>
  <c r="D29" i="3" s="1"/>
  <c r="N28" i="3"/>
  <c r="I28" i="3"/>
  <c r="J28" i="3" s="1"/>
  <c r="F28" i="3"/>
  <c r="G28" i="3" s="1"/>
  <c r="H28" i="3" s="1"/>
  <c r="C28" i="3"/>
  <c r="D28" i="3" s="1"/>
  <c r="N27" i="3"/>
  <c r="I27" i="3"/>
  <c r="J27" i="3" s="1"/>
  <c r="F27" i="3"/>
  <c r="G27" i="3" s="1"/>
  <c r="C27" i="3"/>
  <c r="D27" i="3" s="1"/>
  <c r="N26" i="3"/>
  <c r="I26" i="3"/>
  <c r="J26" i="3" s="1"/>
  <c r="F26" i="3"/>
  <c r="G26" i="3" s="1"/>
  <c r="H26" i="3" s="1"/>
  <c r="AB26" i="3" s="1"/>
  <c r="C26" i="3"/>
  <c r="D26" i="3" s="1"/>
  <c r="N25" i="3"/>
  <c r="I25" i="3"/>
  <c r="J25" i="3" s="1"/>
  <c r="F25" i="3"/>
  <c r="G25" i="3" s="1"/>
  <c r="C25" i="3"/>
  <c r="D25" i="3" s="1"/>
  <c r="N24" i="3"/>
  <c r="I24" i="3"/>
  <c r="J24" i="3" s="1"/>
  <c r="F24" i="3"/>
  <c r="G24" i="3" s="1"/>
  <c r="C24" i="3"/>
  <c r="D24" i="3" s="1"/>
  <c r="N23" i="3"/>
  <c r="I23" i="3"/>
  <c r="J23" i="3" s="1"/>
  <c r="F23" i="3"/>
  <c r="G23" i="3" s="1"/>
  <c r="C23" i="3"/>
  <c r="D23" i="3" s="1"/>
  <c r="N22" i="3"/>
  <c r="I22" i="3"/>
  <c r="J22" i="3" s="1"/>
  <c r="F22" i="3"/>
  <c r="G22" i="3" s="1"/>
  <c r="C22" i="3"/>
  <c r="D22" i="3" s="1"/>
  <c r="N21" i="3"/>
  <c r="I21" i="3"/>
  <c r="J21" i="3" s="1"/>
  <c r="F21" i="3"/>
  <c r="G21" i="3" s="1"/>
  <c r="C21" i="3"/>
  <c r="D21" i="3" s="1"/>
  <c r="N20" i="3"/>
  <c r="I20" i="3"/>
  <c r="J20" i="3" s="1"/>
  <c r="F20" i="3"/>
  <c r="G20" i="3" s="1"/>
  <c r="C20" i="3"/>
  <c r="D20" i="3" s="1"/>
  <c r="N19" i="3"/>
  <c r="I19" i="3"/>
  <c r="J19" i="3" s="1"/>
  <c r="F19" i="3"/>
  <c r="G19" i="3" s="1"/>
  <c r="C19" i="3"/>
  <c r="D19" i="3" s="1"/>
  <c r="N18" i="3"/>
  <c r="I18" i="3"/>
  <c r="J18" i="3" s="1"/>
  <c r="F18" i="3"/>
  <c r="G18" i="3" s="1"/>
  <c r="C18" i="3"/>
  <c r="D18" i="3" s="1"/>
  <c r="N17" i="3"/>
  <c r="I17" i="3"/>
  <c r="J17" i="3" s="1"/>
  <c r="F17" i="3"/>
  <c r="G17" i="3" s="1"/>
  <c r="C17" i="3"/>
  <c r="D17" i="3" s="1"/>
  <c r="N16" i="3"/>
  <c r="I16" i="3"/>
  <c r="J16" i="3" s="1"/>
  <c r="F16" i="3"/>
  <c r="G16" i="3" s="1"/>
  <c r="C16" i="3"/>
  <c r="D16" i="3" s="1"/>
  <c r="N15" i="3"/>
  <c r="L15" i="3"/>
  <c r="K15" i="3"/>
  <c r="I15" i="3"/>
  <c r="J15" i="3" s="1"/>
  <c r="F15" i="3"/>
  <c r="G15" i="3" s="1"/>
  <c r="H15" i="3" s="1"/>
  <c r="AB15" i="3" s="1"/>
  <c r="C15" i="3"/>
  <c r="D15" i="3" s="1"/>
  <c r="F38" i="2"/>
  <c r="F37" i="2"/>
  <c r="C37" i="2"/>
  <c r="C38" i="2" s="1"/>
  <c r="E38" i="2" s="1"/>
  <c r="F36" i="2"/>
  <c r="E36" i="2"/>
  <c r="D37" i="2" s="1"/>
  <c r="D36" i="2"/>
  <c r="C36" i="2"/>
  <c r="F35" i="2"/>
  <c r="F31" i="2"/>
  <c r="K30" i="2"/>
  <c r="F30" i="2"/>
  <c r="C30" i="2"/>
  <c r="C31" i="2" s="1"/>
  <c r="E31" i="2" s="1"/>
  <c r="K29" i="2"/>
  <c r="J29" i="2"/>
  <c r="F29" i="2"/>
  <c r="C29" i="2"/>
  <c r="E29" i="2" s="1"/>
  <c r="D30" i="2" s="1"/>
  <c r="K28" i="2"/>
  <c r="J28" i="2"/>
  <c r="F28" i="2"/>
  <c r="F24" i="2"/>
  <c r="J23" i="2"/>
  <c r="J30" i="2" s="1"/>
  <c r="F23" i="2"/>
  <c r="E23" i="2"/>
  <c r="D24" i="2" s="1"/>
  <c r="D23" i="2"/>
  <c r="C23" i="2"/>
  <c r="C24" i="2" s="1"/>
  <c r="E24" i="2" s="1"/>
  <c r="F22" i="2"/>
  <c r="E22" i="2"/>
  <c r="D22" i="2"/>
  <c r="C22" i="2"/>
  <c r="F21" i="2"/>
  <c r="F17" i="2"/>
  <c r="D17" i="2"/>
  <c r="C17" i="2"/>
  <c r="F16" i="2"/>
  <c r="E16" i="2"/>
  <c r="D16" i="2"/>
  <c r="C16" i="2"/>
  <c r="F15" i="2"/>
  <c r="F12" i="2"/>
  <c r="F11" i="2"/>
  <c r="F10" i="2"/>
  <c r="E10" i="2"/>
  <c r="D11" i="2" s="1"/>
  <c r="C10" i="2"/>
  <c r="C11" i="2" s="1"/>
  <c r="F3" i="2"/>
  <c r="E3" i="2"/>
  <c r="D4" i="2" s="1"/>
  <c r="C3" i="2"/>
  <c r="C4" i="2" s="1"/>
  <c r="M15" i="3" l="1"/>
  <c r="D93" i="3"/>
  <c r="D97" i="3"/>
  <c r="D99" i="3"/>
  <c r="D101" i="3"/>
  <c r="D103" i="3"/>
  <c r="D105" i="3"/>
  <c r="D113" i="3"/>
  <c r="D123" i="3"/>
  <c r="D125" i="3"/>
  <c r="D129" i="3"/>
  <c r="D131" i="3"/>
  <c r="D133" i="3"/>
  <c r="D137" i="3"/>
  <c r="D139" i="3"/>
  <c r="D141" i="3"/>
  <c r="D147" i="3"/>
  <c r="D159" i="3"/>
  <c r="D163" i="3"/>
  <c r="D167" i="3"/>
  <c r="D171" i="3"/>
  <c r="D182" i="3"/>
  <c r="D187" i="3"/>
  <c r="D185" i="3"/>
  <c r="D181" i="3"/>
  <c r="D179" i="3"/>
  <c r="D201" i="3"/>
  <c r="D248" i="3"/>
  <c r="D186" i="3"/>
  <c r="D178" i="3"/>
  <c r="D192" i="3"/>
  <c r="D237" i="3"/>
  <c r="D249" i="3"/>
  <c r="D247" i="3"/>
  <c r="D240" i="3"/>
  <c r="D238" i="3"/>
  <c r="D236" i="3"/>
  <c r="D234" i="3"/>
  <c r="D232" i="3"/>
  <c r="D230" i="3"/>
  <c r="D228" i="3"/>
  <c r="D226" i="3"/>
  <c r="D184" i="3"/>
  <c r="D180" i="3"/>
  <c r="D176" i="3"/>
  <c r="D220" i="3"/>
  <c r="D218" i="3"/>
  <c r="D216" i="3"/>
  <c r="D214" i="3"/>
  <c r="D212" i="3"/>
  <c r="D210" i="3"/>
  <c r="D208" i="3"/>
  <c r="D206" i="3"/>
  <c r="D204" i="3"/>
  <c r="D202" i="3"/>
  <c r="D198" i="3"/>
  <c r="D196" i="3"/>
  <c r="D194" i="3"/>
  <c r="D190" i="3"/>
  <c r="D188" i="3"/>
  <c r="D223" i="3"/>
  <c r="D221" i="3"/>
  <c r="D258" i="3"/>
  <c r="D256" i="3"/>
  <c r="D254" i="3"/>
  <c r="D252" i="3"/>
  <c r="D250" i="3"/>
  <c r="D246" i="3"/>
  <c r="D244" i="3"/>
  <c r="D242" i="3"/>
  <c r="D239" i="3"/>
  <c r="D235" i="3"/>
  <c r="D233" i="3"/>
  <c r="D231" i="3"/>
  <c r="D229" i="3"/>
  <c r="D227" i="3"/>
  <c r="D225" i="3"/>
  <c r="D183" i="3"/>
  <c r="D177" i="3"/>
  <c r="D175" i="3"/>
  <c r="D219" i="3"/>
  <c r="D217" i="3"/>
  <c r="D215" i="3"/>
  <c r="D213" i="3"/>
  <c r="D211" i="3"/>
  <c r="D209" i="3"/>
  <c r="D207" i="3"/>
  <c r="D205" i="3"/>
  <c r="D203" i="3"/>
  <c r="D199" i="3"/>
  <c r="D197" i="3"/>
  <c r="D191" i="3"/>
  <c r="D189" i="3"/>
  <c r="D222" i="3"/>
  <c r="D259" i="3"/>
  <c r="D257" i="3"/>
  <c r="D255" i="3"/>
  <c r="D253" i="3"/>
  <c r="D251" i="3"/>
  <c r="D245" i="3"/>
  <c r="D243" i="3"/>
  <c r="D241" i="3"/>
  <c r="O235" i="3"/>
  <c r="O231" i="3"/>
  <c r="O227" i="3"/>
  <c r="O247" i="3"/>
  <c r="W254" i="3"/>
  <c r="O252" i="3"/>
  <c r="O250" i="3"/>
  <c r="W244" i="3"/>
  <c r="O258" i="3"/>
  <c r="W255" i="3"/>
  <c r="W225" i="3"/>
  <c r="O225" i="3"/>
  <c r="O240" i="3"/>
  <c r="O251" i="3"/>
  <c r="W243" i="3"/>
  <c r="O233" i="3"/>
  <c r="O246" i="3"/>
  <c r="W231" i="3"/>
  <c r="W247" i="3"/>
  <c r="H255" i="3"/>
  <c r="O255" i="3" s="1"/>
  <c r="H254" i="3"/>
  <c r="O254" i="3" s="1"/>
  <c r="O213" i="3"/>
  <c r="O205" i="3"/>
  <c r="O239" i="3"/>
  <c r="O243" i="3"/>
  <c r="W258" i="3"/>
  <c r="W252" i="3"/>
  <c r="O244" i="3"/>
  <c r="W246" i="3"/>
  <c r="W249" i="3"/>
  <c r="H232" i="3"/>
  <c r="O232" i="3" s="1"/>
  <c r="W232" i="3"/>
  <c r="H256" i="3"/>
  <c r="O256" i="3" s="1"/>
  <c r="W256" i="3"/>
  <c r="W240" i="3"/>
  <c r="W257" i="3"/>
  <c r="H257" i="3"/>
  <c r="O257" i="3" s="1"/>
  <c r="W239" i="3"/>
  <c r="W233" i="3"/>
  <c r="H259" i="3"/>
  <c r="O259" i="3" s="1"/>
  <c r="W259" i="3"/>
  <c r="W253" i="3"/>
  <c r="H253" i="3"/>
  <c r="O253" i="3" s="1"/>
  <c r="W227" i="3"/>
  <c r="W235" i="3"/>
  <c r="W242" i="3"/>
  <c r="H242" i="3"/>
  <c r="O242" i="3" s="1"/>
  <c r="H248" i="3"/>
  <c r="O248" i="3" s="1"/>
  <c r="W248" i="3"/>
  <c r="W250" i="3"/>
  <c r="W251" i="3"/>
  <c r="H249" i="3"/>
  <c r="O249" i="3" s="1"/>
  <c r="W245" i="3"/>
  <c r="H245" i="3"/>
  <c r="O245" i="3" s="1"/>
  <c r="W241" i="3"/>
  <c r="H241" i="3"/>
  <c r="O241" i="3" s="1"/>
  <c r="W237" i="3"/>
  <c r="H237" i="3"/>
  <c r="O237" i="3" s="1"/>
  <c r="W230" i="3"/>
  <c r="H230" i="3"/>
  <c r="O230" i="3" s="1"/>
  <c r="W238" i="3"/>
  <c r="H238" i="3"/>
  <c r="O238" i="3" s="1"/>
  <c r="W228" i="3"/>
  <c r="H228" i="3"/>
  <c r="O228" i="3" s="1"/>
  <c r="W236" i="3"/>
  <c r="H236" i="3"/>
  <c r="O236" i="3" s="1"/>
  <c r="W234" i="3"/>
  <c r="H234" i="3"/>
  <c r="O234" i="3" s="1"/>
  <c r="W229" i="3"/>
  <c r="H229" i="3"/>
  <c r="O229" i="3" s="1"/>
  <c r="W226" i="3"/>
  <c r="H226" i="3"/>
  <c r="O226" i="3" s="1"/>
  <c r="D195" i="3"/>
  <c r="D193" i="3"/>
  <c r="D224" i="3"/>
  <c r="D200" i="3"/>
  <c r="O214" i="3"/>
  <c r="O190" i="3"/>
  <c r="O175" i="3"/>
  <c r="O215" i="3"/>
  <c r="O194" i="3"/>
  <c r="O183" i="3"/>
  <c r="O216" i="3"/>
  <c r="O207" i="3"/>
  <c r="O201" i="3"/>
  <c r="O199" i="3"/>
  <c r="O197" i="3"/>
  <c r="O193" i="3"/>
  <c r="O182" i="3"/>
  <c r="O208" i="3"/>
  <c r="W201" i="3"/>
  <c r="W191" i="3"/>
  <c r="W194" i="3"/>
  <c r="W215" i="3"/>
  <c r="O186" i="3"/>
  <c r="W218" i="3"/>
  <c r="H218" i="3"/>
  <c r="O218" i="3" s="1"/>
  <c r="H209" i="3"/>
  <c r="O209" i="3" s="1"/>
  <c r="W209" i="3"/>
  <c r="W222" i="3"/>
  <c r="H222" i="3"/>
  <c r="O222" i="3" s="1"/>
  <c r="H202" i="3"/>
  <c r="O202" i="3" s="1"/>
  <c r="W202" i="3"/>
  <c r="W198" i="3"/>
  <c r="H210" i="3"/>
  <c r="O210" i="3" s="1"/>
  <c r="W210" i="3"/>
  <c r="W223" i="3"/>
  <c r="W224" i="3"/>
  <c r="H224" i="3"/>
  <c r="O224" i="3" s="1"/>
  <c r="W199" i="3"/>
  <c r="H217" i="3"/>
  <c r="O217" i="3" s="1"/>
  <c r="W217" i="3"/>
  <c r="W221" i="3"/>
  <c r="H221" i="3"/>
  <c r="O221" i="3" s="1"/>
  <c r="W213" i="3"/>
  <c r="W205" i="3"/>
  <c r="H223" i="3"/>
  <c r="O223" i="3" s="1"/>
  <c r="W186" i="3"/>
  <c r="W183" i="3"/>
  <c r="W208" i="3"/>
  <c r="W207" i="3"/>
  <c r="O191" i="3"/>
  <c r="W206" i="3"/>
  <c r="W197" i="3"/>
  <c r="W193" i="3"/>
  <c r="W216" i="3"/>
  <c r="O178" i="3"/>
  <c r="W190" i="3"/>
  <c r="W192" i="3"/>
  <c r="H192" i="3"/>
  <c r="O192" i="3" s="1"/>
  <c r="W189" i="3"/>
  <c r="H189" i="3"/>
  <c r="O189" i="3" s="1"/>
  <c r="H211" i="3"/>
  <c r="O211" i="3" s="1"/>
  <c r="W211" i="3"/>
  <c r="H203" i="3"/>
  <c r="O203" i="3" s="1"/>
  <c r="W203" i="3"/>
  <c r="W212" i="3"/>
  <c r="H212" i="3"/>
  <c r="O212" i="3" s="1"/>
  <c r="W204" i="3"/>
  <c r="H204" i="3"/>
  <c r="O204" i="3" s="1"/>
  <c r="H195" i="3"/>
  <c r="O195" i="3" s="1"/>
  <c r="W195" i="3"/>
  <c r="H219" i="3"/>
  <c r="O219" i="3" s="1"/>
  <c r="W219" i="3"/>
  <c r="W200" i="3"/>
  <c r="H200" i="3"/>
  <c r="O200" i="3" s="1"/>
  <c r="W188" i="3"/>
  <c r="H188" i="3"/>
  <c r="O188" i="3" s="1"/>
  <c r="W220" i="3"/>
  <c r="H220" i="3"/>
  <c r="O220" i="3" s="1"/>
  <c r="W214" i="3"/>
  <c r="W196" i="3"/>
  <c r="H196" i="3"/>
  <c r="O196" i="3" s="1"/>
  <c r="H206" i="3"/>
  <c r="O206" i="3" s="1"/>
  <c r="H198" i="3"/>
  <c r="O198" i="3" s="1"/>
  <c r="W178" i="3"/>
  <c r="W175" i="3"/>
  <c r="H185" i="3"/>
  <c r="O185" i="3" s="1"/>
  <c r="W185" i="3"/>
  <c r="W179" i="3"/>
  <c r="H179" i="3"/>
  <c r="O179" i="3" s="1"/>
  <c r="W176" i="3"/>
  <c r="H176" i="3"/>
  <c r="O176" i="3" s="1"/>
  <c r="H177" i="3"/>
  <c r="O177" i="3" s="1"/>
  <c r="W177" i="3"/>
  <c r="W180" i="3"/>
  <c r="H180" i="3"/>
  <c r="O180" i="3" s="1"/>
  <c r="W187" i="3"/>
  <c r="H187" i="3"/>
  <c r="O187" i="3" s="1"/>
  <c r="W184" i="3"/>
  <c r="H184" i="3"/>
  <c r="O184" i="3" s="1"/>
  <c r="W181" i="3"/>
  <c r="H181" i="3"/>
  <c r="O181" i="3" s="1"/>
  <c r="W182" i="3"/>
  <c r="W144" i="3"/>
  <c r="W123" i="3"/>
  <c r="W85" i="3"/>
  <c r="W54" i="3"/>
  <c r="O66" i="3"/>
  <c r="O144" i="3"/>
  <c r="W140" i="3"/>
  <c r="O139" i="3"/>
  <c r="O124" i="3"/>
  <c r="W122" i="3"/>
  <c r="W30" i="3"/>
  <c r="AB28" i="3"/>
  <c r="Z28" i="3"/>
  <c r="AA28" i="3"/>
  <c r="W66" i="3"/>
  <c r="H85" i="3"/>
  <c r="Z85" i="3" s="1"/>
  <c r="W84" i="3"/>
  <c r="W89" i="3"/>
  <c r="W121" i="3"/>
  <c r="W128" i="3"/>
  <c r="W147" i="3"/>
  <c r="W33" i="3"/>
  <c r="H73" i="3"/>
  <c r="AA73" i="3" s="1"/>
  <c r="W73" i="3"/>
  <c r="H57" i="3"/>
  <c r="AA57" i="3" s="1"/>
  <c r="W57" i="3"/>
  <c r="AB71" i="3"/>
  <c r="Z71" i="3"/>
  <c r="O71" i="3"/>
  <c r="W93" i="3"/>
  <c r="H93" i="3"/>
  <c r="AB93" i="3" s="1"/>
  <c r="H116" i="3"/>
  <c r="AA116" i="3" s="1"/>
  <c r="W116" i="3"/>
  <c r="W45" i="3"/>
  <c r="H45" i="3"/>
  <c r="Z45" i="3" s="1"/>
  <c r="H87" i="3"/>
  <c r="Z87" i="3" s="1"/>
  <c r="W87" i="3"/>
  <c r="AB108" i="3"/>
  <c r="Z108" i="3"/>
  <c r="Z32" i="3"/>
  <c r="AB32" i="3"/>
  <c r="W92" i="3"/>
  <c r="H92" i="3"/>
  <c r="Z92" i="3" s="1"/>
  <c r="W61" i="3"/>
  <c r="H61" i="3"/>
  <c r="AB61" i="3" s="1"/>
  <c r="AB72" i="3"/>
  <c r="O72" i="3"/>
  <c r="Z112" i="3"/>
  <c r="O112" i="3"/>
  <c r="AB112" i="3"/>
  <c r="AA112" i="3"/>
  <c r="AB56" i="3"/>
  <c r="Z56" i="3"/>
  <c r="AA107" i="3"/>
  <c r="Z107" i="3"/>
  <c r="AB88" i="3"/>
  <c r="AA88" i="3"/>
  <c r="AA26" i="3"/>
  <c r="W29" i="3"/>
  <c r="W38" i="3"/>
  <c r="O62" i="3"/>
  <c r="O63" i="3"/>
  <c r="W64" i="3"/>
  <c r="W74" i="3"/>
  <c r="W75" i="3"/>
  <c r="Z100" i="3"/>
  <c r="O110" i="3"/>
  <c r="O118" i="3"/>
  <c r="W119" i="3"/>
  <c r="AA124" i="3"/>
  <c r="G3" i="3" a="1"/>
  <c r="G3" i="3" s="1"/>
  <c r="W37" i="3"/>
  <c r="W44" i="3"/>
  <c r="W58" i="3"/>
  <c r="AA63" i="3"/>
  <c r="W67" i="3"/>
  <c r="O88" i="3"/>
  <c r="AA98" i="3"/>
  <c r="Z99" i="3"/>
  <c r="W109" i="3"/>
  <c r="W110" i="3"/>
  <c r="AB118" i="3"/>
  <c r="O122" i="3"/>
  <c r="O123" i="3"/>
  <c r="W36" i="3"/>
  <c r="W40" i="3"/>
  <c r="W71" i="3"/>
  <c r="W131" i="3"/>
  <c r="W146" i="3"/>
  <c r="W27" i="3"/>
  <c r="H36" i="3"/>
  <c r="Z36" i="3" s="1"/>
  <c r="H40" i="3"/>
  <c r="O40" i="3" s="1"/>
  <c r="W31" i="3"/>
  <c r="W65" i="3"/>
  <c r="W114" i="3"/>
  <c r="W39" i="3"/>
  <c r="Z37" i="3"/>
  <c r="W63" i="3"/>
  <c r="H84" i="3"/>
  <c r="Z84" i="3" s="1"/>
  <c r="H89" i="3"/>
  <c r="AA89" i="3" s="1"/>
  <c r="O114" i="3"/>
  <c r="W118" i="3"/>
  <c r="H147" i="3"/>
  <c r="AA147" i="3" s="1"/>
  <c r="H30" i="3"/>
  <c r="O30" i="3" s="1"/>
  <c r="W34" i="3"/>
  <c r="W138" i="3"/>
  <c r="H20" i="3"/>
  <c r="W20" i="3"/>
  <c r="J3" i="3" a="1"/>
  <c r="V15" i="3"/>
  <c r="H19" i="3"/>
  <c r="W19" i="3"/>
  <c r="H23" i="3"/>
  <c r="W23" i="3"/>
  <c r="R15" i="3"/>
  <c r="L16" i="3" s="1"/>
  <c r="H24" i="3"/>
  <c r="W24" i="3"/>
  <c r="H18" i="3"/>
  <c r="W18" i="3"/>
  <c r="H22" i="3"/>
  <c r="W22" i="3"/>
  <c r="H16" i="3"/>
  <c r="W16" i="3"/>
  <c r="E15" i="3"/>
  <c r="H17" i="3"/>
  <c r="W17" i="3"/>
  <c r="H21" i="3"/>
  <c r="W21" i="3"/>
  <c r="H25" i="3"/>
  <c r="W25" i="3"/>
  <c r="AA29" i="3"/>
  <c r="O29" i="3"/>
  <c r="AA31" i="3"/>
  <c r="O31" i="3"/>
  <c r="AA34" i="3"/>
  <c r="O34" i="3"/>
  <c r="H47" i="3"/>
  <c r="W47" i="3"/>
  <c r="W60" i="3"/>
  <c r="H60" i="3"/>
  <c r="H91" i="3"/>
  <c r="W91" i="3"/>
  <c r="W26" i="3"/>
  <c r="Z34" i="3"/>
  <c r="H39" i="3"/>
  <c r="W80" i="3"/>
  <c r="H80" i="3"/>
  <c r="O26" i="3"/>
  <c r="Z31" i="3"/>
  <c r="AB34" i="3"/>
  <c r="W46" i="3"/>
  <c r="H46" i="3"/>
  <c r="W50" i="3"/>
  <c r="H50" i="3"/>
  <c r="W69" i="3"/>
  <c r="H69" i="3"/>
  <c r="W15" i="3"/>
  <c r="Z29" i="3"/>
  <c r="AB31" i="3"/>
  <c r="H33" i="3"/>
  <c r="AB90" i="3"/>
  <c r="AA90" i="3"/>
  <c r="Z90" i="3"/>
  <c r="O90" i="3"/>
  <c r="Z15" i="3"/>
  <c r="H27" i="3"/>
  <c r="AB29" i="3"/>
  <c r="W35" i="3"/>
  <c r="H38" i="3"/>
  <c r="W49" i="3"/>
  <c r="H49" i="3"/>
  <c r="H76" i="3"/>
  <c r="W76" i="3"/>
  <c r="AA15" i="3"/>
  <c r="W28" i="3"/>
  <c r="W32" i="3"/>
  <c r="H35" i="3"/>
  <c r="W53" i="3"/>
  <c r="H53" i="3"/>
  <c r="AB67" i="3"/>
  <c r="O67" i="3"/>
  <c r="Z67" i="3"/>
  <c r="O15" i="3"/>
  <c r="Z26" i="3"/>
  <c r="O28" i="3"/>
  <c r="AA32" i="3"/>
  <c r="O32" i="3"/>
  <c r="H41" i="3"/>
  <c r="W41" i="3"/>
  <c r="H42" i="3"/>
  <c r="W42" i="3"/>
  <c r="W48" i="3"/>
  <c r="H48" i="3"/>
  <c r="AA37" i="3"/>
  <c r="O37" i="3"/>
  <c r="W43" i="3"/>
  <c r="H43" i="3"/>
  <c r="H51" i="3"/>
  <c r="W51" i="3"/>
  <c r="H55" i="3"/>
  <c r="W55" i="3"/>
  <c r="AA52" i="3"/>
  <c r="AA58" i="3"/>
  <c r="AB74" i="3"/>
  <c r="AA74" i="3"/>
  <c r="AB83" i="3"/>
  <c r="AA83" i="3"/>
  <c r="O83" i="3"/>
  <c r="Z83" i="3"/>
  <c r="W90" i="3"/>
  <c r="W97" i="3"/>
  <c r="H97" i="3"/>
  <c r="O52" i="3"/>
  <c r="AA56" i="3"/>
  <c r="O58" i="3"/>
  <c r="Z64" i="3"/>
  <c r="AA71" i="3"/>
  <c r="W95" i="3"/>
  <c r="AB59" i="3"/>
  <c r="AA59" i="3"/>
  <c r="O59" i="3"/>
  <c r="AA64" i="3"/>
  <c r="W77" i="3"/>
  <c r="H77" i="3"/>
  <c r="H115" i="3"/>
  <c r="W115" i="3"/>
  <c r="H44" i="3"/>
  <c r="H54" i="3"/>
  <c r="O56" i="3"/>
  <c r="W59" i="3"/>
  <c r="AB66" i="3"/>
  <c r="AA66" i="3"/>
  <c r="W68" i="3"/>
  <c r="H81" i="3"/>
  <c r="W81" i="3"/>
  <c r="W86" i="3"/>
  <c r="H86" i="3"/>
  <c r="W102" i="3"/>
  <c r="H102" i="3"/>
  <c r="W52" i="3"/>
  <c r="Z59" i="3"/>
  <c r="Z63" i="3"/>
  <c r="Z66" i="3"/>
  <c r="H68" i="3"/>
  <c r="W72" i="3"/>
  <c r="O74" i="3"/>
  <c r="H78" i="3"/>
  <c r="W78" i="3"/>
  <c r="W83" i="3"/>
  <c r="W94" i="3"/>
  <c r="H94" i="3"/>
  <c r="W105" i="3"/>
  <c r="H105" i="3"/>
  <c r="AB65" i="3"/>
  <c r="O65" i="3"/>
  <c r="Z65" i="3"/>
  <c r="W70" i="3"/>
  <c r="H70" i="3"/>
  <c r="Z72" i="3"/>
  <c r="AB75" i="3"/>
  <c r="AA75" i="3"/>
  <c r="Z75" i="3"/>
  <c r="O75" i="3"/>
  <c r="AB95" i="3"/>
  <c r="AA95" i="3"/>
  <c r="O95" i="3"/>
  <c r="Z121" i="3"/>
  <c r="AA121" i="3"/>
  <c r="O121" i="3"/>
  <c r="Z52" i="3"/>
  <c r="W56" i="3"/>
  <c r="Z58" i="3"/>
  <c r="AB62" i="3"/>
  <c r="Z62" i="3"/>
  <c r="W62" i="3"/>
  <c r="O64" i="3"/>
  <c r="AA65" i="3"/>
  <c r="AA72" i="3"/>
  <c r="W79" i="3"/>
  <c r="H79" i="3"/>
  <c r="W82" i="3"/>
  <c r="H82" i="3"/>
  <c r="H111" i="3"/>
  <c r="W111" i="3"/>
  <c r="Z119" i="3"/>
  <c r="AB119" i="3"/>
  <c r="O119" i="3"/>
  <c r="AA119" i="3"/>
  <c r="W88" i="3"/>
  <c r="O98" i="3"/>
  <c r="AB98" i="3"/>
  <c r="W103" i="3"/>
  <c r="H103" i="3"/>
  <c r="Z106" i="3"/>
  <c r="Z88" i="3"/>
  <c r="O101" i="3"/>
  <c r="Z101" i="3"/>
  <c r="AB101" i="3"/>
  <c r="AA101" i="3"/>
  <c r="O106" i="3"/>
  <c r="AB106" i="3"/>
  <c r="H113" i="3"/>
  <c r="W113" i="3"/>
  <c r="W101" i="3"/>
  <c r="H120" i="3"/>
  <c r="W120" i="3"/>
  <c r="AB126" i="3"/>
  <c r="O126" i="3"/>
  <c r="AA126" i="3"/>
  <c r="Z126" i="3"/>
  <c r="W96" i="3"/>
  <c r="Z114" i="3"/>
  <c r="AA114" i="3"/>
  <c r="H117" i="3"/>
  <c r="W117" i="3"/>
  <c r="H125" i="3"/>
  <c r="W125" i="3"/>
  <c r="H135" i="3"/>
  <c r="W135" i="3"/>
  <c r="O96" i="3"/>
  <c r="AA96" i="3"/>
  <c r="Z96" i="3"/>
  <c r="W98" i="3"/>
  <c r="O100" i="3"/>
  <c r="AA100" i="3"/>
  <c r="O104" i="3"/>
  <c r="AA104" i="3"/>
  <c r="Z104" i="3"/>
  <c r="W106" i="3"/>
  <c r="O108" i="3"/>
  <c r="AA108" i="3"/>
  <c r="W100" i="3"/>
  <c r="W108" i="3"/>
  <c r="W112" i="3"/>
  <c r="W129" i="3"/>
  <c r="H129" i="3"/>
  <c r="W99" i="3"/>
  <c r="W107" i="3"/>
  <c r="O99" i="3"/>
  <c r="AB99" i="3"/>
  <c r="W104" i="3"/>
  <c r="O107" i="3"/>
  <c r="AB107" i="3"/>
  <c r="Z109" i="3"/>
  <c r="AA109" i="3"/>
  <c r="O109" i="3"/>
  <c r="Z110" i="3"/>
  <c r="AA110" i="3"/>
  <c r="AB123" i="3"/>
  <c r="Z123" i="3"/>
  <c r="O131" i="3"/>
  <c r="H134" i="3"/>
  <c r="W134" i="3"/>
  <c r="AA122" i="3"/>
  <c r="Z127" i="3"/>
  <c r="W133" i="3"/>
  <c r="H136" i="3"/>
  <c r="W136" i="3"/>
  <c r="W137" i="3"/>
  <c r="W143" i="3"/>
  <c r="W126" i="3"/>
  <c r="AB127" i="3"/>
  <c r="H130" i="3"/>
  <c r="W130" i="3"/>
  <c r="Z133" i="3"/>
  <c r="O133" i="3"/>
  <c r="AA133" i="3"/>
  <c r="AB133" i="3"/>
  <c r="Z137" i="3"/>
  <c r="AB137" i="3"/>
  <c r="AA137" i="3"/>
  <c r="H170" i="3"/>
  <c r="W170" i="3"/>
  <c r="AA118" i="3"/>
  <c r="AB124" i="3"/>
  <c r="Z124" i="3"/>
  <c r="O127" i="3"/>
  <c r="Z138" i="3"/>
  <c r="O138" i="3"/>
  <c r="AB138" i="3"/>
  <c r="AA140" i="3"/>
  <c r="Z140" i="3"/>
  <c r="O140" i="3"/>
  <c r="H141" i="3"/>
  <c r="W141" i="3"/>
  <c r="AA143" i="3"/>
  <c r="Z143" i="3"/>
  <c r="O143" i="3"/>
  <c r="AA144" i="3"/>
  <c r="Z144" i="3"/>
  <c r="AB144" i="3"/>
  <c r="AB146" i="3"/>
  <c r="AA146" i="3"/>
  <c r="Z146" i="3"/>
  <c r="O146" i="3"/>
  <c r="Z131" i="3"/>
  <c r="AA131" i="3"/>
  <c r="AB131" i="3"/>
  <c r="H142" i="3"/>
  <c r="W142" i="3"/>
  <c r="H145" i="3"/>
  <c r="W145" i="3"/>
  <c r="AB122" i="3"/>
  <c r="Z122" i="3"/>
  <c r="W124" i="3"/>
  <c r="W127" i="3"/>
  <c r="AB128" i="3"/>
  <c r="Z128" i="3"/>
  <c r="O128" i="3"/>
  <c r="O137" i="3"/>
  <c r="H132" i="3"/>
  <c r="W132" i="3"/>
  <c r="H166" i="3"/>
  <c r="W166" i="3"/>
  <c r="H149" i="3"/>
  <c r="W149" i="3"/>
  <c r="H162" i="3"/>
  <c r="W162" i="3"/>
  <c r="W139" i="3"/>
  <c r="H154" i="3"/>
  <c r="W154" i="3"/>
  <c r="AA139" i="3"/>
  <c r="Z139" i="3"/>
  <c r="AB139" i="3"/>
  <c r="H148" i="3"/>
  <c r="W148" i="3"/>
  <c r="H153" i="3"/>
  <c r="W153" i="3"/>
  <c r="H155" i="3"/>
  <c r="W155" i="3"/>
  <c r="H161" i="3"/>
  <c r="W161" i="3"/>
  <c r="H165" i="3"/>
  <c r="W165" i="3"/>
  <c r="H169" i="3"/>
  <c r="W169" i="3"/>
  <c r="H152" i="3"/>
  <c r="W152" i="3"/>
  <c r="H174" i="3"/>
  <c r="W174" i="3"/>
  <c r="H151" i="3"/>
  <c r="W151" i="3"/>
  <c r="H159" i="3"/>
  <c r="W159" i="3"/>
  <c r="H163" i="3"/>
  <c r="W163" i="3"/>
  <c r="H167" i="3"/>
  <c r="W167" i="3"/>
  <c r="H171" i="3"/>
  <c r="W171" i="3"/>
  <c r="H173" i="3"/>
  <c r="W173" i="3"/>
  <c r="H150" i="3"/>
  <c r="W150" i="3"/>
  <c r="H158" i="3"/>
  <c r="W158" i="3"/>
  <c r="H172" i="3"/>
  <c r="W172" i="3"/>
  <c r="H157" i="3"/>
  <c r="W157" i="3"/>
  <c r="H160" i="3"/>
  <c r="W160" i="3"/>
  <c r="H164" i="3"/>
  <c r="W164" i="3"/>
  <c r="H168" i="3"/>
  <c r="W168" i="3"/>
  <c r="H156" i="3"/>
  <c r="W156" i="3"/>
  <c r="C12" i="2"/>
  <c r="E12" i="2" s="1"/>
  <c r="E11" i="2"/>
  <c r="D12" i="2" s="1"/>
  <c r="E4" i="2"/>
  <c r="D5" i="2" s="1"/>
  <c r="C5" i="2"/>
  <c r="E37" i="2"/>
  <c r="D38" i="2" s="1"/>
  <c r="E30" i="2"/>
  <c r="D31" i="2" s="1"/>
  <c r="D2" i="3" l="1" a="1"/>
  <c r="D2" i="3" s="1"/>
  <c r="W6" i="3"/>
  <c r="K6" i="4" s="1"/>
  <c r="K13" i="4" s="1"/>
  <c r="W8" i="3"/>
  <c r="W10" i="3"/>
  <c r="M6" i="4" s="1"/>
  <c r="M13" i="4" s="1"/>
  <c r="W7" i="3"/>
  <c r="J6" i="4" s="1"/>
  <c r="J13" i="4" s="1"/>
  <c r="W9" i="3"/>
  <c r="L6" i="4" s="1"/>
  <c r="L13" i="4" s="1"/>
  <c r="O87" i="3"/>
  <c r="AB57" i="3"/>
  <c r="J3" i="3"/>
  <c r="AB6" i="4" s="1"/>
  <c r="AB13" i="4" s="1"/>
  <c r="AC6" i="4"/>
  <c r="AC13" i="4" s="1"/>
  <c r="AB36" i="3"/>
  <c r="O92" i="3"/>
  <c r="O89" i="3"/>
  <c r="AB45" i="3"/>
  <c r="AB92" i="3"/>
  <c r="AA84" i="3"/>
  <c r="O45" i="3"/>
  <c r="O84" i="3"/>
  <c r="AA45" i="3"/>
  <c r="Z116" i="3"/>
  <c r="AA92" i="3"/>
  <c r="O36" i="3"/>
  <c r="AB84" i="3"/>
  <c r="Z57" i="3"/>
  <c r="O85" i="3"/>
  <c r="AA85" i="3"/>
  <c r="AB73" i="3"/>
  <c r="Z30" i="3"/>
  <c r="AB85" i="3"/>
  <c r="AB116" i="3"/>
  <c r="O73" i="3"/>
  <c r="Z93" i="3"/>
  <c r="Z89" i="3"/>
  <c r="Z40" i="3"/>
  <c r="O93" i="3"/>
  <c r="AA93" i="3"/>
  <c r="Z73" i="3"/>
  <c r="Z61" i="3"/>
  <c r="O61" i="3"/>
  <c r="AA61" i="3"/>
  <c r="AA87" i="3"/>
  <c r="AB89" i="3"/>
  <c r="AA40" i="3"/>
  <c r="AB40" i="3"/>
  <c r="AA36" i="3"/>
  <c r="AB147" i="3"/>
  <c r="Z147" i="3"/>
  <c r="O147" i="3"/>
  <c r="O116" i="3"/>
  <c r="O57" i="3"/>
  <c r="AB30" i="3"/>
  <c r="AA30" i="3"/>
  <c r="AB87" i="3"/>
  <c r="AB157" i="3"/>
  <c r="Z157" i="3"/>
  <c r="O157" i="3"/>
  <c r="AA157" i="3"/>
  <c r="AB169" i="3"/>
  <c r="AA169" i="3"/>
  <c r="Z169" i="3"/>
  <c r="O169" i="3"/>
  <c r="O105" i="3"/>
  <c r="Z105" i="3"/>
  <c r="AB105" i="3"/>
  <c r="AA105" i="3"/>
  <c r="AB68" i="3"/>
  <c r="O68" i="3"/>
  <c r="AA68" i="3"/>
  <c r="Z68" i="3"/>
  <c r="AB54" i="3"/>
  <c r="AA54" i="3"/>
  <c r="Z54" i="3"/>
  <c r="O54" i="3"/>
  <c r="AB48" i="3"/>
  <c r="O48" i="3"/>
  <c r="AA48" i="3"/>
  <c r="Z48" i="3"/>
  <c r="AA35" i="3"/>
  <c r="O35" i="3"/>
  <c r="AB35" i="3"/>
  <c r="Z35" i="3"/>
  <c r="AA38" i="3"/>
  <c r="O38" i="3"/>
  <c r="AB38" i="3"/>
  <c r="Z38" i="3"/>
  <c r="AB69" i="3"/>
  <c r="AA69" i="3"/>
  <c r="Z69" i="3"/>
  <c r="O69" i="3"/>
  <c r="AB166" i="3"/>
  <c r="AA166" i="3"/>
  <c r="Z166" i="3"/>
  <c r="O166" i="3"/>
  <c r="Z136" i="3"/>
  <c r="O136" i="3"/>
  <c r="AB136" i="3"/>
  <c r="AA136" i="3"/>
  <c r="Z135" i="3"/>
  <c r="O135" i="3"/>
  <c r="AA135" i="3"/>
  <c r="AB135" i="3"/>
  <c r="AB79" i="3"/>
  <c r="AA79" i="3"/>
  <c r="Z79" i="3"/>
  <c r="O79" i="3"/>
  <c r="AB44" i="3"/>
  <c r="Z44" i="3"/>
  <c r="AA44" i="3"/>
  <c r="O44" i="3"/>
  <c r="O97" i="3"/>
  <c r="Z97" i="3"/>
  <c r="AB97" i="3"/>
  <c r="AA97" i="3"/>
  <c r="AB55" i="3"/>
  <c r="AA55" i="3"/>
  <c r="O55" i="3"/>
  <c r="Z55" i="3"/>
  <c r="AA39" i="3"/>
  <c r="O39" i="3"/>
  <c r="AB39" i="3"/>
  <c r="Z39" i="3"/>
  <c r="AB21" i="3"/>
  <c r="AA21" i="3"/>
  <c r="Z21" i="3"/>
  <c r="O21" i="3"/>
  <c r="AB22" i="3"/>
  <c r="AA22" i="3"/>
  <c r="Z22" i="3"/>
  <c r="O22" i="3"/>
  <c r="AB23" i="3"/>
  <c r="AA23" i="3"/>
  <c r="Z23" i="3"/>
  <c r="O23" i="3"/>
  <c r="AB168" i="3"/>
  <c r="AA168" i="3"/>
  <c r="Z168" i="3"/>
  <c r="O168" i="3"/>
  <c r="AB172" i="3"/>
  <c r="AA172" i="3"/>
  <c r="Z172" i="3"/>
  <c r="O172" i="3"/>
  <c r="AB171" i="3"/>
  <c r="AA171" i="3"/>
  <c r="Z171" i="3"/>
  <c r="O171" i="3"/>
  <c r="AB151" i="3"/>
  <c r="Z151" i="3"/>
  <c r="O151" i="3"/>
  <c r="AA151" i="3"/>
  <c r="AB165" i="3"/>
  <c r="AA165" i="3"/>
  <c r="Z165" i="3"/>
  <c r="O165" i="3"/>
  <c r="AB148" i="3"/>
  <c r="AA148" i="3"/>
  <c r="Z148" i="3"/>
  <c r="O148" i="3"/>
  <c r="AB154" i="3"/>
  <c r="Z154" i="3"/>
  <c r="O154" i="3"/>
  <c r="AA154" i="3"/>
  <c r="AB170" i="3"/>
  <c r="AA170" i="3"/>
  <c r="Z170" i="3"/>
  <c r="O170" i="3"/>
  <c r="AB94" i="3"/>
  <c r="AA94" i="3"/>
  <c r="Z94" i="3"/>
  <c r="O94" i="3"/>
  <c r="AB81" i="3"/>
  <c r="O81" i="3"/>
  <c r="AA81" i="3"/>
  <c r="Z81" i="3"/>
  <c r="AB50" i="3"/>
  <c r="O50" i="3"/>
  <c r="AA50" i="3"/>
  <c r="Z50" i="3"/>
  <c r="AB60" i="3"/>
  <c r="O60" i="3"/>
  <c r="AA60" i="3"/>
  <c r="Z60" i="3"/>
  <c r="AB173" i="3"/>
  <c r="AA173" i="3"/>
  <c r="Z173" i="3"/>
  <c r="O173" i="3"/>
  <c r="Z132" i="3"/>
  <c r="AB132" i="3"/>
  <c r="AA132" i="3"/>
  <c r="O132" i="3"/>
  <c r="Z130" i="3"/>
  <c r="O130" i="3"/>
  <c r="AB130" i="3"/>
  <c r="AA130" i="3"/>
  <c r="AB125" i="3"/>
  <c r="Z125" i="3"/>
  <c r="AA125" i="3"/>
  <c r="O125" i="3"/>
  <c r="Z113" i="3"/>
  <c r="AA113" i="3"/>
  <c r="O113" i="3"/>
  <c r="AB113" i="3"/>
  <c r="AB70" i="3"/>
  <c r="Z70" i="3"/>
  <c r="AA70" i="3"/>
  <c r="O70" i="3"/>
  <c r="Z115" i="3"/>
  <c r="AA115" i="3"/>
  <c r="O115" i="3"/>
  <c r="AB115" i="3"/>
  <c r="AB51" i="3"/>
  <c r="AA51" i="3"/>
  <c r="O51" i="3"/>
  <c r="Z51" i="3"/>
  <c r="AB42" i="3"/>
  <c r="AA42" i="3"/>
  <c r="Z42" i="3"/>
  <c r="O42" i="3"/>
  <c r="AA33" i="3"/>
  <c r="O33" i="3"/>
  <c r="AB33" i="3"/>
  <c r="Z33" i="3"/>
  <c r="AB17" i="3"/>
  <c r="AA17" i="3"/>
  <c r="Z17" i="3"/>
  <c r="O17" i="3"/>
  <c r="AB18" i="3"/>
  <c r="AA18" i="3"/>
  <c r="Z18" i="3"/>
  <c r="O18" i="3"/>
  <c r="AB19" i="3"/>
  <c r="AA19" i="3"/>
  <c r="Z19" i="3"/>
  <c r="O19" i="3"/>
  <c r="AB159" i="3"/>
  <c r="AA159" i="3"/>
  <c r="Z159" i="3"/>
  <c r="O159" i="3"/>
  <c r="AB164" i="3"/>
  <c r="AA164" i="3"/>
  <c r="Z164" i="3"/>
  <c r="O164" i="3"/>
  <c r="AB158" i="3"/>
  <c r="Z158" i="3"/>
  <c r="O158" i="3"/>
  <c r="AA158" i="3"/>
  <c r="AB167" i="3"/>
  <c r="AA167" i="3"/>
  <c r="Z167" i="3"/>
  <c r="O167" i="3"/>
  <c r="AB174" i="3"/>
  <c r="AA174" i="3"/>
  <c r="Z174" i="3"/>
  <c r="O174" i="3"/>
  <c r="AB161" i="3"/>
  <c r="AA161" i="3"/>
  <c r="Z161" i="3"/>
  <c r="O161" i="3"/>
  <c r="O103" i="3"/>
  <c r="AB103" i="3"/>
  <c r="AA103" i="3"/>
  <c r="Z103" i="3"/>
  <c r="AB43" i="3"/>
  <c r="AA43" i="3"/>
  <c r="O43" i="3"/>
  <c r="Z43" i="3"/>
  <c r="AB46" i="3"/>
  <c r="AA46" i="3"/>
  <c r="O46" i="3"/>
  <c r="Z46" i="3"/>
  <c r="AB156" i="3"/>
  <c r="Z156" i="3"/>
  <c r="O156" i="3"/>
  <c r="AA156" i="3"/>
  <c r="AB153" i="3"/>
  <c r="Z153" i="3"/>
  <c r="O153" i="3"/>
  <c r="AA153" i="3"/>
  <c r="AB162" i="3"/>
  <c r="AA162" i="3"/>
  <c r="Z162" i="3"/>
  <c r="O162" i="3"/>
  <c r="AA145" i="3"/>
  <c r="Z145" i="3"/>
  <c r="AB145" i="3"/>
  <c r="O145" i="3"/>
  <c r="Z117" i="3"/>
  <c r="AA117" i="3"/>
  <c r="AB117" i="3"/>
  <c r="O117" i="3"/>
  <c r="AB78" i="3"/>
  <c r="AA78" i="3"/>
  <c r="Z78" i="3"/>
  <c r="O78" i="3"/>
  <c r="O102" i="3"/>
  <c r="AB102" i="3"/>
  <c r="Z102" i="3"/>
  <c r="AA102" i="3"/>
  <c r="AB41" i="3"/>
  <c r="AA41" i="3"/>
  <c r="Z41" i="3"/>
  <c r="O41" i="3"/>
  <c r="AB76" i="3"/>
  <c r="Z76" i="3"/>
  <c r="O76" i="3"/>
  <c r="AA76" i="3"/>
  <c r="O27" i="3"/>
  <c r="AB27" i="3"/>
  <c r="AA27" i="3"/>
  <c r="Z27" i="3"/>
  <c r="AB91" i="3"/>
  <c r="AA91" i="3"/>
  <c r="O91" i="3"/>
  <c r="Z91" i="3"/>
  <c r="AB47" i="3"/>
  <c r="O47" i="3"/>
  <c r="AA47" i="3"/>
  <c r="Z47" i="3"/>
  <c r="P15" i="3"/>
  <c r="Q15" i="3" s="1"/>
  <c r="E16" i="3"/>
  <c r="AB24" i="3"/>
  <c r="AA24" i="3"/>
  <c r="Z24" i="3"/>
  <c r="O24" i="3"/>
  <c r="AB160" i="3"/>
  <c r="AA160" i="3"/>
  <c r="Z160" i="3"/>
  <c r="O160" i="3"/>
  <c r="AB150" i="3"/>
  <c r="Z150" i="3"/>
  <c r="O150" i="3"/>
  <c r="AA150" i="3"/>
  <c r="AB163" i="3"/>
  <c r="AA163" i="3"/>
  <c r="Z163" i="3"/>
  <c r="O163" i="3"/>
  <c r="AB152" i="3"/>
  <c r="Z152" i="3"/>
  <c r="O152" i="3"/>
  <c r="AA152" i="3"/>
  <c r="AB155" i="3"/>
  <c r="Z155" i="3"/>
  <c r="O155" i="3"/>
  <c r="AA155" i="3"/>
  <c r="AA141" i="3"/>
  <c r="Z141" i="3"/>
  <c r="AB141" i="3"/>
  <c r="O141" i="3"/>
  <c r="Z134" i="3"/>
  <c r="AB134" i="3"/>
  <c r="AA134" i="3"/>
  <c r="O134" i="3"/>
  <c r="AA129" i="3"/>
  <c r="Z129" i="3"/>
  <c r="O129" i="3"/>
  <c r="AB129" i="3"/>
  <c r="Z120" i="3"/>
  <c r="AA120" i="3"/>
  <c r="O120" i="3"/>
  <c r="AB120" i="3"/>
  <c r="Z111" i="3"/>
  <c r="AA111" i="3"/>
  <c r="AB111" i="3"/>
  <c r="O111" i="3"/>
  <c r="AB53" i="3"/>
  <c r="Z53" i="3"/>
  <c r="O53" i="3"/>
  <c r="AA53" i="3"/>
  <c r="AB49" i="3"/>
  <c r="Z49" i="3"/>
  <c r="AA49" i="3"/>
  <c r="O49" i="3"/>
  <c r="AB149" i="3"/>
  <c r="Z149" i="3"/>
  <c r="O149" i="3"/>
  <c r="AA149" i="3"/>
  <c r="AA142" i="3"/>
  <c r="Z142" i="3"/>
  <c r="AB142" i="3"/>
  <c r="O142" i="3"/>
  <c r="AB82" i="3"/>
  <c r="AA82" i="3"/>
  <c r="Z82" i="3"/>
  <c r="O82" i="3"/>
  <c r="AB86" i="3"/>
  <c r="AA86" i="3"/>
  <c r="O86" i="3"/>
  <c r="Z86" i="3"/>
  <c r="AB77" i="3"/>
  <c r="O77" i="3"/>
  <c r="AA77" i="3"/>
  <c r="Z77" i="3"/>
  <c r="AB80" i="3"/>
  <c r="Z80" i="3"/>
  <c r="O80" i="3"/>
  <c r="AA80" i="3"/>
  <c r="AB25" i="3"/>
  <c r="AA25" i="3"/>
  <c r="Z25" i="3"/>
  <c r="O25" i="3"/>
  <c r="AB16" i="3"/>
  <c r="AA16" i="3"/>
  <c r="Z16" i="3"/>
  <c r="O16" i="3"/>
  <c r="AB20" i="3"/>
  <c r="AA20" i="3"/>
  <c r="Z20" i="3"/>
  <c r="O20" i="3"/>
  <c r="C6" i="2"/>
  <c r="E6" i="2" s="1"/>
  <c r="E5" i="2"/>
  <c r="D6" i="2" s="1"/>
  <c r="AA12" i="3" l="1"/>
  <c r="AB11" i="3"/>
  <c r="Z12" i="3"/>
  <c r="E17" i="3"/>
  <c r="Z10" i="3"/>
  <c r="K16" i="3"/>
  <c r="M16" i="3" s="1"/>
  <c r="AB12" i="3"/>
  <c r="AB10" i="3"/>
  <c r="AA10" i="3"/>
  <c r="Z11" i="3"/>
  <c r="AA11" i="3"/>
  <c r="AB14" i="3" l="1"/>
  <c r="Y6" i="4" s="1"/>
  <c r="Y13" i="4" s="1"/>
  <c r="AA14" i="3"/>
  <c r="Z6" i="4" s="1"/>
  <c r="Z13" i="4" s="1"/>
  <c r="Q16" i="3"/>
  <c r="U16" i="3"/>
  <c r="T16" i="3"/>
  <c r="Z14" i="3"/>
  <c r="AA6" i="4" s="1"/>
  <c r="AA13" i="4" s="1"/>
  <c r="E18" i="3"/>
  <c r="P16" i="3"/>
  <c r="S16" i="3" s="1"/>
  <c r="E19" i="3" l="1"/>
  <c r="V16" i="3"/>
  <c r="R16" i="3"/>
  <c r="L17" i="3" s="1"/>
  <c r="K17" i="3"/>
  <c r="M17" i="3" l="1"/>
  <c r="P17" i="3"/>
  <c r="S17" i="3" s="1"/>
  <c r="E20" i="3"/>
  <c r="R17" i="3" l="1"/>
  <c r="L18" i="3" s="1"/>
  <c r="Q17" i="3"/>
  <c r="U17" i="3"/>
  <c r="T17" i="3"/>
  <c r="V17" i="3"/>
  <c r="E21" i="3"/>
  <c r="E22" i="3" l="1"/>
  <c r="K18" i="3"/>
  <c r="E23" i="3" l="1"/>
  <c r="M18" i="3"/>
  <c r="P18" i="3"/>
  <c r="S18" i="3" s="1"/>
  <c r="V18" i="3" l="1"/>
  <c r="R18" i="3"/>
  <c r="L19" i="3" s="1"/>
  <c r="Q18" i="3"/>
  <c r="U18" i="3"/>
  <c r="T18" i="3"/>
  <c r="E24" i="3"/>
  <c r="K19" i="3" l="1"/>
  <c r="E25" i="3"/>
  <c r="E26" i="3" l="1"/>
  <c r="M19" i="3"/>
  <c r="P19" i="3"/>
  <c r="S19" i="3" s="1"/>
  <c r="V19" i="3" l="1"/>
  <c r="R19" i="3"/>
  <c r="L20" i="3" s="1"/>
  <c r="Q19" i="3"/>
  <c r="K20" i="3" s="1"/>
  <c r="U19" i="3"/>
  <c r="T19" i="3"/>
  <c r="E27" i="3"/>
  <c r="M20" i="3" l="1"/>
  <c r="P20" i="3"/>
  <c r="S20" i="3" s="1"/>
  <c r="E28" i="3"/>
  <c r="E29" i="3" l="1"/>
  <c r="V20" i="3"/>
  <c r="R20" i="3"/>
  <c r="L21" i="3" s="1"/>
  <c r="Q20" i="3"/>
  <c r="K21" i="3" s="1"/>
  <c r="U20" i="3"/>
  <c r="T20" i="3"/>
  <c r="E30" i="3" l="1"/>
  <c r="M21" i="3"/>
  <c r="P21" i="3"/>
  <c r="S21" i="3" s="1"/>
  <c r="V21" i="3" s="1"/>
  <c r="R21" i="3" l="1"/>
  <c r="L22" i="3" s="1"/>
  <c r="Q21" i="3"/>
  <c r="K22" i="3" s="1"/>
  <c r="U21" i="3"/>
  <c r="T21" i="3"/>
  <c r="E31" i="3"/>
  <c r="E32" i="3" l="1"/>
  <c r="M22" i="3"/>
  <c r="P22" i="3"/>
  <c r="S22" i="3" s="1"/>
  <c r="V22" i="3" s="1"/>
  <c r="R22" i="3" l="1"/>
  <c r="L23" i="3" s="1"/>
  <c r="Q22" i="3"/>
  <c r="K23" i="3" s="1"/>
  <c r="U22" i="3"/>
  <c r="T22" i="3"/>
  <c r="E33" i="3"/>
  <c r="M23" i="3" l="1"/>
  <c r="P23" i="3"/>
  <c r="S23" i="3" s="1"/>
  <c r="V23" i="3" s="1"/>
  <c r="E34" i="3"/>
  <c r="E35" i="3" l="1"/>
  <c r="R23" i="3"/>
  <c r="L24" i="3" s="1"/>
  <c r="Q23" i="3"/>
  <c r="K24" i="3" s="1"/>
  <c r="U23" i="3"/>
  <c r="T23" i="3"/>
  <c r="M24" i="3" l="1"/>
  <c r="P24" i="3"/>
  <c r="S24" i="3" s="1"/>
  <c r="V24" i="3" s="1"/>
  <c r="E36" i="3"/>
  <c r="E37" i="3" l="1"/>
  <c r="R24" i="3"/>
  <c r="L25" i="3" s="1"/>
  <c r="Q24" i="3"/>
  <c r="K25" i="3" s="1"/>
  <c r="U24" i="3"/>
  <c r="T24" i="3"/>
  <c r="M25" i="3" l="1"/>
  <c r="P25" i="3"/>
  <c r="S25" i="3" s="1"/>
  <c r="V25" i="3" s="1"/>
  <c r="E38" i="3"/>
  <c r="E39" i="3" l="1"/>
  <c r="R25" i="3"/>
  <c r="L26" i="3" s="1"/>
  <c r="Q25" i="3"/>
  <c r="K26" i="3" s="1"/>
  <c r="U25" i="3"/>
  <c r="T25" i="3"/>
  <c r="M26" i="3" l="1"/>
  <c r="P26" i="3"/>
  <c r="S26" i="3" s="1"/>
  <c r="V26" i="3" s="1"/>
  <c r="E40" i="3"/>
  <c r="E41" i="3" l="1"/>
  <c r="T26" i="3"/>
  <c r="U26" i="3"/>
  <c r="R26" i="3"/>
  <c r="L27" i="3" s="1"/>
  <c r="Q26" i="3"/>
  <c r="K27" i="3" s="1"/>
  <c r="M27" i="3" l="1"/>
  <c r="P27" i="3"/>
  <c r="S27" i="3" s="1"/>
  <c r="V27" i="3" s="1"/>
  <c r="E42" i="3"/>
  <c r="E43" i="3" l="1"/>
  <c r="T27" i="3"/>
  <c r="U27" i="3"/>
  <c r="R27" i="3"/>
  <c r="L28" i="3" s="1"/>
  <c r="Q27" i="3"/>
  <c r="K28" i="3" s="1"/>
  <c r="M28" i="3" l="1"/>
  <c r="P28" i="3"/>
  <c r="S28" i="3" s="1"/>
  <c r="V28" i="3" s="1"/>
  <c r="E44" i="3"/>
  <c r="E45" i="3" l="1"/>
  <c r="T28" i="3"/>
  <c r="R28" i="3"/>
  <c r="L29" i="3" s="1"/>
  <c r="Q28" i="3"/>
  <c r="K29" i="3" s="1"/>
  <c r="U28" i="3"/>
  <c r="M29" i="3" l="1"/>
  <c r="P29" i="3"/>
  <c r="S29" i="3" s="1"/>
  <c r="V29" i="3" s="1"/>
  <c r="E46" i="3"/>
  <c r="E47" i="3" l="1"/>
  <c r="T29" i="3"/>
  <c r="Q29" i="3"/>
  <c r="K30" i="3" s="1"/>
  <c r="R29" i="3"/>
  <c r="L30" i="3" s="1"/>
  <c r="U29" i="3"/>
  <c r="M30" i="3" l="1"/>
  <c r="P30" i="3"/>
  <c r="S30" i="3" s="1"/>
  <c r="V30" i="3" s="1"/>
  <c r="E48" i="3"/>
  <c r="E49" i="3" l="1"/>
  <c r="T30" i="3"/>
  <c r="Q30" i="3"/>
  <c r="K31" i="3" s="1"/>
  <c r="R30" i="3"/>
  <c r="L31" i="3" s="1"/>
  <c r="U30" i="3"/>
  <c r="M31" i="3" l="1"/>
  <c r="P31" i="3"/>
  <c r="S31" i="3" s="1"/>
  <c r="V31" i="3" s="1"/>
  <c r="E50" i="3"/>
  <c r="E51" i="3" l="1"/>
  <c r="T31" i="3"/>
  <c r="Q31" i="3"/>
  <c r="K32" i="3" s="1"/>
  <c r="U31" i="3"/>
  <c r="R31" i="3"/>
  <c r="L32" i="3" s="1"/>
  <c r="M32" i="3" l="1"/>
  <c r="P32" i="3"/>
  <c r="S32" i="3" s="1"/>
  <c r="V32" i="3" s="1"/>
  <c r="E52" i="3"/>
  <c r="E53" i="3" l="1"/>
  <c r="T32" i="3"/>
  <c r="Q32" i="3"/>
  <c r="K33" i="3" s="1"/>
  <c r="U32" i="3"/>
  <c r="R32" i="3"/>
  <c r="L33" i="3" s="1"/>
  <c r="M33" i="3" l="1"/>
  <c r="P33" i="3"/>
  <c r="S33" i="3" s="1"/>
  <c r="V33" i="3" s="1"/>
  <c r="E54" i="3"/>
  <c r="E55" i="3" l="1"/>
  <c r="T33" i="3"/>
  <c r="Q33" i="3"/>
  <c r="K34" i="3" s="1"/>
  <c r="U33" i="3"/>
  <c r="R33" i="3"/>
  <c r="L34" i="3" s="1"/>
  <c r="M34" i="3" l="1"/>
  <c r="P34" i="3"/>
  <c r="S34" i="3" s="1"/>
  <c r="V34" i="3" s="1"/>
  <c r="E56" i="3"/>
  <c r="E57" i="3" l="1"/>
  <c r="T34" i="3"/>
  <c r="Q34" i="3"/>
  <c r="K35" i="3" s="1"/>
  <c r="U34" i="3"/>
  <c r="R34" i="3"/>
  <c r="L35" i="3" s="1"/>
  <c r="M35" i="3" l="1"/>
  <c r="P35" i="3"/>
  <c r="S35" i="3" s="1"/>
  <c r="V35" i="3" s="1"/>
  <c r="E58" i="3"/>
  <c r="E59" i="3" l="1"/>
  <c r="T35" i="3"/>
  <c r="Q35" i="3"/>
  <c r="K36" i="3" s="1"/>
  <c r="U35" i="3"/>
  <c r="R35" i="3"/>
  <c r="L36" i="3" s="1"/>
  <c r="M36" i="3" l="1"/>
  <c r="P36" i="3"/>
  <c r="S36" i="3" s="1"/>
  <c r="V36" i="3" s="1"/>
  <c r="E60" i="3"/>
  <c r="E61" i="3" l="1"/>
  <c r="T36" i="3"/>
  <c r="Q36" i="3"/>
  <c r="K37" i="3" s="1"/>
  <c r="U36" i="3"/>
  <c r="R36" i="3"/>
  <c r="L37" i="3" s="1"/>
  <c r="M37" i="3" l="1"/>
  <c r="P37" i="3"/>
  <c r="S37" i="3" s="1"/>
  <c r="V37" i="3" s="1"/>
  <c r="E62" i="3"/>
  <c r="E63" i="3" l="1"/>
  <c r="T37" i="3"/>
  <c r="Q37" i="3"/>
  <c r="K38" i="3" s="1"/>
  <c r="U37" i="3"/>
  <c r="R37" i="3"/>
  <c r="L38" i="3" s="1"/>
  <c r="M38" i="3" l="1"/>
  <c r="P38" i="3"/>
  <c r="S38" i="3" s="1"/>
  <c r="V38" i="3" s="1"/>
  <c r="E64" i="3"/>
  <c r="E65" i="3" l="1"/>
  <c r="T38" i="3"/>
  <c r="Q38" i="3"/>
  <c r="K39" i="3" s="1"/>
  <c r="U38" i="3"/>
  <c r="R38" i="3"/>
  <c r="L39" i="3" s="1"/>
  <c r="M39" i="3" l="1"/>
  <c r="P39" i="3"/>
  <c r="S39" i="3" s="1"/>
  <c r="V39" i="3" s="1"/>
  <c r="E66" i="3"/>
  <c r="E67" i="3" l="1"/>
  <c r="T39" i="3"/>
  <c r="Q39" i="3"/>
  <c r="K40" i="3" s="1"/>
  <c r="U39" i="3"/>
  <c r="R39" i="3"/>
  <c r="L40" i="3" s="1"/>
  <c r="M40" i="3" l="1"/>
  <c r="P40" i="3"/>
  <c r="S40" i="3" s="1"/>
  <c r="V40" i="3" s="1"/>
  <c r="E68" i="3"/>
  <c r="E69" i="3" l="1"/>
  <c r="T40" i="3"/>
  <c r="R40" i="3"/>
  <c r="L41" i="3" s="1"/>
  <c r="Q40" i="3"/>
  <c r="K41" i="3" s="1"/>
  <c r="U40" i="3"/>
  <c r="M41" i="3" l="1"/>
  <c r="P41" i="3"/>
  <c r="S41" i="3" s="1"/>
  <c r="V41" i="3" s="1"/>
  <c r="E70" i="3"/>
  <c r="E71" i="3" l="1"/>
  <c r="T41" i="3"/>
  <c r="R41" i="3"/>
  <c r="L42" i="3" s="1"/>
  <c r="Q41" i="3"/>
  <c r="K42" i="3" s="1"/>
  <c r="U41" i="3"/>
  <c r="M42" i="3" l="1"/>
  <c r="P42" i="3"/>
  <c r="S42" i="3" s="1"/>
  <c r="V42" i="3" s="1"/>
  <c r="E72" i="3"/>
  <c r="E73" i="3" l="1"/>
  <c r="T42" i="3"/>
  <c r="R42" i="3"/>
  <c r="L43" i="3" s="1"/>
  <c r="Q42" i="3"/>
  <c r="K43" i="3" s="1"/>
  <c r="U42" i="3"/>
  <c r="M43" i="3" l="1"/>
  <c r="P43" i="3"/>
  <c r="S43" i="3" s="1"/>
  <c r="V43" i="3" s="1"/>
  <c r="E74" i="3"/>
  <c r="E75" i="3" l="1"/>
  <c r="U43" i="3"/>
  <c r="R43" i="3"/>
  <c r="L44" i="3" s="1"/>
  <c r="T43" i="3"/>
  <c r="Q43" i="3"/>
  <c r="K44" i="3" s="1"/>
  <c r="M44" i="3" l="1"/>
  <c r="P44" i="3"/>
  <c r="S44" i="3" s="1"/>
  <c r="V44" i="3" s="1"/>
  <c r="E76" i="3"/>
  <c r="E77" i="3" l="1"/>
  <c r="U44" i="3"/>
  <c r="R44" i="3"/>
  <c r="L45" i="3" s="1"/>
  <c r="T44" i="3"/>
  <c r="Q44" i="3"/>
  <c r="K45" i="3" s="1"/>
  <c r="M45" i="3" l="1"/>
  <c r="P45" i="3"/>
  <c r="S45" i="3" s="1"/>
  <c r="V45" i="3" s="1"/>
  <c r="E78" i="3"/>
  <c r="E79" i="3" l="1"/>
  <c r="U45" i="3"/>
  <c r="R45" i="3"/>
  <c r="L46" i="3" s="1"/>
  <c r="T45" i="3"/>
  <c r="Q45" i="3"/>
  <c r="K46" i="3" s="1"/>
  <c r="M46" i="3" l="1"/>
  <c r="P46" i="3"/>
  <c r="S46" i="3" s="1"/>
  <c r="V46" i="3" s="1"/>
  <c r="E80" i="3"/>
  <c r="E81" i="3" l="1"/>
  <c r="U46" i="3"/>
  <c r="R46" i="3"/>
  <c r="L47" i="3" s="1"/>
  <c r="Q46" i="3"/>
  <c r="K47" i="3" s="1"/>
  <c r="T46" i="3"/>
  <c r="M47" i="3" l="1"/>
  <c r="P47" i="3"/>
  <c r="S47" i="3" s="1"/>
  <c r="V47" i="3" s="1"/>
  <c r="E82" i="3"/>
  <c r="E83" i="3" l="1"/>
  <c r="U47" i="3"/>
  <c r="R47" i="3"/>
  <c r="L48" i="3" s="1"/>
  <c r="Q47" i="3"/>
  <c r="K48" i="3" s="1"/>
  <c r="T47" i="3"/>
  <c r="M48" i="3" l="1"/>
  <c r="P48" i="3"/>
  <c r="S48" i="3" s="1"/>
  <c r="V48" i="3" s="1"/>
  <c r="E84" i="3"/>
  <c r="E85" i="3" l="1"/>
  <c r="U48" i="3"/>
  <c r="R48" i="3"/>
  <c r="L49" i="3" s="1"/>
  <c r="T48" i="3"/>
  <c r="Q48" i="3"/>
  <c r="K49" i="3" s="1"/>
  <c r="M49" i="3" l="1"/>
  <c r="P49" i="3"/>
  <c r="S49" i="3" s="1"/>
  <c r="V49" i="3" s="1"/>
  <c r="E86" i="3"/>
  <c r="E87" i="3" l="1"/>
  <c r="U49" i="3"/>
  <c r="R49" i="3"/>
  <c r="L50" i="3" s="1"/>
  <c r="T49" i="3"/>
  <c r="Q49" i="3"/>
  <c r="K50" i="3" s="1"/>
  <c r="M50" i="3" l="1"/>
  <c r="P50" i="3"/>
  <c r="S50" i="3" s="1"/>
  <c r="V50" i="3" s="1"/>
  <c r="E88" i="3"/>
  <c r="E89" i="3" l="1"/>
  <c r="U50" i="3"/>
  <c r="R50" i="3"/>
  <c r="L51" i="3" s="1"/>
  <c r="Q50" i="3"/>
  <c r="K51" i="3" s="1"/>
  <c r="T50" i="3"/>
  <c r="M51" i="3" l="1"/>
  <c r="P51" i="3"/>
  <c r="S51" i="3" s="1"/>
  <c r="V51" i="3" s="1"/>
  <c r="E90" i="3"/>
  <c r="E91" i="3" l="1"/>
  <c r="U51" i="3"/>
  <c r="R51" i="3"/>
  <c r="L52" i="3" s="1"/>
  <c r="T51" i="3"/>
  <c r="Q51" i="3"/>
  <c r="K52" i="3" s="1"/>
  <c r="M52" i="3" l="1"/>
  <c r="P52" i="3"/>
  <c r="S52" i="3" s="1"/>
  <c r="V52" i="3" s="1"/>
  <c r="E92" i="3"/>
  <c r="E93" i="3" l="1"/>
  <c r="U52" i="3"/>
  <c r="R52" i="3"/>
  <c r="L53" i="3" s="1"/>
  <c r="T52" i="3"/>
  <c r="Q52" i="3"/>
  <c r="K53" i="3" s="1"/>
  <c r="M53" i="3" l="1"/>
  <c r="P53" i="3"/>
  <c r="S53" i="3" s="1"/>
  <c r="V53" i="3" s="1"/>
  <c r="E94" i="3"/>
  <c r="E95" i="3" l="1"/>
  <c r="U53" i="3"/>
  <c r="R53" i="3"/>
  <c r="L54" i="3" s="1"/>
  <c r="T53" i="3"/>
  <c r="Q53" i="3"/>
  <c r="K54" i="3" s="1"/>
  <c r="M54" i="3" l="1"/>
  <c r="P54" i="3"/>
  <c r="S54" i="3" s="1"/>
  <c r="V54" i="3" s="1"/>
  <c r="E96" i="3"/>
  <c r="E97" i="3" l="1"/>
  <c r="U54" i="3"/>
  <c r="R54" i="3"/>
  <c r="L55" i="3" s="1"/>
  <c r="Q54" i="3"/>
  <c r="K55" i="3" s="1"/>
  <c r="T54" i="3"/>
  <c r="M55" i="3" l="1"/>
  <c r="P55" i="3"/>
  <c r="S55" i="3" s="1"/>
  <c r="V55" i="3" s="1"/>
  <c r="E98" i="3"/>
  <c r="E99" i="3" l="1"/>
  <c r="U55" i="3"/>
  <c r="R55" i="3"/>
  <c r="L56" i="3" s="1"/>
  <c r="Q55" i="3"/>
  <c r="K56" i="3" s="1"/>
  <c r="T55" i="3"/>
  <c r="M56" i="3" l="1"/>
  <c r="P56" i="3"/>
  <c r="S56" i="3" s="1"/>
  <c r="V56" i="3" s="1"/>
  <c r="E100" i="3"/>
  <c r="E101" i="3" l="1"/>
  <c r="U56" i="3"/>
  <c r="R56" i="3"/>
  <c r="L57" i="3" s="1"/>
  <c r="T56" i="3"/>
  <c r="Q56" i="3"/>
  <c r="K57" i="3" s="1"/>
  <c r="M57" i="3" l="1"/>
  <c r="P57" i="3"/>
  <c r="S57" i="3" s="1"/>
  <c r="V57" i="3" s="1"/>
  <c r="E102" i="3"/>
  <c r="E103" i="3" l="1"/>
  <c r="U57" i="3"/>
  <c r="R57" i="3"/>
  <c r="L58" i="3" s="1"/>
  <c r="T57" i="3"/>
  <c r="Q57" i="3"/>
  <c r="K58" i="3" s="1"/>
  <c r="M58" i="3" l="1"/>
  <c r="P58" i="3"/>
  <c r="S58" i="3" s="1"/>
  <c r="V58" i="3" s="1"/>
  <c r="E104" i="3"/>
  <c r="E105" i="3" l="1"/>
  <c r="U58" i="3"/>
  <c r="R58" i="3"/>
  <c r="L59" i="3" s="1"/>
  <c r="Q58" i="3"/>
  <c r="K59" i="3" s="1"/>
  <c r="T58" i="3"/>
  <c r="M59" i="3" l="1"/>
  <c r="P59" i="3"/>
  <c r="S59" i="3" s="1"/>
  <c r="V59" i="3" s="1"/>
  <c r="E106" i="3"/>
  <c r="E107" i="3" l="1"/>
  <c r="U59" i="3"/>
  <c r="R59" i="3"/>
  <c r="L60" i="3" s="1"/>
  <c r="T59" i="3"/>
  <c r="Q59" i="3"/>
  <c r="K60" i="3" s="1"/>
  <c r="M60" i="3" l="1"/>
  <c r="P60" i="3"/>
  <c r="S60" i="3" s="1"/>
  <c r="V60" i="3" s="1"/>
  <c r="E108" i="3"/>
  <c r="E109" i="3" l="1"/>
  <c r="U60" i="3"/>
  <c r="R60" i="3"/>
  <c r="L61" i="3" s="1"/>
  <c r="Q60" i="3"/>
  <c r="K61" i="3" s="1"/>
  <c r="T60" i="3"/>
  <c r="M61" i="3" l="1"/>
  <c r="P61" i="3"/>
  <c r="S61" i="3" s="1"/>
  <c r="V61" i="3" s="1"/>
  <c r="E110" i="3"/>
  <c r="E111" i="3" l="1"/>
  <c r="U61" i="3"/>
  <c r="R61" i="3"/>
  <c r="L62" i="3" s="1"/>
  <c r="T61" i="3"/>
  <c r="Q61" i="3"/>
  <c r="K62" i="3" s="1"/>
  <c r="M62" i="3" l="1"/>
  <c r="P62" i="3"/>
  <c r="S62" i="3" s="1"/>
  <c r="V62" i="3" s="1"/>
  <c r="E112" i="3"/>
  <c r="E113" i="3" l="1"/>
  <c r="U62" i="3"/>
  <c r="R62" i="3"/>
  <c r="L63" i="3" s="1"/>
  <c r="T62" i="3"/>
  <c r="Q62" i="3"/>
  <c r="K63" i="3" s="1"/>
  <c r="M63" i="3" l="1"/>
  <c r="P63" i="3"/>
  <c r="S63" i="3" s="1"/>
  <c r="V63" i="3" s="1"/>
  <c r="E114" i="3"/>
  <c r="E115" i="3" l="1"/>
  <c r="U63" i="3"/>
  <c r="R63" i="3"/>
  <c r="L64" i="3" s="1"/>
  <c r="Q63" i="3"/>
  <c r="K64" i="3" s="1"/>
  <c r="T63" i="3"/>
  <c r="M64" i="3" l="1"/>
  <c r="P64" i="3"/>
  <c r="S64" i="3" s="1"/>
  <c r="V64" i="3" s="1"/>
  <c r="E116" i="3"/>
  <c r="E117" i="3" l="1"/>
  <c r="U64" i="3"/>
  <c r="R64" i="3"/>
  <c r="L65" i="3" s="1"/>
  <c r="T64" i="3"/>
  <c r="Q64" i="3"/>
  <c r="K65" i="3" s="1"/>
  <c r="M65" i="3" l="1"/>
  <c r="P65" i="3"/>
  <c r="S65" i="3" s="1"/>
  <c r="V65" i="3" s="1"/>
  <c r="E118" i="3"/>
  <c r="E119" i="3" l="1"/>
  <c r="U65" i="3"/>
  <c r="R65" i="3"/>
  <c r="L66" i="3" s="1"/>
  <c r="Q65" i="3"/>
  <c r="K66" i="3" s="1"/>
  <c r="T65" i="3"/>
  <c r="M66" i="3" l="1"/>
  <c r="P66" i="3"/>
  <c r="S66" i="3" s="1"/>
  <c r="V66" i="3" s="1"/>
  <c r="E120" i="3"/>
  <c r="E121" i="3" l="1"/>
  <c r="U66" i="3"/>
  <c r="R66" i="3"/>
  <c r="L67" i="3" s="1"/>
  <c r="Q66" i="3"/>
  <c r="K67" i="3" s="1"/>
  <c r="T66" i="3"/>
  <c r="M67" i="3" l="1"/>
  <c r="P67" i="3"/>
  <c r="S67" i="3" s="1"/>
  <c r="V67" i="3" s="1"/>
  <c r="E122" i="3"/>
  <c r="E123" i="3" l="1"/>
  <c r="U67" i="3"/>
  <c r="R67" i="3"/>
  <c r="L68" i="3" s="1"/>
  <c r="T67" i="3"/>
  <c r="Q67" i="3"/>
  <c r="K68" i="3" s="1"/>
  <c r="E124" i="3" l="1"/>
  <c r="M68" i="3"/>
  <c r="P68" i="3"/>
  <c r="S68" i="3" s="1"/>
  <c r="V68" i="3" s="1"/>
  <c r="U68" i="3" l="1"/>
  <c r="R68" i="3"/>
  <c r="L69" i="3" s="1"/>
  <c r="T68" i="3"/>
  <c r="Q68" i="3"/>
  <c r="K69" i="3" s="1"/>
  <c r="E125" i="3"/>
  <c r="E126" i="3" l="1"/>
  <c r="M69" i="3"/>
  <c r="P69" i="3"/>
  <c r="S69" i="3" s="1"/>
  <c r="V69" i="3" s="1"/>
  <c r="E127" i="3" l="1"/>
  <c r="U69" i="3"/>
  <c r="R69" i="3"/>
  <c r="L70" i="3" s="1"/>
  <c r="T69" i="3"/>
  <c r="Q69" i="3"/>
  <c r="K70" i="3" s="1"/>
  <c r="M70" i="3" l="1"/>
  <c r="P70" i="3"/>
  <c r="S70" i="3" s="1"/>
  <c r="V70" i="3" s="1"/>
  <c r="E128" i="3"/>
  <c r="E129" i="3" l="1"/>
  <c r="U70" i="3"/>
  <c r="R70" i="3"/>
  <c r="L71" i="3" s="1"/>
  <c r="T70" i="3"/>
  <c r="Q70" i="3"/>
  <c r="K71" i="3" s="1"/>
  <c r="M71" i="3" l="1"/>
  <c r="P71" i="3"/>
  <c r="S71" i="3" s="1"/>
  <c r="V71" i="3" s="1"/>
  <c r="E130" i="3"/>
  <c r="E131" i="3" l="1"/>
  <c r="U71" i="3"/>
  <c r="R71" i="3"/>
  <c r="L72" i="3" s="1"/>
  <c r="T71" i="3"/>
  <c r="Q71" i="3"/>
  <c r="K72" i="3" s="1"/>
  <c r="M72" i="3" l="1"/>
  <c r="P72" i="3"/>
  <c r="S72" i="3" s="1"/>
  <c r="V72" i="3" s="1"/>
  <c r="E132" i="3"/>
  <c r="E133" i="3" l="1"/>
  <c r="U72" i="3"/>
  <c r="R72" i="3"/>
  <c r="L73" i="3" s="1"/>
  <c r="T72" i="3"/>
  <c r="Q72" i="3"/>
  <c r="K73" i="3" s="1"/>
  <c r="M73" i="3" l="1"/>
  <c r="P73" i="3"/>
  <c r="S73" i="3" s="1"/>
  <c r="V73" i="3" s="1"/>
  <c r="E134" i="3"/>
  <c r="E135" i="3" l="1"/>
  <c r="U73" i="3"/>
  <c r="R73" i="3"/>
  <c r="L74" i="3" s="1"/>
  <c r="Q73" i="3"/>
  <c r="K74" i="3" s="1"/>
  <c r="T73" i="3"/>
  <c r="M74" i="3" l="1"/>
  <c r="P74" i="3"/>
  <c r="S74" i="3" s="1"/>
  <c r="V74" i="3" s="1"/>
  <c r="E136" i="3"/>
  <c r="E137" i="3" l="1"/>
  <c r="U74" i="3"/>
  <c r="R74" i="3"/>
  <c r="L75" i="3" s="1"/>
  <c r="Q74" i="3"/>
  <c r="K75" i="3" s="1"/>
  <c r="T74" i="3"/>
  <c r="M75" i="3" l="1"/>
  <c r="P75" i="3"/>
  <c r="S75" i="3" s="1"/>
  <c r="V75" i="3" s="1"/>
  <c r="E138" i="3"/>
  <c r="E139" i="3" l="1"/>
  <c r="R75" i="3"/>
  <c r="L76" i="3" s="1"/>
  <c r="U75" i="3"/>
  <c r="Q75" i="3"/>
  <c r="K76" i="3" s="1"/>
  <c r="T75" i="3"/>
  <c r="M76" i="3" l="1"/>
  <c r="P76" i="3"/>
  <c r="S76" i="3" s="1"/>
  <c r="V76" i="3" s="1"/>
  <c r="E140" i="3"/>
  <c r="E141" i="3" l="1"/>
  <c r="R76" i="3"/>
  <c r="L77" i="3" s="1"/>
  <c r="T76" i="3"/>
  <c r="Q76" i="3"/>
  <c r="K77" i="3" s="1"/>
  <c r="U76" i="3"/>
  <c r="E142" i="3" l="1"/>
  <c r="M77" i="3"/>
  <c r="P77" i="3"/>
  <c r="S77" i="3" s="1"/>
  <c r="V77" i="3" s="1"/>
  <c r="E143" i="3" l="1"/>
  <c r="R77" i="3"/>
  <c r="L78" i="3" s="1"/>
  <c r="T77" i="3"/>
  <c r="Q77" i="3"/>
  <c r="K78" i="3" s="1"/>
  <c r="U77" i="3"/>
  <c r="M78" i="3" l="1"/>
  <c r="P78" i="3"/>
  <c r="S78" i="3" s="1"/>
  <c r="V78" i="3" s="1"/>
  <c r="E144" i="3"/>
  <c r="E145" i="3" l="1"/>
  <c r="R78" i="3"/>
  <c r="L79" i="3" s="1"/>
  <c r="Q78" i="3"/>
  <c r="K79" i="3" s="1"/>
  <c r="T78" i="3"/>
  <c r="U78" i="3"/>
  <c r="M79" i="3" l="1"/>
  <c r="P79" i="3"/>
  <c r="S79" i="3" s="1"/>
  <c r="V79" i="3" s="1"/>
  <c r="E146" i="3"/>
  <c r="E147" i="3" l="1"/>
  <c r="R79" i="3"/>
  <c r="L80" i="3" s="1"/>
  <c r="U79" i="3"/>
  <c r="T79" i="3"/>
  <c r="Q79" i="3"/>
  <c r="K80" i="3" s="1"/>
  <c r="M80" i="3" l="1"/>
  <c r="P80" i="3"/>
  <c r="S80" i="3" s="1"/>
  <c r="V80" i="3" s="1"/>
  <c r="E148" i="3"/>
  <c r="E149" i="3" l="1"/>
  <c r="R80" i="3"/>
  <c r="L81" i="3" s="1"/>
  <c r="T80" i="3"/>
  <c r="Q80" i="3"/>
  <c r="K81" i="3" s="1"/>
  <c r="U80" i="3"/>
  <c r="M81" i="3" l="1"/>
  <c r="P81" i="3"/>
  <c r="S81" i="3" s="1"/>
  <c r="V81" i="3" s="1"/>
  <c r="E150" i="3"/>
  <c r="E151" i="3" l="1"/>
  <c r="R81" i="3"/>
  <c r="L82" i="3" s="1"/>
  <c r="Q81" i="3"/>
  <c r="K82" i="3" s="1"/>
  <c r="T81" i="3"/>
  <c r="U81" i="3"/>
  <c r="E152" i="3" l="1"/>
  <c r="M82" i="3"/>
  <c r="P82" i="3"/>
  <c r="S82" i="3" s="1"/>
  <c r="V82" i="3" s="1"/>
  <c r="E153" i="3" l="1"/>
  <c r="U82" i="3"/>
  <c r="R82" i="3"/>
  <c r="L83" i="3" s="1"/>
  <c r="Q82" i="3"/>
  <c r="K83" i="3" s="1"/>
  <c r="T82" i="3"/>
  <c r="M83" i="3" l="1"/>
  <c r="P83" i="3"/>
  <c r="S83" i="3" s="1"/>
  <c r="V83" i="3" s="1"/>
  <c r="E154" i="3"/>
  <c r="E155" i="3" l="1"/>
  <c r="U83" i="3"/>
  <c r="R83" i="3"/>
  <c r="L84" i="3" s="1"/>
  <c r="T83" i="3"/>
  <c r="Q83" i="3"/>
  <c r="K84" i="3" s="1"/>
  <c r="E156" i="3" l="1"/>
  <c r="M84" i="3"/>
  <c r="P84" i="3"/>
  <c r="S84" i="3" s="1"/>
  <c r="V84" i="3" s="1"/>
  <c r="E157" i="3" l="1"/>
  <c r="U84" i="3"/>
  <c r="R84" i="3"/>
  <c r="L85" i="3" s="1"/>
  <c r="Q84" i="3"/>
  <c r="K85" i="3" s="1"/>
  <c r="T84" i="3"/>
  <c r="M85" i="3" l="1"/>
  <c r="P85" i="3"/>
  <c r="S85" i="3" s="1"/>
  <c r="V85" i="3" s="1"/>
  <c r="E158" i="3"/>
  <c r="E159" i="3" l="1"/>
  <c r="U85" i="3"/>
  <c r="R85" i="3"/>
  <c r="L86" i="3" s="1"/>
  <c r="T85" i="3"/>
  <c r="Q85" i="3"/>
  <c r="K86" i="3" s="1"/>
  <c r="M86" i="3" l="1"/>
  <c r="P86" i="3"/>
  <c r="S86" i="3" s="1"/>
  <c r="V86" i="3" s="1"/>
  <c r="E160" i="3"/>
  <c r="E161" i="3" l="1"/>
  <c r="U86" i="3"/>
  <c r="R86" i="3"/>
  <c r="L87" i="3" s="1"/>
  <c r="Q86" i="3"/>
  <c r="K87" i="3" s="1"/>
  <c r="T86" i="3"/>
  <c r="M87" i="3" l="1"/>
  <c r="P87" i="3"/>
  <c r="S87" i="3" s="1"/>
  <c r="V87" i="3" s="1"/>
  <c r="E162" i="3"/>
  <c r="E163" i="3" l="1"/>
  <c r="U87" i="3"/>
  <c r="R87" i="3"/>
  <c r="L88" i="3" s="1"/>
  <c r="T87" i="3"/>
  <c r="Q87" i="3"/>
  <c r="K88" i="3" s="1"/>
  <c r="M88" i="3" l="1"/>
  <c r="P88" i="3"/>
  <c r="S88" i="3" s="1"/>
  <c r="V88" i="3" s="1"/>
  <c r="E164" i="3"/>
  <c r="E165" i="3" l="1"/>
  <c r="U88" i="3"/>
  <c r="R88" i="3"/>
  <c r="L89" i="3" s="1"/>
  <c r="Q88" i="3"/>
  <c r="K89" i="3" s="1"/>
  <c r="T88" i="3"/>
  <c r="M89" i="3" l="1"/>
  <c r="P89" i="3"/>
  <c r="S89" i="3" s="1"/>
  <c r="V89" i="3" s="1"/>
  <c r="E166" i="3"/>
  <c r="E167" i="3" l="1"/>
  <c r="U89" i="3"/>
  <c r="R89" i="3"/>
  <c r="L90" i="3" s="1"/>
  <c r="T89" i="3"/>
  <c r="Q89" i="3"/>
  <c r="K90" i="3" s="1"/>
  <c r="M90" i="3" l="1"/>
  <c r="P90" i="3"/>
  <c r="S90" i="3" s="1"/>
  <c r="V90" i="3" s="1"/>
  <c r="E168" i="3"/>
  <c r="E169" i="3" l="1"/>
  <c r="U90" i="3"/>
  <c r="R90" i="3"/>
  <c r="L91" i="3" s="1"/>
  <c r="Q90" i="3"/>
  <c r="K91" i="3" s="1"/>
  <c r="T90" i="3"/>
  <c r="M91" i="3" l="1"/>
  <c r="P91" i="3"/>
  <c r="S91" i="3" s="1"/>
  <c r="V91" i="3" s="1"/>
  <c r="E170" i="3"/>
  <c r="E171" i="3" l="1"/>
  <c r="U91" i="3"/>
  <c r="R91" i="3"/>
  <c r="L92" i="3" s="1"/>
  <c r="T91" i="3"/>
  <c r="Q91" i="3"/>
  <c r="K92" i="3" s="1"/>
  <c r="M92" i="3" l="1"/>
  <c r="P92" i="3"/>
  <c r="S92" i="3" s="1"/>
  <c r="V92" i="3" s="1"/>
  <c r="E172" i="3"/>
  <c r="E173" i="3" l="1"/>
  <c r="U92" i="3"/>
  <c r="R92" i="3"/>
  <c r="L93" i="3" s="1"/>
  <c r="Q92" i="3"/>
  <c r="K93" i="3" s="1"/>
  <c r="T92" i="3"/>
  <c r="M93" i="3" l="1"/>
  <c r="P93" i="3"/>
  <c r="S93" i="3" s="1"/>
  <c r="V93" i="3" s="1"/>
  <c r="E174" i="3"/>
  <c r="E175" i="3" s="1"/>
  <c r="E176" i="3" l="1"/>
  <c r="U93" i="3"/>
  <c r="R93" i="3"/>
  <c r="L94" i="3" s="1"/>
  <c r="T93" i="3"/>
  <c r="Q93" i="3"/>
  <c r="K94" i="3" s="1"/>
  <c r="E177" i="3" l="1"/>
  <c r="M94" i="3"/>
  <c r="P94" i="3"/>
  <c r="S94" i="3" s="1"/>
  <c r="V94" i="3" s="1"/>
  <c r="E178" i="3" l="1"/>
  <c r="U94" i="3"/>
  <c r="R94" i="3"/>
  <c r="L95" i="3" s="1"/>
  <c r="Q94" i="3"/>
  <c r="K95" i="3" s="1"/>
  <c r="T94" i="3"/>
  <c r="E179" i="3" l="1"/>
  <c r="M95" i="3"/>
  <c r="P95" i="3"/>
  <c r="S95" i="3" s="1"/>
  <c r="V95" i="3" s="1"/>
  <c r="E180" i="3" l="1"/>
  <c r="U95" i="3"/>
  <c r="R95" i="3"/>
  <c r="L96" i="3" s="1"/>
  <c r="T95" i="3"/>
  <c r="Q95" i="3"/>
  <c r="K96" i="3" s="1"/>
  <c r="E181" i="3" l="1"/>
  <c r="M96" i="3"/>
  <c r="P96" i="3"/>
  <c r="S96" i="3" s="1"/>
  <c r="V96" i="3" s="1"/>
  <c r="E182" i="3" l="1"/>
  <c r="T96" i="3"/>
  <c r="R96" i="3"/>
  <c r="L97" i="3" s="1"/>
  <c r="U96" i="3"/>
  <c r="Q96" i="3"/>
  <c r="K97" i="3" s="1"/>
  <c r="E183" i="3" l="1"/>
  <c r="M97" i="3"/>
  <c r="P97" i="3"/>
  <c r="S97" i="3" s="1"/>
  <c r="V97" i="3" s="1"/>
  <c r="E184" i="3" l="1"/>
  <c r="R97" i="3"/>
  <c r="L98" i="3" s="1"/>
  <c r="T97" i="3"/>
  <c r="Q97" i="3"/>
  <c r="K98" i="3" s="1"/>
  <c r="U97" i="3"/>
  <c r="E185" i="3" l="1"/>
  <c r="M98" i="3"/>
  <c r="P98" i="3"/>
  <c r="S98" i="3" s="1"/>
  <c r="V98" i="3" s="1"/>
  <c r="E186" i="3" l="1"/>
  <c r="U98" i="3"/>
  <c r="R98" i="3"/>
  <c r="L99" i="3" s="1"/>
  <c r="Q98" i="3"/>
  <c r="K99" i="3" s="1"/>
  <c r="T98" i="3"/>
  <c r="E187" i="3" l="1"/>
  <c r="E188" i="3" s="1"/>
  <c r="M99" i="3"/>
  <c r="P99" i="3"/>
  <c r="S99" i="3" s="1"/>
  <c r="V99" i="3" s="1"/>
  <c r="E189" i="3" l="1"/>
  <c r="Q99" i="3"/>
  <c r="K100" i="3" s="1"/>
  <c r="U99" i="3"/>
  <c r="R99" i="3"/>
  <c r="L100" i="3" s="1"/>
  <c r="T99" i="3"/>
  <c r="E190" i="3" l="1"/>
  <c r="M100" i="3"/>
  <c r="P100" i="3"/>
  <c r="S100" i="3" s="1"/>
  <c r="V100" i="3" s="1"/>
  <c r="E191" i="3" l="1"/>
  <c r="T100" i="3"/>
  <c r="U100" i="3"/>
  <c r="Q100" i="3"/>
  <c r="K101" i="3" s="1"/>
  <c r="R100" i="3"/>
  <c r="L101" i="3" s="1"/>
  <c r="E192" i="3" l="1"/>
  <c r="M101" i="3"/>
  <c r="P101" i="3"/>
  <c r="S101" i="3" s="1"/>
  <c r="V101" i="3" s="1"/>
  <c r="E193" i="3" l="1"/>
  <c r="R101" i="3"/>
  <c r="L102" i="3" s="1"/>
  <c r="U101" i="3"/>
  <c r="Q101" i="3"/>
  <c r="K102" i="3" s="1"/>
  <c r="T101" i="3"/>
  <c r="E194" i="3" l="1"/>
  <c r="M102" i="3"/>
  <c r="P102" i="3"/>
  <c r="S102" i="3" s="1"/>
  <c r="V102" i="3" s="1"/>
  <c r="E195" i="3" l="1"/>
  <c r="R102" i="3"/>
  <c r="L103" i="3" s="1"/>
  <c r="Q102" i="3"/>
  <c r="K103" i="3" s="1"/>
  <c r="U102" i="3"/>
  <c r="T102" i="3"/>
  <c r="E196" i="3" l="1"/>
  <c r="M103" i="3"/>
  <c r="P103" i="3"/>
  <c r="S103" i="3" s="1"/>
  <c r="V103" i="3" s="1"/>
  <c r="E197" i="3" l="1"/>
  <c r="U103" i="3"/>
  <c r="T103" i="3"/>
  <c r="Q103" i="3"/>
  <c r="K104" i="3" s="1"/>
  <c r="R103" i="3"/>
  <c r="L104" i="3" s="1"/>
  <c r="E198" i="3" l="1"/>
  <c r="M104" i="3"/>
  <c r="P104" i="3"/>
  <c r="S104" i="3" s="1"/>
  <c r="V104" i="3" s="1"/>
  <c r="E199" i="3" l="1"/>
  <c r="T104" i="3"/>
  <c r="R104" i="3"/>
  <c r="L105" i="3" s="1"/>
  <c r="U104" i="3"/>
  <c r="Q104" i="3"/>
  <c r="K105" i="3" s="1"/>
  <c r="E200" i="3" l="1"/>
  <c r="M105" i="3"/>
  <c r="P105" i="3"/>
  <c r="S105" i="3" s="1"/>
  <c r="V105" i="3" s="1"/>
  <c r="E201" i="3" l="1"/>
  <c r="R105" i="3"/>
  <c r="L106" i="3" s="1"/>
  <c r="T105" i="3"/>
  <c r="Q105" i="3"/>
  <c r="K106" i="3" s="1"/>
  <c r="U105" i="3"/>
  <c r="E202" i="3" l="1"/>
  <c r="M106" i="3"/>
  <c r="P106" i="3"/>
  <c r="S106" i="3" s="1"/>
  <c r="V106" i="3" s="1"/>
  <c r="E203" i="3" l="1"/>
  <c r="U106" i="3"/>
  <c r="R106" i="3"/>
  <c r="L107" i="3" s="1"/>
  <c r="Q106" i="3"/>
  <c r="K107" i="3" s="1"/>
  <c r="T106" i="3"/>
  <c r="E204" i="3" l="1"/>
  <c r="M107" i="3"/>
  <c r="P107" i="3"/>
  <c r="S107" i="3" s="1"/>
  <c r="V107" i="3" s="1"/>
  <c r="E205" i="3" l="1"/>
  <c r="Q107" i="3"/>
  <c r="K108" i="3" s="1"/>
  <c r="U107" i="3"/>
  <c r="R107" i="3"/>
  <c r="L108" i="3" s="1"/>
  <c r="T107" i="3"/>
  <c r="E206" i="3" l="1"/>
  <c r="M108" i="3"/>
  <c r="P108" i="3"/>
  <c r="S108" i="3" s="1"/>
  <c r="V108" i="3" s="1"/>
  <c r="E207" i="3" l="1"/>
  <c r="U108" i="3"/>
  <c r="Q108" i="3"/>
  <c r="K109" i="3" s="1"/>
  <c r="T108" i="3"/>
  <c r="R108" i="3"/>
  <c r="L109" i="3" s="1"/>
  <c r="E208" i="3" l="1"/>
  <c r="M109" i="3"/>
  <c r="P109" i="3"/>
  <c r="S109" i="3" s="1"/>
  <c r="V109" i="3" s="1"/>
  <c r="E209" i="3" l="1"/>
  <c r="T109" i="3"/>
  <c r="R109" i="3"/>
  <c r="L110" i="3" s="1"/>
  <c r="Q109" i="3"/>
  <c r="K110" i="3" s="1"/>
  <c r="U109" i="3"/>
  <c r="E210" i="3" l="1"/>
  <c r="M110" i="3"/>
  <c r="P110" i="3"/>
  <c r="S110" i="3" s="1"/>
  <c r="V110" i="3" s="1"/>
  <c r="E211" i="3" l="1"/>
  <c r="T110" i="3"/>
  <c r="Q110" i="3"/>
  <c r="K111" i="3" s="1"/>
  <c r="U110" i="3"/>
  <c r="R110" i="3"/>
  <c r="L111" i="3" s="1"/>
  <c r="E212" i="3" l="1"/>
  <c r="M111" i="3"/>
  <c r="P111" i="3"/>
  <c r="S111" i="3" s="1"/>
  <c r="V111" i="3" s="1"/>
  <c r="E213" i="3" l="1"/>
  <c r="T111" i="3"/>
  <c r="Q111" i="3"/>
  <c r="K112" i="3" s="1"/>
  <c r="U111" i="3"/>
  <c r="R111" i="3"/>
  <c r="L112" i="3" s="1"/>
  <c r="E214" i="3" l="1"/>
  <c r="M112" i="3"/>
  <c r="P112" i="3"/>
  <c r="S112" i="3" s="1"/>
  <c r="V112" i="3" s="1"/>
  <c r="E215" i="3" l="1"/>
  <c r="T112" i="3"/>
  <c r="Q112" i="3"/>
  <c r="K113" i="3" s="1"/>
  <c r="U112" i="3"/>
  <c r="R112" i="3"/>
  <c r="L113" i="3" s="1"/>
  <c r="E216" i="3" l="1"/>
  <c r="M113" i="3"/>
  <c r="P113" i="3"/>
  <c r="S113" i="3" s="1"/>
  <c r="V113" i="3" s="1"/>
  <c r="E217" i="3" l="1"/>
  <c r="T113" i="3"/>
  <c r="Q113" i="3"/>
  <c r="K114" i="3" s="1"/>
  <c r="U113" i="3"/>
  <c r="R113" i="3"/>
  <c r="L114" i="3" s="1"/>
  <c r="E218" i="3" l="1"/>
  <c r="M114" i="3"/>
  <c r="P114" i="3"/>
  <c r="S114" i="3" s="1"/>
  <c r="V114" i="3" s="1"/>
  <c r="E219" i="3" l="1"/>
  <c r="T114" i="3"/>
  <c r="Q114" i="3"/>
  <c r="K115" i="3" s="1"/>
  <c r="R114" i="3"/>
  <c r="L115" i="3" s="1"/>
  <c r="U114" i="3"/>
  <c r="E220" i="3" l="1"/>
  <c r="E221" i="3" s="1"/>
  <c r="M115" i="3"/>
  <c r="P115" i="3"/>
  <c r="S115" i="3" s="1"/>
  <c r="V115" i="3" s="1"/>
  <c r="E222" i="3" l="1"/>
  <c r="T115" i="3"/>
  <c r="U115" i="3"/>
  <c r="R115" i="3"/>
  <c r="L116" i="3" s="1"/>
  <c r="Q115" i="3"/>
  <c r="K116" i="3" s="1"/>
  <c r="E223" i="3" l="1"/>
  <c r="M116" i="3"/>
  <c r="P116" i="3"/>
  <c r="S116" i="3" s="1"/>
  <c r="V116" i="3" s="1"/>
  <c r="E224" i="3" l="1"/>
  <c r="E225" i="3" s="1"/>
  <c r="T116" i="3"/>
  <c r="Q116" i="3"/>
  <c r="K117" i="3" s="1"/>
  <c r="U116" i="3"/>
  <c r="R116" i="3"/>
  <c r="L117" i="3" s="1"/>
  <c r="E226" i="3" l="1"/>
  <c r="M117" i="3"/>
  <c r="P117" i="3"/>
  <c r="S117" i="3" s="1"/>
  <c r="V117" i="3" s="1"/>
  <c r="E227" i="3" l="1"/>
  <c r="T117" i="3"/>
  <c r="U117" i="3"/>
  <c r="Q117" i="3"/>
  <c r="K118" i="3" s="1"/>
  <c r="R117" i="3"/>
  <c r="L118" i="3" s="1"/>
  <c r="E228" i="3" l="1"/>
  <c r="M118" i="3"/>
  <c r="P118" i="3"/>
  <c r="S118" i="3" s="1"/>
  <c r="V118" i="3" s="1"/>
  <c r="E229" i="3" l="1"/>
  <c r="T118" i="3"/>
  <c r="R118" i="3"/>
  <c r="L119" i="3" s="1"/>
  <c r="Q118" i="3"/>
  <c r="K119" i="3" s="1"/>
  <c r="U118" i="3"/>
  <c r="E230" i="3" l="1"/>
  <c r="M119" i="3"/>
  <c r="P119" i="3"/>
  <c r="S119" i="3" s="1"/>
  <c r="V119" i="3" s="1"/>
  <c r="E231" i="3" l="1"/>
  <c r="T119" i="3"/>
  <c r="U119" i="3"/>
  <c r="R119" i="3"/>
  <c r="L120" i="3" s="1"/>
  <c r="Q119" i="3"/>
  <c r="K120" i="3" s="1"/>
  <c r="E232" i="3" l="1"/>
  <c r="M120" i="3"/>
  <c r="P120" i="3"/>
  <c r="S120" i="3" s="1"/>
  <c r="V120" i="3" s="1"/>
  <c r="E233" i="3" l="1"/>
  <c r="T120" i="3"/>
  <c r="Q120" i="3"/>
  <c r="K121" i="3" s="1"/>
  <c r="U120" i="3"/>
  <c r="R120" i="3"/>
  <c r="L121" i="3" s="1"/>
  <c r="E234" i="3" l="1"/>
  <c r="M121" i="3"/>
  <c r="P121" i="3"/>
  <c r="S121" i="3" s="1"/>
  <c r="V121" i="3" s="1"/>
  <c r="E235" i="3" l="1"/>
  <c r="T121" i="3"/>
  <c r="U121" i="3"/>
  <c r="R121" i="3"/>
  <c r="L122" i="3" s="1"/>
  <c r="Q121" i="3"/>
  <c r="K122" i="3" s="1"/>
  <c r="E236" i="3" l="1"/>
  <c r="M122" i="3"/>
  <c r="P122" i="3"/>
  <c r="S122" i="3" s="1"/>
  <c r="V122" i="3" s="1"/>
  <c r="E237" i="3" l="1"/>
  <c r="T122" i="3"/>
  <c r="R122" i="3"/>
  <c r="L123" i="3" s="1"/>
  <c r="U122" i="3"/>
  <c r="Q122" i="3"/>
  <c r="K123" i="3" s="1"/>
  <c r="E238" i="3" l="1"/>
  <c r="M123" i="3"/>
  <c r="P123" i="3"/>
  <c r="S123" i="3" s="1"/>
  <c r="V123" i="3" s="1"/>
  <c r="E239" i="3" l="1"/>
  <c r="T123" i="3"/>
  <c r="R123" i="3"/>
  <c r="L124" i="3" s="1"/>
  <c r="U123" i="3"/>
  <c r="Q123" i="3"/>
  <c r="K124" i="3" s="1"/>
  <c r="E240" i="3" l="1"/>
  <c r="E241" i="3" s="1"/>
  <c r="M124" i="3"/>
  <c r="P124" i="3"/>
  <c r="S124" i="3" s="1"/>
  <c r="V124" i="3" s="1"/>
  <c r="E242" i="3" l="1"/>
  <c r="T124" i="3"/>
  <c r="R124" i="3"/>
  <c r="L125" i="3" s="1"/>
  <c r="U124" i="3"/>
  <c r="Q124" i="3"/>
  <c r="K125" i="3" s="1"/>
  <c r="E243" i="3" l="1"/>
  <c r="M125" i="3"/>
  <c r="P125" i="3"/>
  <c r="S125" i="3" s="1"/>
  <c r="V125" i="3" s="1"/>
  <c r="E244" i="3" l="1"/>
  <c r="T125" i="3"/>
  <c r="R125" i="3"/>
  <c r="L126" i="3" s="1"/>
  <c r="U125" i="3"/>
  <c r="Q125" i="3"/>
  <c r="K126" i="3" s="1"/>
  <c r="E245" i="3" l="1"/>
  <c r="M126" i="3"/>
  <c r="P126" i="3"/>
  <c r="S126" i="3" s="1"/>
  <c r="V126" i="3" s="1"/>
  <c r="E246" i="3" l="1"/>
  <c r="T126" i="3"/>
  <c r="Q126" i="3"/>
  <c r="K127" i="3" s="1"/>
  <c r="U126" i="3"/>
  <c r="R126" i="3"/>
  <c r="L127" i="3" s="1"/>
  <c r="E247" i="3" l="1"/>
  <c r="M127" i="3"/>
  <c r="P127" i="3"/>
  <c r="S127" i="3" s="1"/>
  <c r="V127" i="3" s="1"/>
  <c r="E248" i="3" l="1"/>
  <c r="T127" i="3"/>
  <c r="U127" i="3"/>
  <c r="R127" i="3"/>
  <c r="L128" i="3" s="1"/>
  <c r="Q127" i="3"/>
  <c r="K128" i="3" s="1"/>
  <c r="E249" i="3" l="1"/>
  <c r="M128" i="3"/>
  <c r="P128" i="3"/>
  <c r="S128" i="3" s="1"/>
  <c r="V128" i="3" s="1"/>
  <c r="E250" i="3" l="1"/>
  <c r="T128" i="3"/>
  <c r="Q128" i="3"/>
  <c r="K129" i="3" s="1"/>
  <c r="U128" i="3"/>
  <c r="R128" i="3"/>
  <c r="L129" i="3" s="1"/>
  <c r="E251" i="3" l="1"/>
  <c r="M129" i="3"/>
  <c r="P129" i="3"/>
  <c r="S129" i="3" s="1"/>
  <c r="V129" i="3" s="1"/>
  <c r="E252" i="3" l="1"/>
  <c r="T129" i="3"/>
  <c r="U129" i="3"/>
  <c r="R129" i="3"/>
  <c r="L130" i="3" s="1"/>
  <c r="Q129" i="3"/>
  <c r="K130" i="3" s="1"/>
  <c r="E253" i="3" l="1"/>
  <c r="M130" i="3"/>
  <c r="P130" i="3"/>
  <c r="S130" i="3" s="1"/>
  <c r="V130" i="3" s="1"/>
  <c r="E254" i="3" l="1"/>
  <c r="T130" i="3"/>
  <c r="U130" i="3"/>
  <c r="Q130" i="3"/>
  <c r="K131" i="3" s="1"/>
  <c r="R130" i="3"/>
  <c r="L131" i="3" s="1"/>
  <c r="E255" i="3" l="1"/>
  <c r="M131" i="3"/>
  <c r="P131" i="3"/>
  <c r="S131" i="3" s="1"/>
  <c r="V131" i="3" s="1"/>
  <c r="E256" i="3" l="1"/>
  <c r="T131" i="3"/>
  <c r="U131" i="3"/>
  <c r="R131" i="3"/>
  <c r="L132" i="3" s="1"/>
  <c r="Q131" i="3"/>
  <c r="K132" i="3" s="1"/>
  <c r="E257" i="3" l="1"/>
  <c r="M132" i="3"/>
  <c r="P132" i="3"/>
  <c r="S132" i="3" s="1"/>
  <c r="V132" i="3" s="1"/>
  <c r="E258" i="3" l="1"/>
  <c r="T132" i="3"/>
  <c r="U132" i="3"/>
  <c r="R132" i="3"/>
  <c r="L133" i="3" s="1"/>
  <c r="Q132" i="3"/>
  <c r="K133" i="3" s="1"/>
  <c r="E259" i="3" l="1"/>
  <c r="M133" i="3"/>
  <c r="P133" i="3"/>
  <c r="S133" i="3" s="1"/>
  <c r="V133" i="3" s="1"/>
  <c r="T133" i="3" l="1"/>
  <c r="U133" i="3"/>
  <c r="R133" i="3"/>
  <c r="L134" i="3" s="1"/>
  <c r="Q133" i="3"/>
  <c r="K134" i="3" s="1"/>
  <c r="M134" i="3" l="1"/>
  <c r="P134" i="3"/>
  <c r="S134" i="3" s="1"/>
  <c r="V134" i="3" s="1"/>
  <c r="T134" i="3" l="1"/>
  <c r="U134" i="3"/>
  <c r="Q134" i="3"/>
  <c r="K135" i="3" s="1"/>
  <c r="R134" i="3"/>
  <c r="L135" i="3" s="1"/>
  <c r="M135" i="3" l="1"/>
  <c r="P135" i="3"/>
  <c r="S135" i="3" s="1"/>
  <c r="V135" i="3" s="1"/>
  <c r="T135" i="3" l="1"/>
  <c r="U135" i="3"/>
  <c r="R135" i="3"/>
  <c r="L136" i="3" s="1"/>
  <c r="Q135" i="3"/>
  <c r="K136" i="3" s="1"/>
  <c r="M136" i="3" l="1"/>
  <c r="P136" i="3"/>
  <c r="S136" i="3" s="1"/>
  <c r="V136" i="3" s="1"/>
  <c r="T136" i="3" l="1"/>
  <c r="U136" i="3"/>
  <c r="R136" i="3"/>
  <c r="L137" i="3" s="1"/>
  <c r="Q136" i="3"/>
  <c r="K137" i="3" s="1"/>
  <c r="M137" i="3" l="1"/>
  <c r="P137" i="3"/>
  <c r="S137" i="3" s="1"/>
  <c r="V137" i="3" s="1"/>
  <c r="T137" i="3" l="1"/>
  <c r="U137" i="3"/>
  <c r="Q137" i="3"/>
  <c r="K138" i="3" s="1"/>
  <c r="R137" i="3"/>
  <c r="L138" i="3" s="1"/>
  <c r="M138" i="3" l="1"/>
  <c r="P138" i="3"/>
  <c r="S138" i="3" s="1"/>
  <c r="V138" i="3" s="1"/>
  <c r="T138" i="3" l="1"/>
  <c r="U138" i="3"/>
  <c r="R138" i="3"/>
  <c r="L139" i="3" s="1"/>
  <c r="Q138" i="3"/>
  <c r="K139" i="3" s="1"/>
  <c r="M139" i="3" l="1"/>
  <c r="P139" i="3"/>
  <c r="S139" i="3" s="1"/>
  <c r="V139" i="3" s="1"/>
  <c r="T139" i="3" l="1"/>
  <c r="Q139" i="3"/>
  <c r="K140" i="3" s="1"/>
  <c r="U139" i="3"/>
  <c r="R139" i="3"/>
  <c r="L140" i="3" s="1"/>
  <c r="M140" i="3" l="1"/>
  <c r="P140" i="3"/>
  <c r="S140" i="3" s="1"/>
  <c r="V140" i="3" s="1"/>
  <c r="T140" i="3" l="1"/>
  <c r="Q140" i="3"/>
  <c r="K141" i="3" s="1"/>
  <c r="U140" i="3"/>
  <c r="R140" i="3"/>
  <c r="L141" i="3" s="1"/>
  <c r="M141" i="3" l="1"/>
  <c r="P141" i="3"/>
  <c r="S141" i="3" s="1"/>
  <c r="V141" i="3" s="1"/>
  <c r="T141" i="3" l="1"/>
  <c r="Q141" i="3"/>
  <c r="K142" i="3" s="1"/>
  <c r="U141" i="3"/>
  <c r="R141" i="3"/>
  <c r="L142" i="3" s="1"/>
  <c r="M142" i="3" l="1"/>
  <c r="P142" i="3"/>
  <c r="S142" i="3" s="1"/>
  <c r="V142" i="3" s="1"/>
  <c r="T142" i="3" l="1"/>
  <c r="Q142" i="3"/>
  <c r="K143" i="3" s="1"/>
  <c r="U142" i="3"/>
  <c r="R142" i="3"/>
  <c r="L143" i="3" s="1"/>
  <c r="M143" i="3" l="1"/>
  <c r="P143" i="3"/>
  <c r="S143" i="3" s="1"/>
  <c r="V143" i="3" s="1"/>
  <c r="T143" i="3" l="1"/>
  <c r="Q143" i="3"/>
  <c r="K144" i="3" s="1"/>
  <c r="U143" i="3"/>
  <c r="R143" i="3"/>
  <c r="L144" i="3" s="1"/>
  <c r="M144" i="3" l="1"/>
  <c r="P144" i="3"/>
  <c r="S144" i="3" s="1"/>
  <c r="V144" i="3" s="1"/>
  <c r="T144" i="3" l="1"/>
  <c r="Q144" i="3"/>
  <c r="K145" i="3" s="1"/>
  <c r="U144" i="3"/>
  <c r="R144" i="3"/>
  <c r="L145" i="3" s="1"/>
  <c r="M145" i="3" l="1"/>
  <c r="P145" i="3"/>
  <c r="S145" i="3" s="1"/>
  <c r="V145" i="3" s="1"/>
  <c r="T145" i="3" l="1"/>
  <c r="Q145" i="3"/>
  <c r="K146" i="3" s="1"/>
  <c r="U145" i="3"/>
  <c r="R145" i="3"/>
  <c r="L146" i="3" s="1"/>
  <c r="M146" i="3" l="1"/>
  <c r="P146" i="3"/>
  <c r="S146" i="3" s="1"/>
  <c r="V146" i="3" s="1"/>
  <c r="T146" i="3" l="1"/>
  <c r="Q146" i="3"/>
  <c r="K147" i="3" s="1"/>
  <c r="U146" i="3"/>
  <c r="R146" i="3"/>
  <c r="L147" i="3" s="1"/>
  <c r="M147" i="3" l="1"/>
  <c r="P147" i="3"/>
  <c r="S147" i="3" s="1"/>
  <c r="V147" i="3" s="1"/>
  <c r="R147" i="3" l="1"/>
  <c r="L148" i="3" s="1"/>
  <c r="T147" i="3"/>
  <c r="Q147" i="3"/>
  <c r="K148" i="3" s="1"/>
  <c r="U147" i="3"/>
  <c r="M148" i="3" l="1"/>
  <c r="P148" i="3"/>
  <c r="S148" i="3" s="1"/>
  <c r="V148" i="3" s="1"/>
  <c r="R148" i="3" l="1"/>
  <c r="L149" i="3" s="1"/>
  <c r="Q148" i="3"/>
  <c r="K149" i="3" s="1"/>
  <c r="U148" i="3"/>
  <c r="T148" i="3"/>
  <c r="M149" i="3" l="1"/>
  <c r="P149" i="3"/>
  <c r="S149" i="3" s="1"/>
  <c r="V149" i="3" s="1"/>
  <c r="R149" i="3" l="1"/>
  <c r="L150" i="3" s="1"/>
  <c r="U149" i="3"/>
  <c r="Q149" i="3"/>
  <c r="K150" i="3" s="1"/>
  <c r="T149" i="3"/>
  <c r="M150" i="3" l="1"/>
  <c r="P150" i="3"/>
  <c r="S150" i="3" s="1"/>
  <c r="V150" i="3" s="1"/>
  <c r="R150" i="3" l="1"/>
  <c r="L151" i="3" s="1"/>
  <c r="U150" i="3"/>
  <c r="T150" i="3"/>
  <c r="Q150" i="3"/>
  <c r="K151" i="3" s="1"/>
  <c r="M151" i="3" l="1"/>
  <c r="P151" i="3"/>
  <c r="S151" i="3" s="1"/>
  <c r="V151" i="3" s="1"/>
  <c r="R151" i="3" l="1"/>
  <c r="L152" i="3" s="1"/>
  <c r="U151" i="3"/>
  <c r="T151" i="3"/>
  <c r="Q151" i="3"/>
  <c r="K152" i="3" s="1"/>
  <c r="M152" i="3" l="1"/>
  <c r="P152" i="3"/>
  <c r="S152" i="3" s="1"/>
  <c r="V152" i="3" s="1"/>
  <c r="R152" i="3" l="1"/>
  <c r="L153" i="3" s="1"/>
  <c r="U152" i="3"/>
  <c r="T152" i="3"/>
  <c r="Q152" i="3"/>
  <c r="K153" i="3" s="1"/>
  <c r="M153" i="3" l="1"/>
  <c r="P153" i="3"/>
  <c r="S153" i="3" s="1"/>
  <c r="V153" i="3" s="1"/>
  <c r="R153" i="3" l="1"/>
  <c r="L154" i="3" s="1"/>
  <c r="U153" i="3"/>
  <c r="Q153" i="3"/>
  <c r="K154" i="3" s="1"/>
  <c r="T153" i="3"/>
  <c r="M154" i="3" l="1"/>
  <c r="P154" i="3"/>
  <c r="S154" i="3" s="1"/>
  <c r="V154" i="3" s="1"/>
  <c r="R154" i="3" l="1"/>
  <c r="L155" i="3" s="1"/>
  <c r="Q154" i="3"/>
  <c r="K155" i="3" s="1"/>
  <c r="U154" i="3"/>
  <c r="T154" i="3"/>
  <c r="M155" i="3" l="1"/>
  <c r="P155" i="3"/>
  <c r="S155" i="3" s="1"/>
  <c r="V155" i="3" s="1"/>
  <c r="R155" i="3" l="1"/>
  <c r="L156" i="3" s="1"/>
  <c r="Q155" i="3"/>
  <c r="K156" i="3" s="1"/>
  <c r="T155" i="3"/>
  <c r="U155" i="3"/>
  <c r="M156" i="3" l="1"/>
  <c r="P156" i="3"/>
  <c r="S156" i="3" s="1"/>
  <c r="V156" i="3" s="1"/>
  <c r="R156" i="3" l="1"/>
  <c r="L157" i="3" s="1"/>
  <c r="T156" i="3"/>
  <c r="Q156" i="3"/>
  <c r="K157" i="3" s="1"/>
  <c r="U156" i="3"/>
  <c r="M157" i="3" l="1"/>
  <c r="P157" i="3"/>
  <c r="S157" i="3" s="1"/>
  <c r="V157" i="3" s="1"/>
  <c r="R157" i="3" l="1"/>
  <c r="L158" i="3" s="1"/>
  <c r="U157" i="3"/>
  <c r="T157" i="3"/>
  <c r="Q157" i="3"/>
  <c r="K158" i="3" s="1"/>
  <c r="M158" i="3" l="1"/>
  <c r="P158" i="3"/>
  <c r="S158" i="3" s="1"/>
  <c r="V158" i="3" s="1"/>
  <c r="R158" i="3" l="1"/>
  <c r="L159" i="3" s="1"/>
  <c r="U158" i="3"/>
  <c r="T158" i="3"/>
  <c r="Q158" i="3"/>
  <c r="K159" i="3" s="1"/>
  <c r="M159" i="3" l="1"/>
  <c r="P159" i="3"/>
  <c r="S159" i="3" s="1"/>
  <c r="V159" i="3" s="1"/>
  <c r="R159" i="3" l="1"/>
  <c r="L160" i="3" s="1"/>
  <c r="Q159" i="3"/>
  <c r="K160" i="3" s="1"/>
  <c r="U159" i="3"/>
  <c r="T159" i="3"/>
  <c r="M160" i="3" l="1"/>
  <c r="P160" i="3"/>
  <c r="S160" i="3" s="1"/>
  <c r="V160" i="3" s="1"/>
  <c r="R160" i="3" l="1"/>
  <c r="L161" i="3" s="1"/>
  <c r="Q160" i="3"/>
  <c r="K161" i="3" s="1"/>
  <c r="U160" i="3"/>
  <c r="T160" i="3"/>
  <c r="M161" i="3" l="1"/>
  <c r="P161" i="3"/>
  <c r="S161" i="3" s="1"/>
  <c r="V161" i="3" s="1"/>
  <c r="R161" i="3" l="1"/>
  <c r="L162" i="3" s="1"/>
  <c r="Q161" i="3"/>
  <c r="K162" i="3" s="1"/>
  <c r="U161" i="3"/>
  <c r="T161" i="3"/>
  <c r="M162" i="3" l="1"/>
  <c r="P162" i="3"/>
  <c r="S162" i="3" s="1"/>
  <c r="V162" i="3" s="1"/>
  <c r="R162" i="3" l="1"/>
  <c r="L163" i="3" s="1"/>
  <c r="Q162" i="3"/>
  <c r="K163" i="3" s="1"/>
  <c r="U162" i="3"/>
  <c r="T162" i="3"/>
  <c r="M163" i="3" l="1"/>
  <c r="P163" i="3"/>
  <c r="S163" i="3" s="1"/>
  <c r="V163" i="3" s="1"/>
  <c r="R163" i="3" l="1"/>
  <c r="L164" i="3" s="1"/>
  <c r="Q163" i="3"/>
  <c r="K164" i="3" s="1"/>
  <c r="U163" i="3"/>
  <c r="T163" i="3"/>
  <c r="M164" i="3" l="1"/>
  <c r="P164" i="3"/>
  <c r="S164" i="3" s="1"/>
  <c r="V164" i="3" s="1"/>
  <c r="R164" i="3" l="1"/>
  <c r="L165" i="3" s="1"/>
  <c r="Q164" i="3"/>
  <c r="K165" i="3" s="1"/>
  <c r="U164" i="3"/>
  <c r="T164" i="3"/>
  <c r="M165" i="3" l="1"/>
  <c r="P165" i="3"/>
  <c r="S165" i="3" s="1"/>
  <c r="V165" i="3" s="1"/>
  <c r="R165" i="3" l="1"/>
  <c r="L166" i="3" s="1"/>
  <c r="Q165" i="3"/>
  <c r="K166" i="3" s="1"/>
  <c r="U165" i="3"/>
  <c r="T165" i="3"/>
  <c r="M166" i="3" l="1"/>
  <c r="P166" i="3"/>
  <c r="S166" i="3" s="1"/>
  <c r="V166" i="3" s="1"/>
  <c r="R166" i="3" l="1"/>
  <c r="L167" i="3" s="1"/>
  <c r="Q166" i="3"/>
  <c r="K167" i="3" s="1"/>
  <c r="U166" i="3"/>
  <c r="T166" i="3"/>
  <c r="M167" i="3" l="1"/>
  <c r="P167" i="3"/>
  <c r="S167" i="3" s="1"/>
  <c r="V167" i="3" s="1"/>
  <c r="R167" i="3" l="1"/>
  <c r="L168" i="3" s="1"/>
  <c r="Q167" i="3"/>
  <c r="K168" i="3" s="1"/>
  <c r="U167" i="3"/>
  <c r="T167" i="3"/>
  <c r="M168" i="3" l="1"/>
  <c r="P168" i="3"/>
  <c r="S168" i="3" s="1"/>
  <c r="V168" i="3" s="1"/>
  <c r="R168" i="3" l="1"/>
  <c r="L169" i="3" s="1"/>
  <c r="Q168" i="3"/>
  <c r="K169" i="3" s="1"/>
  <c r="U168" i="3"/>
  <c r="T168" i="3"/>
  <c r="M169" i="3" l="1"/>
  <c r="P169" i="3"/>
  <c r="S169" i="3" s="1"/>
  <c r="V169" i="3" s="1"/>
  <c r="R169" i="3" l="1"/>
  <c r="L170" i="3" s="1"/>
  <c r="Q169" i="3"/>
  <c r="K170" i="3" s="1"/>
  <c r="U169" i="3"/>
  <c r="T169" i="3"/>
  <c r="M170" i="3" l="1"/>
  <c r="P170" i="3"/>
  <c r="S170" i="3" s="1"/>
  <c r="V170" i="3" s="1"/>
  <c r="R170" i="3" l="1"/>
  <c r="L171" i="3" s="1"/>
  <c r="Q170" i="3"/>
  <c r="K171" i="3" s="1"/>
  <c r="U170" i="3"/>
  <c r="T170" i="3"/>
  <c r="M171" i="3" l="1"/>
  <c r="P171" i="3"/>
  <c r="S171" i="3" s="1"/>
  <c r="V171" i="3" s="1"/>
  <c r="R171" i="3" l="1"/>
  <c r="L172" i="3" s="1"/>
  <c r="Q171" i="3"/>
  <c r="K172" i="3" s="1"/>
  <c r="U171" i="3"/>
  <c r="T171" i="3"/>
  <c r="M172" i="3" l="1"/>
  <c r="P172" i="3"/>
  <c r="S172" i="3" s="1"/>
  <c r="V172" i="3" s="1"/>
  <c r="R172" i="3" l="1"/>
  <c r="L173" i="3" s="1"/>
  <c r="Q172" i="3"/>
  <c r="K173" i="3" s="1"/>
  <c r="U172" i="3"/>
  <c r="T172" i="3"/>
  <c r="M173" i="3" l="1"/>
  <c r="P173" i="3"/>
  <c r="S173" i="3" s="1"/>
  <c r="V173" i="3" s="1"/>
  <c r="R173" i="3" l="1"/>
  <c r="L174" i="3" s="1"/>
  <c r="Q173" i="3"/>
  <c r="K174" i="3" s="1"/>
  <c r="U173" i="3"/>
  <c r="T173" i="3"/>
  <c r="M174" i="3" l="1"/>
  <c r="P174" i="3"/>
  <c r="S174" i="3" s="1"/>
  <c r="V174" i="3" l="1"/>
  <c r="R174" i="3"/>
  <c r="Q174" i="3"/>
  <c r="K175" i="3" s="1"/>
  <c r="U174" i="3"/>
  <c r="T174" i="3"/>
  <c r="L175" i="3" l="1"/>
  <c r="M175" i="3" s="1"/>
  <c r="T175" i="3" l="1"/>
  <c r="U175" i="3"/>
  <c r="P175" i="3"/>
  <c r="S175" i="3" s="1"/>
  <c r="V175" i="3" s="1"/>
  <c r="Q175" i="3" l="1"/>
  <c r="K176" i="3" s="1"/>
  <c r="R175" i="3"/>
  <c r="L176" i="3" s="1"/>
  <c r="M176" i="3" l="1"/>
  <c r="U176" i="3" s="1"/>
  <c r="P176" i="3"/>
  <c r="S176" i="3" s="1"/>
  <c r="V176" i="3" s="1"/>
  <c r="T176" i="3" l="1"/>
  <c r="R176" i="3"/>
  <c r="L177" i="3" s="1"/>
  <c r="Q176" i="3"/>
  <c r="K177" i="3" s="1"/>
  <c r="M177" i="3" l="1"/>
  <c r="P177" i="3"/>
  <c r="S177" i="3" s="1"/>
  <c r="V177" i="3" s="1"/>
  <c r="Q177" i="3" l="1"/>
  <c r="K178" i="3" s="1"/>
  <c r="R177" i="3"/>
  <c r="L178" i="3" s="1"/>
  <c r="T177" i="3"/>
  <c r="U177" i="3"/>
  <c r="M178" i="3" l="1"/>
  <c r="P178" i="3"/>
  <c r="S178" i="3" s="1"/>
  <c r="V178" i="3" s="1"/>
  <c r="T178" i="3" l="1"/>
  <c r="U178" i="3"/>
  <c r="Q178" i="3"/>
  <c r="K179" i="3" s="1"/>
  <c r="R178" i="3"/>
  <c r="L179" i="3" s="1"/>
  <c r="M179" i="3" l="1"/>
  <c r="P179" i="3"/>
  <c r="S179" i="3" s="1"/>
  <c r="V179" i="3" s="1"/>
  <c r="Q179" i="3" l="1"/>
  <c r="K180" i="3" s="1"/>
  <c r="R179" i="3"/>
  <c r="L180" i="3" s="1"/>
  <c r="T179" i="3"/>
  <c r="U179" i="3"/>
  <c r="M180" i="3" l="1"/>
  <c r="P180" i="3"/>
  <c r="S180" i="3" s="1"/>
  <c r="V180" i="3" s="1"/>
  <c r="R180" i="3" l="1"/>
  <c r="L181" i="3" s="1"/>
  <c r="Q180" i="3"/>
  <c r="K181" i="3" s="1"/>
  <c r="T180" i="3"/>
  <c r="U180" i="3"/>
  <c r="M181" i="3" l="1"/>
  <c r="P181" i="3"/>
  <c r="S181" i="3" s="1"/>
  <c r="V181" i="3" s="1"/>
  <c r="U181" i="3" l="1"/>
  <c r="T181" i="3"/>
  <c r="Q181" i="3"/>
  <c r="K182" i="3" s="1"/>
  <c r="R181" i="3"/>
  <c r="L182" i="3" s="1"/>
  <c r="M182" i="3" l="1"/>
  <c r="P182" i="3"/>
  <c r="S182" i="3" s="1"/>
  <c r="V182" i="3" s="1"/>
  <c r="Q182" i="3" l="1"/>
  <c r="K183" i="3" s="1"/>
  <c r="R182" i="3"/>
  <c r="L183" i="3" s="1"/>
  <c r="T182" i="3"/>
  <c r="U182" i="3"/>
  <c r="M183" i="3" l="1"/>
  <c r="P183" i="3"/>
  <c r="S183" i="3" s="1"/>
  <c r="V183" i="3" s="1"/>
  <c r="R183" i="3" l="1"/>
  <c r="L184" i="3" s="1"/>
  <c r="T183" i="3"/>
  <c r="U183" i="3"/>
  <c r="Q183" i="3"/>
  <c r="K184" i="3" s="1"/>
  <c r="M184" i="3" l="1"/>
  <c r="P184" i="3"/>
  <c r="S184" i="3" s="1"/>
  <c r="V184" i="3" s="1"/>
  <c r="U184" i="3" l="1"/>
  <c r="Q184" i="3"/>
  <c r="K185" i="3" s="1"/>
  <c r="R184" i="3"/>
  <c r="L185" i="3" s="1"/>
  <c r="T184" i="3"/>
  <c r="M185" i="3" l="1"/>
  <c r="P185" i="3"/>
  <c r="S185" i="3" s="1"/>
  <c r="V185" i="3" s="1"/>
  <c r="Q185" i="3" l="1"/>
  <c r="K186" i="3" s="1"/>
  <c r="R185" i="3"/>
  <c r="L186" i="3" s="1"/>
  <c r="T185" i="3"/>
  <c r="U185" i="3"/>
  <c r="M186" i="3" l="1"/>
  <c r="P186" i="3"/>
  <c r="S186" i="3" s="1"/>
  <c r="V186" i="3" s="1"/>
  <c r="T186" i="3" l="1"/>
  <c r="U186" i="3"/>
  <c r="Q186" i="3"/>
  <c r="K187" i="3" s="1"/>
  <c r="R186" i="3"/>
  <c r="L187" i="3" s="1"/>
  <c r="M187" i="3" l="1"/>
  <c r="P187" i="3"/>
  <c r="S187" i="3" s="1"/>
  <c r="V187" i="3" s="1"/>
  <c r="Q187" i="3" l="1"/>
  <c r="K188" i="3" s="1"/>
  <c r="R187" i="3"/>
  <c r="L188" i="3" s="1"/>
  <c r="T187" i="3"/>
  <c r="U187" i="3"/>
  <c r="M188" i="3" l="1"/>
  <c r="P188" i="3"/>
  <c r="S188" i="3" s="1"/>
  <c r="V188" i="3" s="1"/>
  <c r="T188" i="3" l="1"/>
  <c r="U188" i="3"/>
  <c r="Q188" i="3"/>
  <c r="K189" i="3" s="1"/>
  <c r="R188" i="3"/>
  <c r="L189" i="3" s="1"/>
  <c r="M189" i="3" l="1"/>
  <c r="P189" i="3"/>
  <c r="S189" i="3" s="1"/>
  <c r="V189" i="3" s="1"/>
  <c r="Q189" i="3" l="1"/>
  <c r="K190" i="3" s="1"/>
  <c r="R189" i="3"/>
  <c r="L190" i="3" s="1"/>
  <c r="T189" i="3"/>
  <c r="U189" i="3"/>
  <c r="M190" i="3" l="1"/>
  <c r="P190" i="3"/>
  <c r="S190" i="3" s="1"/>
  <c r="V190" i="3" s="1"/>
  <c r="Q190" i="3" l="1"/>
  <c r="K191" i="3" s="1"/>
  <c r="R190" i="3"/>
  <c r="L191" i="3" s="1"/>
  <c r="T190" i="3"/>
  <c r="U190" i="3"/>
  <c r="M191" i="3" l="1"/>
  <c r="P191" i="3"/>
  <c r="S191" i="3" s="1"/>
  <c r="V191" i="3" s="1"/>
  <c r="T191" i="3" l="1"/>
  <c r="U191" i="3"/>
  <c r="Q191" i="3"/>
  <c r="K192" i="3" s="1"/>
  <c r="R191" i="3"/>
  <c r="L192" i="3" s="1"/>
  <c r="M192" i="3" l="1"/>
  <c r="P192" i="3"/>
  <c r="S192" i="3" s="1"/>
  <c r="V192" i="3" s="1"/>
  <c r="Q192" i="3" l="1"/>
  <c r="K193" i="3" s="1"/>
  <c r="R192" i="3"/>
  <c r="L193" i="3" s="1"/>
  <c r="T192" i="3"/>
  <c r="U192" i="3"/>
  <c r="M193" i="3" l="1"/>
  <c r="P193" i="3"/>
  <c r="S193" i="3" s="1"/>
  <c r="V193" i="3" s="1"/>
  <c r="R193" i="3" l="1"/>
  <c r="L194" i="3" s="1"/>
  <c r="T193" i="3"/>
  <c r="U193" i="3"/>
  <c r="Q193" i="3"/>
  <c r="K194" i="3" s="1"/>
  <c r="M194" i="3" l="1"/>
  <c r="P194" i="3"/>
  <c r="S194" i="3" s="1"/>
  <c r="V194" i="3" s="1"/>
  <c r="U194" i="3" l="1"/>
  <c r="Q194" i="3"/>
  <c r="K195" i="3" s="1"/>
  <c r="R194" i="3"/>
  <c r="L195" i="3" s="1"/>
  <c r="T194" i="3"/>
  <c r="M195" i="3" l="1"/>
  <c r="P195" i="3"/>
  <c r="S195" i="3" s="1"/>
  <c r="V195" i="3" s="1"/>
  <c r="Q195" i="3" l="1"/>
  <c r="K196" i="3" s="1"/>
  <c r="R195" i="3"/>
  <c r="L196" i="3" s="1"/>
  <c r="T195" i="3"/>
  <c r="U195" i="3"/>
  <c r="M196" i="3" l="1"/>
  <c r="P196" i="3"/>
  <c r="S196" i="3" s="1"/>
  <c r="V196" i="3" s="1"/>
  <c r="T196" i="3" l="1"/>
  <c r="U196" i="3"/>
  <c r="Q196" i="3"/>
  <c r="K197" i="3" s="1"/>
  <c r="R196" i="3"/>
  <c r="L197" i="3" s="1"/>
  <c r="M197" i="3" l="1"/>
  <c r="P197" i="3"/>
  <c r="S197" i="3" s="1"/>
  <c r="V197" i="3" s="1"/>
  <c r="Q197" i="3" l="1"/>
  <c r="K198" i="3" s="1"/>
  <c r="R197" i="3"/>
  <c r="L198" i="3" s="1"/>
  <c r="T197" i="3"/>
  <c r="U197" i="3"/>
  <c r="M198" i="3" l="1"/>
  <c r="P198" i="3"/>
  <c r="S198" i="3" s="1"/>
  <c r="V198" i="3" s="1"/>
  <c r="Q198" i="3" l="1"/>
  <c r="K199" i="3" s="1"/>
  <c r="R198" i="3"/>
  <c r="L199" i="3" s="1"/>
  <c r="T198" i="3"/>
  <c r="U198" i="3"/>
  <c r="M199" i="3" l="1"/>
  <c r="P199" i="3"/>
  <c r="S199" i="3" s="1"/>
  <c r="V199" i="3" s="1"/>
  <c r="T199" i="3" l="1"/>
  <c r="U199" i="3"/>
  <c r="Q199" i="3"/>
  <c r="K200" i="3" s="1"/>
  <c r="R199" i="3"/>
  <c r="L200" i="3" s="1"/>
  <c r="M200" i="3" l="1"/>
  <c r="P200" i="3"/>
  <c r="S200" i="3" s="1"/>
  <c r="V200" i="3" s="1"/>
  <c r="Q200" i="3" l="1"/>
  <c r="K201" i="3" s="1"/>
  <c r="R200" i="3"/>
  <c r="L201" i="3" s="1"/>
  <c r="T200" i="3"/>
  <c r="U200" i="3"/>
  <c r="M201" i="3" l="1"/>
  <c r="P201" i="3"/>
  <c r="S201" i="3" s="1"/>
  <c r="V201" i="3" s="1"/>
  <c r="R201" i="3" l="1"/>
  <c r="L202" i="3" s="1"/>
  <c r="T201" i="3"/>
  <c r="U201" i="3"/>
  <c r="Q201" i="3"/>
  <c r="K202" i="3" s="1"/>
  <c r="M202" i="3" l="1"/>
  <c r="P202" i="3"/>
  <c r="S202" i="3" s="1"/>
  <c r="V202" i="3" s="1"/>
  <c r="U202" i="3" l="1"/>
  <c r="Q202" i="3"/>
  <c r="K203" i="3" s="1"/>
  <c r="R202" i="3"/>
  <c r="L203" i="3" s="1"/>
  <c r="T202" i="3"/>
  <c r="M203" i="3" l="1"/>
  <c r="P203" i="3"/>
  <c r="S203" i="3" s="1"/>
  <c r="V203" i="3" s="1"/>
  <c r="Q203" i="3" l="1"/>
  <c r="K204" i="3" s="1"/>
  <c r="R203" i="3"/>
  <c r="L204" i="3" s="1"/>
  <c r="T203" i="3"/>
  <c r="U203" i="3"/>
  <c r="M204" i="3" l="1"/>
  <c r="P204" i="3"/>
  <c r="S204" i="3" s="1"/>
  <c r="V204" i="3" s="1"/>
  <c r="T204" i="3" l="1"/>
  <c r="U204" i="3"/>
  <c r="Q204" i="3"/>
  <c r="K205" i="3" s="1"/>
  <c r="R204" i="3"/>
  <c r="L205" i="3" s="1"/>
  <c r="M205" i="3" l="1"/>
  <c r="P205" i="3"/>
  <c r="S205" i="3" s="1"/>
  <c r="V205" i="3" s="1"/>
  <c r="Q205" i="3" l="1"/>
  <c r="K206" i="3" s="1"/>
  <c r="R205" i="3"/>
  <c r="L206" i="3" s="1"/>
  <c r="T205" i="3"/>
  <c r="U205" i="3"/>
  <c r="M206" i="3" l="1"/>
  <c r="P206" i="3"/>
  <c r="S206" i="3" s="1"/>
  <c r="V206" i="3" s="1"/>
  <c r="Q206" i="3" l="1"/>
  <c r="K207" i="3" s="1"/>
  <c r="R206" i="3"/>
  <c r="L207" i="3" s="1"/>
  <c r="T206" i="3"/>
  <c r="U206" i="3"/>
  <c r="M207" i="3" l="1"/>
  <c r="P207" i="3"/>
  <c r="S207" i="3" s="1"/>
  <c r="V207" i="3" s="1"/>
  <c r="T207" i="3" l="1"/>
  <c r="U207" i="3"/>
  <c r="Q207" i="3"/>
  <c r="K208" i="3" s="1"/>
  <c r="R207" i="3"/>
  <c r="L208" i="3" s="1"/>
  <c r="M208" i="3" l="1"/>
  <c r="P208" i="3"/>
  <c r="S208" i="3" s="1"/>
  <c r="V208" i="3" s="1"/>
  <c r="Q208" i="3" l="1"/>
  <c r="K209" i="3" s="1"/>
  <c r="R208" i="3"/>
  <c r="L209" i="3" s="1"/>
  <c r="T208" i="3"/>
  <c r="U208" i="3"/>
  <c r="M209" i="3" l="1"/>
  <c r="P209" i="3"/>
  <c r="S209" i="3" s="1"/>
  <c r="V209" i="3" s="1"/>
  <c r="R209" i="3" l="1"/>
  <c r="L210" i="3" s="1"/>
  <c r="T209" i="3"/>
  <c r="U209" i="3"/>
  <c r="Q209" i="3"/>
  <c r="K210" i="3" s="1"/>
  <c r="M210" i="3" l="1"/>
  <c r="P210" i="3"/>
  <c r="S210" i="3" s="1"/>
  <c r="V210" i="3" s="1"/>
  <c r="U210" i="3" l="1"/>
  <c r="Q210" i="3"/>
  <c r="K211" i="3" s="1"/>
  <c r="R210" i="3"/>
  <c r="L211" i="3" s="1"/>
  <c r="T210" i="3"/>
  <c r="M211" i="3" l="1"/>
  <c r="P211" i="3"/>
  <c r="S211" i="3" s="1"/>
  <c r="V211" i="3" s="1"/>
  <c r="Q211" i="3" l="1"/>
  <c r="K212" i="3" s="1"/>
  <c r="R211" i="3"/>
  <c r="L212" i="3" s="1"/>
  <c r="T211" i="3"/>
  <c r="U211" i="3"/>
  <c r="M212" i="3" l="1"/>
  <c r="P212" i="3"/>
  <c r="S212" i="3" s="1"/>
  <c r="V212" i="3" s="1"/>
  <c r="T212" i="3" l="1"/>
  <c r="U212" i="3"/>
  <c r="R212" i="3"/>
  <c r="L213" i="3" s="1"/>
  <c r="Q212" i="3"/>
  <c r="K213" i="3" s="1"/>
  <c r="M213" i="3" l="1"/>
  <c r="P213" i="3"/>
  <c r="S213" i="3" s="1"/>
  <c r="V213" i="3" s="1"/>
  <c r="Q213" i="3" l="1"/>
  <c r="K214" i="3" s="1"/>
  <c r="R213" i="3"/>
  <c r="L214" i="3" s="1"/>
  <c r="U213" i="3"/>
  <c r="T213" i="3"/>
  <c r="M214" i="3" l="1"/>
  <c r="P214" i="3"/>
  <c r="S214" i="3" s="1"/>
  <c r="V214" i="3" s="1"/>
  <c r="Q214" i="3" l="1"/>
  <c r="K215" i="3" s="1"/>
  <c r="R214" i="3"/>
  <c r="L215" i="3" s="1"/>
  <c r="T214" i="3"/>
  <c r="U214" i="3"/>
  <c r="M215" i="3" l="1"/>
  <c r="P215" i="3"/>
  <c r="S215" i="3" s="1"/>
  <c r="V215" i="3" s="1"/>
  <c r="T215" i="3" l="1"/>
  <c r="U215" i="3"/>
  <c r="Q215" i="3"/>
  <c r="K216" i="3" s="1"/>
  <c r="R215" i="3"/>
  <c r="L216" i="3" s="1"/>
  <c r="M216" i="3" l="1"/>
  <c r="P216" i="3"/>
  <c r="S216" i="3" s="1"/>
  <c r="V216" i="3" s="1"/>
  <c r="Q216" i="3" l="1"/>
  <c r="K217" i="3" s="1"/>
  <c r="R216" i="3"/>
  <c r="L217" i="3" s="1"/>
  <c r="T216" i="3"/>
  <c r="U216" i="3"/>
  <c r="M217" i="3" l="1"/>
  <c r="P217" i="3"/>
  <c r="S217" i="3" s="1"/>
  <c r="V217" i="3" s="1"/>
  <c r="R217" i="3" l="1"/>
  <c r="L218" i="3" s="1"/>
  <c r="T217" i="3"/>
  <c r="U217" i="3"/>
  <c r="Q217" i="3"/>
  <c r="K218" i="3" s="1"/>
  <c r="M218" i="3" l="1"/>
  <c r="P218" i="3"/>
  <c r="S218" i="3" s="1"/>
  <c r="V218" i="3" s="1"/>
  <c r="U218" i="3" l="1"/>
  <c r="Q218" i="3"/>
  <c r="K219" i="3" s="1"/>
  <c r="R218" i="3"/>
  <c r="L219" i="3" s="1"/>
  <c r="T218" i="3"/>
  <c r="M219" i="3" l="1"/>
  <c r="P219" i="3"/>
  <c r="S219" i="3" s="1"/>
  <c r="V219" i="3" s="1"/>
  <c r="Q219" i="3" l="1"/>
  <c r="K220" i="3" s="1"/>
  <c r="R219" i="3"/>
  <c r="L220" i="3" s="1"/>
  <c r="T219" i="3"/>
  <c r="U219" i="3"/>
  <c r="M220" i="3" l="1"/>
  <c r="P220" i="3"/>
  <c r="S220" i="3" s="1"/>
  <c r="V220" i="3" s="1"/>
  <c r="T220" i="3" l="1"/>
  <c r="U220" i="3"/>
  <c r="R220" i="3"/>
  <c r="L221" i="3" s="1"/>
  <c r="Q220" i="3"/>
  <c r="K221" i="3" s="1"/>
  <c r="M221" i="3" l="1"/>
  <c r="P221" i="3"/>
  <c r="S221" i="3" s="1"/>
  <c r="V221" i="3" s="1"/>
  <c r="T221" i="3" l="1"/>
  <c r="U221" i="3"/>
  <c r="Q221" i="3"/>
  <c r="K222" i="3" s="1"/>
  <c r="R221" i="3"/>
  <c r="L222" i="3" s="1"/>
  <c r="M222" i="3" l="1"/>
  <c r="P222" i="3"/>
  <c r="S222" i="3" s="1"/>
  <c r="V222" i="3" s="1"/>
  <c r="Q222" i="3" l="1"/>
  <c r="K223" i="3" s="1"/>
  <c r="T222" i="3"/>
  <c r="R222" i="3"/>
  <c r="L223" i="3" s="1"/>
  <c r="U222" i="3"/>
  <c r="M223" i="3" l="1"/>
  <c r="P223" i="3"/>
  <c r="S223" i="3" s="1"/>
  <c r="V223" i="3" s="1"/>
  <c r="Q223" i="3" l="1"/>
  <c r="K224" i="3" s="1"/>
  <c r="R223" i="3"/>
  <c r="L224" i="3" s="1"/>
  <c r="T223" i="3"/>
  <c r="U223" i="3"/>
  <c r="M224" i="3" l="1"/>
  <c r="P224" i="3"/>
  <c r="S224" i="3" s="1"/>
  <c r="V224" i="3" l="1"/>
  <c r="U224" i="3"/>
  <c r="R224" i="3"/>
  <c r="Q224" i="3"/>
  <c r="K225" i="3" s="1"/>
  <c r="T224" i="3"/>
  <c r="L225" i="3" l="1"/>
  <c r="M225" i="3" s="1"/>
  <c r="T225" i="3" l="1"/>
  <c r="U225" i="3"/>
  <c r="P225" i="3"/>
  <c r="S225" i="3" s="1"/>
  <c r="V225" i="3" s="1"/>
  <c r="Q225" i="3" l="1"/>
  <c r="K226" i="3" s="1"/>
  <c r="R225" i="3"/>
  <c r="L226" i="3" s="1"/>
  <c r="M226" i="3" s="1"/>
  <c r="T226" i="3" l="1"/>
  <c r="U226" i="3"/>
  <c r="P226" i="3"/>
  <c r="S226" i="3" s="1"/>
  <c r="V226" i="3" s="1"/>
  <c r="R226" i="3" l="1"/>
  <c r="L227" i="3" s="1"/>
  <c r="Q226" i="3"/>
  <c r="K227" i="3" s="1"/>
  <c r="M227" i="3" l="1"/>
  <c r="P227" i="3"/>
  <c r="S227" i="3" s="1"/>
  <c r="V227" i="3" s="1"/>
  <c r="Q227" i="3" l="1"/>
  <c r="K228" i="3" s="1"/>
  <c r="R227" i="3"/>
  <c r="L228" i="3" s="1"/>
  <c r="T227" i="3"/>
  <c r="U227" i="3"/>
  <c r="M228" i="3" l="1"/>
  <c r="P228" i="3"/>
  <c r="S228" i="3" s="1"/>
  <c r="V228" i="3" s="1"/>
  <c r="T228" i="3" l="1"/>
  <c r="U228" i="3"/>
  <c r="Q228" i="3"/>
  <c r="K229" i="3" s="1"/>
  <c r="R228" i="3"/>
  <c r="L229" i="3" s="1"/>
  <c r="M229" i="3" l="1"/>
  <c r="P229" i="3"/>
  <c r="S229" i="3" s="1"/>
  <c r="V229" i="3" s="1"/>
  <c r="Q229" i="3" l="1"/>
  <c r="K230" i="3" s="1"/>
  <c r="R229" i="3"/>
  <c r="L230" i="3" s="1"/>
  <c r="T229" i="3"/>
  <c r="U229" i="3"/>
  <c r="M230" i="3" l="1"/>
  <c r="P230" i="3"/>
  <c r="S230" i="3" s="1"/>
  <c r="V230" i="3" s="1"/>
  <c r="R230" i="3" l="1"/>
  <c r="L231" i="3" s="1"/>
  <c r="T230" i="3"/>
  <c r="U230" i="3"/>
  <c r="Q230" i="3"/>
  <c r="K231" i="3" s="1"/>
  <c r="M231" i="3" l="1"/>
  <c r="P231" i="3"/>
  <c r="S231" i="3" s="1"/>
  <c r="V231" i="3" s="1"/>
  <c r="U231" i="3" l="1"/>
  <c r="Q231" i="3"/>
  <c r="K232" i="3" s="1"/>
  <c r="R231" i="3"/>
  <c r="L232" i="3" s="1"/>
  <c r="T231" i="3"/>
  <c r="M232" i="3" l="1"/>
  <c r="P232" i="3"/>
  <c r="S232" i="3" s="1"/>
  <c r="V232" i="3" s="1"/>
  <c r="Q232" i="3" l="1"/>
  <c r="K233" i="3" s="1"/>
  <c r="R232" i="3"/>
  <c r="L233" i="3" s="1"/>
  <c r="T232" i="3"/>
  <c r="U232" i="3"/>
  <c r="M233" i="3" l="1"/>
  <c r="P233" i="3"/>
  <c r="S233" i="3" s="1"/>
  <c r="V233" i="3" s="1"/>
  <c r="T233" i="3" l="1"/>
  <c r="U233" i="3"/>
  <c r="Q233" i="3"/>
  <c r="K234" i="3" s="1"/>
  <c r="R233" i="3"/>
  <c r="L234" i="3" s="1"/>
  <c r="M234" i="3" l="1"/>
  <c r="P234" i="3"/>
  <c r="S234" i="3" s="1"/>
  <c r="V234" i="3" s="1"/>
  <c r="Q234" i="3" l="1"/>
  <c r="K235" i="3" s="1"/>
  <c r="R234" i="3"/>
  <c r="L235" i="3" s="1"/>
  <c r="T234" i="3"/>
  <c r="U234" i="3"/>
  <c r="M235" i="3" l="1"/>
  <c r="P235" i="3"/>
  <c r="S235" i="3" s="1"/>
  <c r="V235" i="3" s="1"/>
  <c r="Q235" i="3" l="1"/>
  <c r="K236" i="3" s="1"/>
  <c r="R235" i="3"/>
  <c r="L236" i="3" s="1"/>
  <c r="T235" i="3"/>
  <c r="U235" i="3"/>
  <c r="M236" i="3" l="1"/>
  <c r="P236" i="3"/>
  <c r="S236" i="3" s="1"/>
  <c r="V236" i="3" s="1"/>
  <c r="T236" i="3" l="1"/>
  <c r="U236" i="3"/>
  <c r="Q236" i="3"/>
  <c r="K237" i="3" s="1"/>
  <c r="R236" i="3"/>
  <c r="L237" i="3" s="1"/>
  <c r="M237" i="3" l="1"/>
  <c r="P237" i="3"/>
  <c r="S237" i="3" s="1"/>
  <c r="V237" i="3" s="1"/>
  <c r="Q237" i="3" l="1"/>
  <c r="K238" i="3" s="1"/>
  <c r="R237" i="3"/>
  <c r="L238" i="3" s="1"/>
  <c r="T237" i="3"/>
  <c r="U237" i="3"/>
  <c r="M238" i="3" l="1"/>
  <c r="P238" i="3"/>
  <c r="S238" i="3" s="1"/>
  <c r="V238" i="3" s="1"/>
  <c r="R238" i="3" l="1"/>
  <c r="L239" i="3" s="1"/>
  <c r="T238" i="3"/>
  <c r="U238" i="3"/>
  <c r="Q238" i="3"/>
  <c r="K239" i="3" s="1"/>
  <c r="M239" i="3" l="1"/>
  <c r="P239" i="3"/>
  <c r="S239" i="3" s="1"/>
  <c r="V239" i="3" s="1"/>
  <c r="U239" i="3" l="1"/>
  <c r="Q239" i="3"/>
  <c r="K240" i="3" s="1"/>
  <c r="R239" i="3"/>
  <c r="L240" i="3" s="1"/>
  <c r="T239" i="3"/>
  <c r="M240" i="3" l="1"/>
  <c r="P240" i="3"/>
  <c r="S240" i="3" s="1"/>
  <c r="V240" i="3" s="1"/>
  <c r="Q240" i="3" l="1"/>
  <c r="K241" i="3" s="1"/>
  <c r="R240" i="3"/>
  <c r="L241" i="3" s="1"/>
  <c r="T240" i="3"/>
  <c r="U240" i="3"/>
  <c r="M241" i="3" l="1"/>
  <c r="P241" i="3"/>
  <c r="S241" i="3" s="1"/>
  <c r="V241" i="3" s="1"/>
  <c r="T241" i="3" l="1"/>
  <c r="U241" i="3"/>
  <c r="R241" i="3"/>
  <c r="L242" i="3" s="1"/>
  <c r="Q241" i="3"/>
  <c r="K242" i="3" s="1"/>
  <c r="M242" i="3" l="1"/>
  <c r="P242" i="3"/>
  <c r="S242" i="3" s="1"/>
  <c r="V242" i="3" s="1"/>
  <c r="Q242" i="3" l="1"/>
  <c r="K243" i="3" s="1"/>
  <c r="R242" i="3"/>
  <c r="L243" i="3" s="1"/>
  <c r="U242" i="3"/>
  <c r="T242" i="3"/>
  <c r="M243" i="3" l="1"/>
  <c r="P243" i="3"/>
  <c r="S243" i="3" s="1"/>
  <c r="V243" i="3" s="1"/>
  <c r="Q243" i="3" l="1"/>
  <c r="K244" i="3" s="1"/>
  <c r="R243" i="3"/>
  <c r="L244" i="3" s="1"/>
  <c r="T243" i="3"/>
  <c r="U243" i="3"/>
  <c r="M244" i="3" l="1"/>
  <c r="P244" i="3"/>
  <c r="S244" i="3" s="1"/>
  <c r="V244" i="3" s="1"/>
  <c r="T244" i="3" l="1"/>
  <c r="U244" i="3"/>
  <c r="Q244" i="3"/>
  <c r="K245" i="3" s="1"/>
  <c r="R244" i="3"/>
  <c r="L245" i="3" s="1"/>
  <c r="M245" i="3" l="1"/>
  <c r="P245" i="3"/>
  <c r="S245" i="3" s="1"/>
  <c r="V245" i="3" s="1"/>
  <c r="Q245" i="3" l="1"/>
  <c r="K246" i="3" s="1"/>
  <c r="R245" i="3"/>
  <c r="L246" i="3" s="1"/>
  <c r="T245" i="3"/>
  <c r="U245" i="3"/>
  <c r="M246" i="3" l="1"/>
  <c r="P246" i="3"/>
  <c r="S246" i="3" s="1"/>
  <c r="V246" i="3" s="1"/>
  <c r="R246" i="3" l="1"/>
  <c r="L247" i="3" s="1"/>
  <c r="T246" i="3"/>
  <c r="Q246" i="3"/>
  <c r="K247" i="3" s="1"/>
  <c r="U246" i="3"/>
  <c r="M247" i="3" l="1"/>
  <c r="P247" i="3"/>
  <c r="S247" i="3" s="1"/>
  <c r="V247" i="3" s="1"/>
  <c r="U247" i="3" l="1"/>
  <c r="Q247" i="3"/>
  <c r="K248" i="3" s="1"/>
  <c r="T247" i="3"/>
  <c r="R247" i="3"/>
  <c r="L248" i="3" s="1"/>
  <c r="M248" i="3" l="1"/>
  <c r="P248" i="3"/>
  <c r="S248" i="3" s="1"/>
  <c r="V248" i="3" s="1"/>
  <c r="Q248" i="3" l="1"/>
  <c r="K249" i="3" s="1"/>
  <c r="T248" i="3"/>
  <c r="R248" i="3"/>
  <c r="L249" i="3" s="1"/>
  <c r="U248" i="3"/>
  <c r="M249" i="3" l="1"/>
  <c r="P249" i="3"/>
  <c r="S249" i="3" s="1"/>
  <c r="V249" i="3" s="1"/>
  <c r="T249" i="3" l="1"/>
  <c r="R249" i="3"/>
  <c r="L250" i="3" s="1"/>
  <c r="U249" i="3"/>
  <c r="Q249" i="3"/>
  <c r="K250" i="3" s="1"/>
  <c r="M250" i="3" l="1"/>
  <c r="P250" i="3"/>
  <c r="S250" i="3" s="1"/>
  <c r="V250" i="3" s="1"/>
  <c r="R250" i="3" l="1"/>
  <c r="L251" i="3" s="1"/>
  <c r="U250" i="3"/>
  <c r="Q250" i="3"/>
  <c r="K251" i="3" s="1"/>
  <c r="T250" i="3"/>
  <c r="M251" i="3" l="1"/>
  <c r="P251" i="3"/>
  <c r="S251" i="3" s="1"/>
  <c r="V251" i="3" s="1"/>
  <c r="Q251" i="3" l="1"/>
  <c r="K252" i="3" s="1"/>
  <c r="R251" i="3"/>
  <c r="L252" i="3" s="1"/>
  <c r="U251" i="3"/>
  <c r="T251" i="3"/>
  <c r="M252" i="3" l="1"/>
  <c r="P252" i="3"/>
  <c r="S252" i="3" s="1"/>
  <c r="V252" i="3" s="1"/>
  <c r="T252" i="3" l="1"/>
  <c r="U252" i="3"/>
  <c r="Q252" i="3"/>
  <c r="K253" i="3" s="1"/>
  <c r="R252" i="3"/>
  <c r="L253" i="3" s="1"/>
  <c r="M253" i="3" l="1"/>
  <c r="P253" i="3"/>
  <c r="S253" i="3" s="1"/>
  <c r="V253" i="3" s="1"/>
  <c r="R253" i="3" l="1"/>
  <c r="L254" i="3" s="1"/>
  <c r="U253" i="3"/>
  <c r="Q253" i="3"/>
  <c r="K254" i="3" s="1"/>
  <c r="T253" i="3"/>
  <c r="M254" i="3" l="1"/>
  <c r="P254" i="3"/>
  <c r="S254" i="3" s="1"/>
  <c r="V254" i="3" s="1"/>
  <c r="R254" i="3" l="1"/>
  <c r="L255" i="3" s="1"/>
  <c r="Q254" i="3"/>
  <c r="K255" i="3" s="1"/>
  <c r="U254" i="3"/>
  <c r="T254" i="3"/>
  <c r="M255" i="3" l="1"/>
  <c r="P255" i="3"/>
  <c r="S255" i="3" s="1"/>
  <c r="V255" i="3" s="1"/>
  <c r="U255" i="3" l="1"/>
  <c r="Q255" i="3"/>
  <c r="K256" i="3" s="1"/>
  <c r="T255" i="3"/>
  <c r="R255" i="3"/>
  <c r="L256" i="3" s="1"/>
  <c r="M256" i="3" l="1"/>
  <c r="P256" i="3"/>
  <c r="S256" i="3" s="1"/>
  <c r="V256" i="3" s="1"/>
  <c r="Q256" i="3" l="1"/>
  <c r="K257" i="3" s="1"/>
  <c r="T256" i="3"/>
  <c r="R256" i="3"/>
  <c r="L257" i="3" s="1"/>
  <c r="U256" i="3"/>
  <c r="M257" i="3" l="1"/>
  <c r="P257" i="3"/>
  <c r="S257" i="3" s="1"/>
  <c r="V257" i="3" s="1"/>
  <c r="T257" i="3" l="1"/>
  <c r="R257" i="3"/>
  <c r="L258" i="3" s="1"/>
  <c r="Q257" i="3"/>
  <c r="K258" i="3" s="1"/>
  <c r="U257" i="3"/>
  <c r="M258" i="3" l="1"/>
  <c r="P258" i="3"/>
  <c r="S258" i="3" s="1"/>
  <c r="V258" i="3" s="1"/>
  <c r="R258" i="3" l="1"/>
  <c r="L259" i="3" s="1"/>
  <c r="U258" i="3"/>
  <c r="Q258" i="3"/>
  <c r="K259" i="3" s="1"/>
  <c r="T258" i="3"/>
  <c r="M259" i="3" l="1"/>
  <c r="P259" i="3"/>
  <c r="S259" i="3" s="1"/>
  <c r="V259" i="3" s="1"/>
  <c r="Q259" i="3" l="1"/>
  <c r="U259" i="3"/>
  <c r="T259" i="3"/>
  <c r="R259" i="3"/>
  <c r="S6" i="3" l="1"/>
  <c r="C6" i="4" s="1"/>
  <c r="C13" i="4" s="1"/>
  <c r="S9" i="3"/>
  <c r="D6" i="4" s="1"/>
  <c r="D13" i="4" s="1"/>
  <c r="S10" i="3"/>
  <c r="E6" i="4" s="1"/>
  <c r="E13" i="4" s="1"/>
  <c r="S7" i="3"/>
  <c r="B6" i="4" s="1"/>
  <c r="B13" i="4" s="1"/>
  <c r="S8" i="3"/>
  <c r="P9" i="3"/>
  <c r="AD6" i="4" l="1"/>
  <c r="AD13" i="4" s="1"/>
  <c r="U6" i="3"/>
  <c r="T6" i="4" s="1"/>
  <c r="T13" i="4" s="1"/>
  <c r="U10" i="3"/>
  <c r="V6" i="4" s="1"/>
  <c r="V13" i="4" s="1"/>
  <c r="U9" i="3"/>
  <c r="U7" i="3"/>
  <c r="S6" i="4" s="1"/>
  <c r="S13" i="4" s="1"/>
  <c r="U8" i="3"/>
  <c r="T10" i="3"/>
  <c r="Q6" i="4" s="1"/>
  <c r="Q13" i="4" s="1"/>
  <c r="T7" i="3"/>
  <c r="N6" i="4" s="1"/>
  <c r="N13" i="4" s="1"/>
  <c r="T8" i="3"/>
  <c r="T9" i="3"/>
  <c r="T6" i="3"/>
  <c r="O6" i="4" s="1"/>
  <c r="O13" i="4" s="1"/>
  <c r="V7" i="3"/>
  <c r="F6" i="4" s="1"/>
  <c r="F13" i="4" s="1"/>
  <c r="V8" i="3"/>
  <c r="V10" i="3"/>
  <c r="I6" i="4" s="1"/>
  <c r="I13" i="4" s="1"/>
  <c r="V6" i="3"/>
  <c r="G6" i="4" s="1"/>
  <c r="G13" i="4" s="1"/>
  <c r="V9" i="3"/>
  <c r="H6" i="4" s="1"/>
  <c r="H13" i="4" s="1"/>
  <c r="P6" i="4" l="1"/>
  <c r="P13" i="4" s="1"/>
  <c r="U6" i="4"/>
  <c r="U13" i="4" s="1"/>
  <c r="Q8" i="3"/>
  <c r="W6" i="4" s="1"/>
  <c r="W13" i="4" s="1"/>
  <c r="P8" i="3"/>
  <c r="R6" i="4" l="1"/>
  <c r="R13" i="4" s="1"/>
  <c r="Q10" i="3"/>
  <c r="X6" i="4" s="1"/>
  <c r="X1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<sst xmlns="http://schemas.openxmlformats.org/spreadsheetml/2006/main" count="273" uniqueCount="130">
  <si>
    <t>Given Data</t>
  </si>
  <si>
    <t>Probablity Table</t>
  </si>
  <si>
    <t>arrival_gap</t>
  </si>
  <si>
    <t>Jet Type</t>
  </si>
  <si>
    <t>Jet Indicator</t>
  </si>
  <si>
    <t>jet_indicator</t>
  </si>
  <si>
    <t>Time Gap in arrivals (mins)</t>
  </si>
  <si>
    <t>Probability</t>
  </si>
  <si>
    <t>Cummulative Probability</t>
  </si>
  <si>
    <t>RN Lower Limit</t>
  </si>
  <si>
    <t>RN Upper Limit</t>
  </si>
  <si>
    <t>Time Gap</t>
  </si>
  <si>
    <t>What it means</t>
  </si>
  <si>
    <t>Jumbo</t>
  </si>
  <si>
    <t>If we get a random number between 0 and 0.1 (left point inclusive) then the time gap between two arrivals is 0 mins</t>
  </si>
  <si>
    <t>Medium</t>
  </si>
  <si>
    <t>If we get a random number between 0.1 and 0.5 (left inclusive) then the time gap between two arrivals is 6 mins</t>
  </si>
  <si>
    <t>Small</t>
  </si>
  <si>
    <t>If we get a random number between 0.5 and 0.78 (left inclusive) then the time gap between two arrivals is 9 mins</t>
  </si>
  <si>
    <t>service_fee</t>
  </si>
  <si>
    <t>If we get a random number between 0.78 and 1 (both inclusive) then the time gap between two arrivals is 12 mins</t>
  </si>
  <si>
    <t>Service Fees</t>
  </si>
  <si>
    <t xml:space="preserve">Aircraft </t>
  </si>
  <si>
    <t>Action Type</t>
  </si>
  <si>
    <t>jet_type</t>
  </si>
  <si>
    <t>Type</t>
  </si>
  <si>
    <t>Take-Off</t>
  </si>
  <si>
    <t>Landing</t>
  </si>
  <si>
    <t>If you draw a random number  between 0 and 0.35 then the requester is a Jumbo jet.</t>
  </si>
  <si>
    <t>If you draw a random number between between 0.35 and 0.80 then the requester is a Medium jet.</t>
  </si>
  <si>
    <t>If you draw a random number between between 0.80 and 1 then the requester is a Small jet.</t>
  </si>
  <si>
    <t>Fuel Burn Rate For</t>
  </si>
  <si>
    <t>action_type</t>
  </si>
  <si>
    <t>Aircraft</t>
  </si>
  <si>
    <t>Number of</t>
  </si>
  <si>
    <t>Fuel Burn in pph/engine</t>
  </si>
  <si>
    <t>Engines</t>
  </si>
  <si>
    <t>Land</t>
  </si>
  <si>
    <t>jumbo_comp</t>
  </si>
  <si>
    <t>Completion Time in mins</t>
  </si>
  <si>
    <t>Probablity</t>
  </si>
  <si>
    <t>Cost of Fuel/gallon =</t>
  </si>
  <si>
    <t>dollar</t>
  </si>
  <si>
    <t xml:space="preserve">1 lb = </t>
  </si>
  <si>
    <t>gallons</t>
  </si>
  <si>
    <t>1 lb per hr =</t>
  </si>
  <si>
    <t>gallons/minute</t>
  </si>
  <si>
    <t>Wasted Fuel Cost Per Minute</t>
  </si>
  <si>
    <t>fuel_cost</t>
  </si>
  <si>
    <t>mid_comp</t>
  </si>
  <si>
    <t>small_comp</t>
  </si>
  <si>
    <t>No of Arrival Gaps</t>
  </si>
  <si>
    <t>Count of</t>
  </si>
  <si>
    <t>System Statistics</t>
  </si>
  <si>
    <t>Plane Types</t>
  </si>
  <si>
    <t xml:space="preserve">Total =&gt; </t>
  </si>
  <si>
    <t>R1</t>
  </si>
  <si>
    <t>R2</t>
  </si>
  <si>
    <t>Max =&gt;</t>
  </si>
  <si>
    <t>Ruway Utilization</t>
  </si>
  <si>
    <t xml:space="preserve">Min =&gt; </t>
  </si>
  <si>
    <t>Operating Hrs</t>
  </si>
  <si>
    <t>Avg =&gt;</t>
  </si>
  <si>
    <t>Minutes</t>
  </si>
  <si>
    <t>Completion Time Counts</t>
  </si>
  <si>
    <t>Total U</t>
  </si>
  <si>
    <t>St dev=&gt;</t>
  </si>
  <si>
    <t>NOTE : RN stands for Random Number</t>
  </si>
  <si>
    <t>This is dependent on Jet Type</t>
  </si>
  <si>
    <t>Plane</t>
  </si>
  <si>
    <t>RN</t>
  </si>
  <si>
    <t>Type of</t>
  </si>
  <si>
    <t xml:space="preserve">Type of </t>
  </si>
  <si>
    <t xml:space="preserve">Runway 1 Available </t>
  </si>
  <si>
    <t>Runway 2 Availability</t>
  </si>
  <si>
    <t>Which Runway</t>
  </si>
  <si>
    <t>Action</t>
  </si>
  <si>
    <t>Wait</t>
  </si>
  <si>
    <t>Runway 1</t>
  </si>
  <si>
    <t>Runway 2</t>
  </si>
  <si>
    <t xml:space="preserve">Wasted </t>
  </si>
  <si>
    <t>Fees</t>
  </si>
  <si>
    <t>Number</t>
  </si>
  <si>
    <t>Arrival Gap</t>
  </si>
  <si>
    <t>Arrival Time</t>
  </si>
  <si>
    <t>Aircraft Type</t>
  </si>
  <si>
    <t>Indicator</t>
  </si>
  <si>
    <t>for the Next Plane</t>
  </si>
  <si>
    <t>to Use</t>
  </si>
  <si>
    <t>Completion Time</t>
  </si>
  <si>
    <t>Start Time</t>
  </si>
  <si>
    <t>End Time R1</t>
  </si>
  <si>
    <t>End Time R2</t>
  </si>
  <si>
    <t>Time</t>
  </si>
  <si>
    <t>Idle Time</t>
  </si>
  <si>
    <t>Fuel Cost</t>
  </si>
  <si>
    <t>Collected</t>
  </si>
  <si>
    <t>Initial condition</t>
  </si>
  <si>
    <t>Total No =&gt;</t>
  </si>
  <si>
    <t>Total Hours of Operation =</t>
  </si>
  <si>
    <t>No. of Planes =</t>
  </si>
  <si>
    <t>Average Fees/hr</t>
  </si>
  <si>
    <t>1000 Trials Sums:</t>
  </si>
  <si>
    <t>Plane Waiting</t>
  </si>
  <si>
    <t>Wasted Fuel Cost</t>
  </si>
  <si>
    <t>Runway 1 Idle</t>
  </si>
  <si>
    <t>Runway 2 Idle</t>
  </si>
  <si>
    <t>Total Runway</t>
  </si>
  <si>
    <t>Aircraft Types</t>
  </si>
  <si>
    <t>Actions</t>
  </si>
  <si>
    <t>Total Hrs</t>
  </si>
  <si>
    <t>Total wait time</t>
  </si>
  <si>
    <t>Max</t>
  </si>
  <si>
    <t>Total</t>
  </si>
  <si>
    <t>Avg</t>
  </si>
  <si>
    <t>Std</t>
  </si>
  <si>
    <t>Avg.</t>
  </si>
  <si>
    <t>Utilization</t>
  </si>
  <si>
    <t>Take-offs</t>
  </si>
  <si>
    <t>Of Operations</t>
  </si>
  <si>
    <t>Wasted Feul Cost</t>
  </si>
  <si>
    <t>Generator Row</t>
  </si>
  <si>
    <t>Fees Collected</t>
  </si>
  <si>
    <t>Average</t>
  </si>
  <si>
    <t>Maximum</t>
  </si>
  <si>
    <t>365 Days Sum:</t>
  </si>
  <si>
    <t>Minimum</t>
  </si>
  <si>
    <t>Standard Deviation</t>
  </si>
  <si>
    <t>Days</t>
  </si>
  <si>
    <t>Trial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</si>
</sst>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sz val="8"/>
      <name val="Arial"/>
      <family val="2"/>
    </font>
    <font>
      <b/>
      <sz val="8"/>
      <color theme="9" tint="-0.499984740745262"/>
      <name val="Arial"/>
      <family val="2"/>
    </font>
    <font>
      <b/>
      <sz val="10"/>
      <color theme="9" tint="-0.499984740745262"/>
      <name val="Arial"/>
      <family val="2"/>
    </font>
    <font>
      <b/>
      <sz val="11"/>
      <color theme="4" tint="-0.249977111117893"/>
      <name val="Arial"/>
      <family val="2"/>
    </font>
    <font>
      <sz val="10"/>
      <color theme="9" tint="-0.499984740745262"/>
      <name val="Arial"/>
      <family val="2"/>
    </font>
    <font>
      <b/>
      <sz val="8"/>
      <color indexed="12"/>
      <name val="Arial"/>
      <family val="2"/>
    </font>
    <font>
      <b/>
      <sz val="8"/>
      <color indexed="61"/>
      <name val="Arial"/>
      <family val="2"/>
    </font>
    <font>
      <sz val="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93">
    <xf numFmtId="0" fontId="0" fillId="0" borderId="0" xfId="0"/>
    <xf numFmtId="0" fontId="3" fillId="0" borderId="1" xfId="3" applyFont="1" applyBorder="1" applyAlignment="1">
      <alignment horizontal="center" wrapText="1"/>
    </xf>
    <xf numFmtId="0" fontId="2" fillId="0" borderId="0" xfId="3" applyAlignment="1">
      <alignment wrapText="1"/>
    </xf>
    <xf numFmtId="0" fontId="2" fillId="0" borderId="0" xfId="3"/>
    <xf numFmtId="0" fontId="4" fillId="0" borderId="2" xfId="3" applyFont="1" applyBorder="1" applyAlignment="1">
      <alignment horizontal="center" wrapText="1"/>
    </xf>
    <xf numFmtId="0" fontId="4" fillId="0" borderId="2" xfId="3" applyFont="1" applyBorder="1" applyAlignment="1">
      <alignment horizontal="center"/>
    </xf>
    <xf numFmtId="0" fontId="4" fillId="2" borderId="2" xfId="3" applyFont="1" applyFill="1" applyBorder="1" applyAlignment="1">
      <alignment horizontal="center" wrapText="1"/>
    </xf>
    <xf numFmtId="0" fontId="5" fillId="0" borderId="2" xfId="3" applyFont="1" applyBorder="1" applyAlignment="1">
      <alignment horizontal="center" wrapText="1"/>
    </xf>
    <xf numFmtId="0" fontId="2" fillId="0" borderId="2" xfId="3" applyBorder="1" applyAlignment="1">
      <alignment horizontal="center"/>
    </xf>
    <xf numFmtId="0" fontId="5" fillId="0" borderId="2" xfId="3" applyFont="1" applyBorder="1" applyAlignment="1">
      <alignment horizontal="center"/>
    </xf>
    <xf numFmtId="2" fontId="5" fillId="2" borderId="2" xfId="3" applyNumberFormat="1" applyFont="1" applyFill="1" applyBorder="1" applyAlignment="1">
      <alignment horizontal="center" wrapText="1"/>
    </xf>
    <xf numFmtId="0" fontId="5" fillId="2" borderId="2" xfId="3" applyFont="1" applyFill="1" applyBorder="1" applyAlignment="1">
      <alignment horizontal="center" wrapText="1"/>
    </xf>
    <xf numFmtId="0" fontId="3" fillId="0" borderId="3" xfId="3" applyFont="1" applyBorder="1" applyAlignment="1">
      <alignment horizontal="center"/>
    </xf>
    <xf numFmtId="0" fontId="3" fillId="0" borderId="4" xfId="3" applyFont="1" applyBorder="1" applyAlignment="1">
      <alignment horizontal="center"/>
    </xf>
    <xf numFmtId="0" fontId="3" fillId="0" borderId="5" xfId="3" applyFont="1" applyBorder="1" applyAlignment="1">
      <alignment horizontal="center"/>
    </xf>
    <xf numFmtId="0" fontId="4" fillId="0" borderId="0" xfId="3" applyFont="1" applyAlignment="1">
      <alignment horizontal="center" wrapText="1"/>
    </xf>
    <xf numFmtId="0" fontId="6" fillId="0" borderId="6" xfId="3" applyFont="1" applyBorder="1" applyAlignment="1">
      <alignment horizontal="center"/>
    </xf>
    <xf numFmtId="0" fontId="6" fillId="0" borderId="7" xfId="3" applyFont="1" applyBorder="1" applyAlignment="1">
      <alignment horizontal="center"/>
    </xf>
    <xf numFmtId="0" fontId="6" fillId="0" borderId="8" xfId="3" applyFont="1" applyBorder="1" applyAlignment="1">
      <alignment horizontal="center"/>
    </xf>
    <xf numFmtId="0" fontId="5" fillId="0" borderId="0" xfId="3" applyFont="1" applyAlignment="1">
      <alignment horizontal="left" wrapText="1"/>
    </xf>
    <xf numFmtId="0" fontId="6" fillId="0" borderId="9" xfId="3" applyFont="1" applyBorder="1" applyAlignment="1">
      <alignment horizontal="center"/>
    </xf>
    <xf numFmtId="0" fontId="6" fillId="0" borderId="10" xfId="3" applyFont="1" applyBorder="1" applyAlignment="1">
      <alignment horizontal="center"/>
    </xf>
    <xf numFmtId="0" fontId="6" fillId="0" borderId="11" xfId="3" applyFont="1" applyBorder="1" applyAlignment="1">
      <alignment horizontal="center"/>
    </xf>
    <xf numFmtId="0" fontId="4" fillId="3" borderId="2" xfId="3" applyFont="1" applyFill="1" applyBorder="1" applyAlignment="1">
      <alignment horizontal="center" wrapText="1"/>
    </xf>
    <xf numFmtId="2" fontId="2" fillId="0" borderId="9" xfId="3" applyNumberFormat="1" applyBorder="1" applyAlignment="1">
      <alignment horizontal="center"/>
    </xf>
    <xf numFmtId="44" fontId="2" fillId="0" borderId="12" xfId="4" applyFont="1" applyBorder="1" applyAlignment="1">
      <alignment horizontal="center"/>
    </xf>
    <xf numFmtId="44" fontId="2" fillId="0" borderId="13" xfId="4" applyFont="1" applyBorder="1" applyAlignment="1">
      <alignment horizontal="center"/>
    </xf>
    <xf numFmtId="2" fontId="5" fillId="3" borderId="2" xfId="3" applyNumberFormat="1" applyFont="1" applyFill="1" applyBorder="1" applyAlignment="1">
      <alignment horizontal="center" wrapText="1"/>
    </xf>
    <xf numFmtId="0" fontId="5" fillId="3" borderId="2" xfId="3" applyFont="1" applyFill="1" applyBorder="1" applyAlignment="1">
      <alignment horizontal="center" wrapText="1"/>
    </xf>
    <xf numFmtId="2" fontId="2" fillId="0" borderId="14" xfId="3" applyNumberFormat="1" applyBorder="1" applyAlignment="1">
      <alignment horizontal="center"/>
    </xf>
    <xf numFmtId="44" fontId="2" fillId="0" borderId="15" xfId="4" applyFont="1" applyBorder="1" applyAlignment="1">
      <alignment horizontal="center"/>
    </xf>
    <xf numFmtId="44" fontId="2" fillId="0" borderId="16" xfId="4" applyFont="1" applyBorder="1" applyAlignment="1">
      <alignment horizontal="center"/>
    </xf>
    <xf numFmtId="2" fontId="2" fillId="0" borderId="17" xfId="3" applyNumberFormat="1" applyBorder="1" applyAlignment="1">
      <alignment horizontal="center"/>
    </xf>
    <xf numFmtId="44" fontId="2" fillId="0" borderId="18" xfId="4" applyFont="1" applyBorder="1" applyAlignment="1">
      <alignment horizontal="center"/>
    </xf>
    <xf numFmtId="44" fontId="2" fillId="0" borderId="19" xfId="4" applyFont="1" applyBorder="1" applyAlignment="1">
      <alignment horizontal="center"/>
    </xf>
    <xf numFmtId="0" fontId="6" fillId="0" borderId="20" xfId="3" applyFont="1" applyBorder="1" applyAlignment="1">
      <alignment horizontal="center"/>
    </xf>
    <xf numFmtId="0" fontId="4" fillId="0" borderId="2" xfId="3" applyFont="1" applyBorder="1" applyAlignment="1">
      <alignment horizontal="center" vertical="center"/>
    </xf>
    <xf numFmtId="0" fontId="4" fillId="4" borderId="2" xfId="3" applyFont="1" applyFill="1" applyBorder="1" applyAlignment="1">
      <alignment horizontal="center" wrapText="1"/>
    </xf>
    <xf numFmtId="0" fontId="6" fillId="0" borderId="21" xfId="3" applyFont="1" applyBorder="1" applyAlignment="1">
      <alignment horizontal="center"/>
    </xf>
    <xf numFmtId="0" fontId="6" fillId="0" borderId="22" xfId="3" applyFont="1" applyBorder="1" applyAlignment="1">
      <alignment horizontal="center"/>
    </xf>
    <xf numFmtId="0" fontId="5" fillId="0" borderId="2" xfId="3" applyFont="1" applyBorder="1" applyAlignment="1">
      <alignment horizontal="center" vertical="center"/>
    </xf>
    <xf numFmtId="2" fontId="5" fillId="4" borderId="2" xfId="3" applyNumberFormat="1" applyFont="1" applyFill="1" applyBorder="1" applyAlignment="1">
      <alignment horizontal="center" wrapText="1"/>
    </xf>
    <xf numFmtId="0" fontId="5" fillId="4" borderId="2" xfId="3" applyFont="1" applyFill="1" applyBorder="1" applyAlignment="1">
      <alignment horizontal="center" wrapText="1"/>
    </xf>
    <xf numFmtId="2" fontId="2" fillId="0" borderId="6" xfId="3" applyNumberFormat="1" applyBorder="1" applyAlignment="1">
      <alignment horizontal="center"/>
    </xf>
    <xf numFmtId="2" fontId="2" fillId="0" borderId="7" xfId="3" applyNumberFormat="1" applyBorder="1" applyAlignment="1">
      <alignment horizontal="center"/>
    </xf>
    <xf numFmtId="2" fontId="2" fillId="0" borderId="2" xfId="3" applyNumberFormat="1" applyBorder="1" applyAlignment="1">
      <alignment horizontal="center"/>
    </xf>
    <xf numFmtId="2" fontId="2" fillId="0" borderId="8" xfId="3" applyNumberFormat="1" applyBorder="1" applyAlignment="1">
      <alignment horizontal="center"/>
    </xf>
    <xf numFmtId="0" fontId="6" fillId="0" borderId="0" xfId="3" applyFont="1" applyAlignment="1">
      <alignment horizontal="center"/>
    </xf>
    <xf numFmtId="2" fontId="2" fillId="0" borderId="15" xfId="3" applyNumberFormat="1" applyBorder="1" applyAlignment="1">
      <alignment horizontal="center"/>
    </xf>
    <xf numFmtId="2" fontId="2" fillId="0" borderId="23" xfId="3" applyNumberFormat="1" applyBorder="1" applyAlignment="1">
      <alignment horizontal="center"/>
    </xf>
    <xf numFmtId="2" fontId="2" fillId="0" borderId="16" xfId="3" applyNumberFormat="1" applyBorder="1" applyAlignment="1">
      <alignment horizontal="center"/>
    </xf>
    <xf numFmtId="0" fontId="5" fillId="0" borderId="0" xfId="3" applyFont="1" applyAlignment="1">
      <alignment horizontal="center" vertical="center"/>
    </xf>
    <xf numFmtId="0" fontId="5" fillId="0" borderId="0" xfId="3" applyFont="1" applyAlignment="1">
      <alignment horizontal="center" wrapText="1"/>
    </xf>
    <xf numFmtId="2" fontId="2" fillId="0" borderId="18" xfId="3" applyNumberFormat="1" applyBorder="1" applyAlignment="1">
      <alignment horizontal="center"/>
    </xf>
    <xf numFmtId="2" fontId="2" fillId="0" borderId="24" xfId="3" applyNumberFormat="1" applyBorder="1" applyAlignment="1">
      <alignment horizontal="center"/>
    </xf>
    <xf numFmtId="2" fontId="2" fillId="0" borderId="19" xfId="3" applyNumberFormat="1" applyBorder="1" applyAlignment="1">
      <alignment horizontal="center"/>
    </xf>
    <xf numFmtId="0" fontId="3" fillId="5" borderId="2" xfId="3" applyFont="1" applyFill="1" applyBorder="1" applyAlignment="1">
      <alignment wrapText="1"/>
    </xf>
    <xf numFmtId="0" fontId="2" fillId="0" borderId="2" xfId="3" applyBorder="1" applyAlignment="1">
      <alignment wrapText="1"/>
    </xf>
    <xf numFmtId="0" fontId="4" fillId="5" borderId="2" xfId="3" applyFont="1" applyFill="1" applyBorder="1" applyAlignment="1">
      <alignment horizontal="center" wrapText="1"/>
    </xf>
    <xf numFmtId="0" fontId="7" fillId="0" borderId="2" xfId="3" applyFont="1" applyBorder="1" applyAlignment="1">
      <alignment horizontal="right"/>
    </xf>
    <xf numFmtId="44" fontId="7" fillId="0" borderId="2" xfId="4" applyFont="1" applyBorder="1" applyAlignment="1">
      <alignment horizontal="center"/>
    </xf>
    <xf numFmtId="0" fontId="7" fillId="0" borderId="2" xfId="3" applyFont="1" applyBorder="1" applyAlignment="1">
      <alignment horizontal="center"/>
    </xf>
    <xf numFmtId="2" fontId="5" fillId="5" borderId="2" xfId="3" applyNumberFormat="1" applyFont="1" applyFill="1" applyBorder="1" applyAlignment="1">
      <alignment horizontal="center" wrapText="1"/>
    </xf>
    <xf numFmtId="0" fontId="5" fillId="5" borderId="2" xfId="3" applyFont="1" applyFill="1" applyBorder="1" applyAlignment="1">
      <alignment horizontal="center" wrapText="1"/>
    </xf>
    <xf numFmtId="164" fontId="7" fillId="0" borderId="2" xfId="3" applyNumberFormat="1" applyFont="1" applyBorder="1" applyAlignment="1">
      <alignment horizontal="center"/>
    </xf>
    <xf numFmtId="0" fontId="3" fillId="0" borderId="25" xfId="3" applyFont="1" applyBorder="1" applyAlignment="1">
      <alignment horizontal="center"/>
    </xf>
    <xf numFmtId="0" fontId="3" fillId="0" borderId="26" xfId="3" applyFont="1" applyBorder="1" applyAlignment="1">
      <alignment horizontal="center"/>
    </xf>
    <xf numFmtId="0" fontId="3" fillId="0" borderId="27" xfId="3" applyFont="1" applyBorder="1" applyAlignment="1">
      <alignment horizontal="center"/>
    </xf>
    <xf numFmtId="0" fontId="6" fillId="0" borderId="28" xfId="3" applyFont="1" applyBorder="1" applyAlignment="1">
      <alignment horizontal="center"/>
    </xf>
    <xf numFmtId="0" fontId="6" fillId="0" borderId="29" xfId="3" applyFont="1" applyBorder="1" applyAlignment="1">
      <alignment horizontal="center"/>
    </xf>
    <xf numFmtId="0" fontId="3" fillId="6" borderId="2" xfId="3" applyFont="1" applyFill="1" applyBorder="1" applyAlignment="1">
      <alignment wrapText="1"/>
    </xf>
    <xf numFmtId="0" fontId="6" fillId="0" borderId="30" xfId="3" applyFont="1" applyBorder="1" applyAlignment="1">
      <alignment horizontal="center"/>
    </xf>
    <xf numFmtId="0" fontId="6" fillId="0" borderId="2" xfId="3" applyFont="1" applyBorder="1" applyAlignment="1">
      <alignment horizontal="center"/>
    </xf>
    <xf numFmtId="0" fontId="6" fillId="0" borderId="31" xfId="3" applyFont="1" applyBorder="1" applyAlignment="1">
      <alignment horizontal="center"/>
    </xf>
    <xf numFmtId="0" fontId="4" fillId="6" borderId="2" xfId="3" applyFont="1" applyFill="1" applyBorder="1" applyAlignment="1">
      <alignment horizontal="center" wrapText="1"/>
    </xf>
    <xf numFmtId="2" fontId="2" fillId="0" borderId="30" xfId="3" applyNumberFormat="1" applyBorder="1" applyAlignment="1">
      <alignment horizontal="center"/>
    </xf>
    <xf numFmtId="44" fontId="2" fillId="0" borderId="2" xfId="4" applyFont="1" applyBorder="1" applyAlignment="1">
      <alignment horizontal="center"/>
    </xf>
    <xf numFmtId="2" fontId="5" fillId="6" borderId="2" xfId="3" applyNumberFormat="1" applyFont="1" applyFill="1" applyBorder="1" applyAlignment="1">
      <alignment horizontal="center" wrapText="1"/>
    </xf>
    <xf numFmtId="0" fontId="5" fillId="6" borderId="2" xfId="3" applyFont="1" applyFill="1" applyBorder="1" applyAlignment="1">
      <alignment horizontal="center" wrapText="1"/>
    </xf>
    <xf numFmtId="2" fontId="2" fillId="0" borderId="32" xfId="3" applyNumberFormat="1" applyBorder="1" applyAlignment="1">
      <alignment horizontal="center"/>
    </xf>
    <xf numFmtId="2" fontId="2" fillId="0" borderId="33" xfId="3" applyNumberFormat="1" applyBorder="1" applyAlignment="1">
      <alignment horizontal="center"/>
    </xf>
    <xf numFmtId="44" fontId="2" fillId="0" borderId="0" xfId="3" applyNumberFormat="1"/>
    <xf numFmtId="0" fontId="3" fillId="7" borderId="2" xfId="3" applyFont="1" applyFill="1" applyBorder="1" applyAlignment="1">
      <alignment wrapText="1"/>
    </xf>
    <xf numFmtId="0" fontId="4" fillId="7" borderId="2" xfId="3" applyFont="1" applyFill="1" applyBorder="1" applyAlignment="1">
      <alignment horizontal="center" wrapText="1"/>
    </xf>
    <xf numFmtId="2" fontId="5" fillId="7" borderId="2" xfId="3" applyNumberFormat="1" applyFont="1" applyFill="1" applyBorder="1" applyAlignment="1">
      <alignment horizontal="center" wrapText="1"/>
    </xf>
    <xf numFmtId="0" fontId="5" fillId="7" borderId="2" xfId="3" applyFont="1" applyFill="1" applyBorder="1" applyAlignment="1">
      <alignment horizontal="center" wrapText="1"/>
    </xf>
    <xf numFmtId="0" fontId="2" fillId="0" borderId="0" xfId="3" applyAlignment="1">
      <alignment horizontal="center"/>
    </xf>
    <xf numFmtId="0" fontId="2" fillId="0" borderId="34" xfId="3" applyBorder="1"/>
    <xf numFmtId="0" fontId="2" fillId="0" borderId="25" xfId="3" applyBorder="1" applyAlignment="1">
      <alignment horizontal="center"/>
    </xf>
    <xf numFmtId="0" fontId="2" fillId="0" borderId="27" xfId="3" applyBorder="1" applyAlignment="1">
      <alignment horizontal="center"/>
    </xf>
    <xf numFmtId="0" fontId="2" fillId="0" borderId="35" xfId="3" applyBorder="1" applyAlignment="1">
      <alignment horizontal="center"/>
    </xf>
    <xf numFmtId="0" fontId="2" fillId="0" borderId="36" xfId="3" applyBorder="1" applyAlignment="1">
      <alignment horizontal="center"/>
    </xf>
    <xf numFmtId="0" fontId="2" fillId="0" borderId="0" xfId="3" applyAlignment="1">
      <alignment horizontal="center"/>
    </xf>
    <xf numFmtId="0" fontId="3" fillId="2" borderId="37" xfId="3" applyFont="1" applyFill="1" applyBorder="1" applyAlignment="1">
      <alignment horizontal="center"/>
    </xf>
    <xf numFmtId="0" fontId="3" fillId="2" borderId="38" xfId="3" applyFont="1" applyFill="1" applyBorder="1" applyAlignment="1">
      <alignment horizontal="center"/>
    </xf>
    <xf numFmtId="0" fontId="3" fillId="2" borderId="31" xfId="3" applyFont="1" applyFill="1" applyBorder="1" applyAlignment="1">
      <alignment horizontal="center"/>
    </xf>
    <xf numFmtId="0" fontId="3" fillId="2" borderId="39" xfId="3" applyFont="1" applyFill="1" applyBorder="1" applyAlignment="1">
      <alignment horizontal="center"/>
    </xf>
    <xf numFmtId="0" fontId="2" fillId="6" borderId="28" xfId="3" applyFill="1" applyBorder="1" applyAlignment="1">
      <alignment horizontal="center"/>
    </xf>
    <xf numFmtId="0" fontId="2" fillId="6" borderId="31" xfId="3" applyFill="1" applyBorder="1" applyAlignment="1">
      <alignment horizontal="center"/>
    </xf>
    <xf numFmtId="0" fontId="2" fillId="6" borderId="40" xfId="3" applyFill="1" applyBorder="1"/>
    <xf numFmtId="0" fontId="2" fillId="6" borderId="41" xfId="3" applyFill="1" applyBorder="1"/>
    <xf numFmtId="0" fontId="3" fillId="0" borderId="0" xfId="3" applyFont="1" applyAlignment="1">
      <alignment horizontal="center"/>
    </xf>
    <xf numFmtId="0" fontId="3" fillId="2" borderId="28" xfId="3" applyFont="1" applyFill="1" applyBorder="1" applyAlignment="1">
      <alignment horizontal="center"/>
    </xf>
    <xf numFmtId="0" fontId="3" fillId="8" borderId="28" xfId="3" applyFont="1" applyFill="1" applyBorder="1" applyAlignment="1">
      <alignment horizontal="center"/>
    </xf>
    <xf numFmtId="0" fontId="3" fillId="8" borderId="31" xfId="3" applyFont="1" applyFill="1" applyBorder="1" applyAlignment="1">
      <alignment horizontal="center"/>
    </xf>
    <xf numFmtId="0" fontId="3" fillId="8" borderId="39" xfId="3" applyFont="1" applyFill="1" applyBorder="1" applyAlignment="1">
      <alignment horizontal="center"/>
    </xf>
    <xf numFmtId="0" fontId="2" fillId="4" borderId="37" xfId="3" applyFill="1" applyBorder="1" applyAlignment="1">
      <alignment horizontal="center"/>
    </xf>
    <xf numFmtId="0" fontId="2" fillId="4" borderId="38" xfId="3" applyFill="1" applyBorder="1" applyAlignment="1">
      <alignment horizontal="center"/>
    </xf>
    <xf numFmtId="0" fontId="2" fillId="4" borderId="39" xfId="3" applyFill="1" applyBorder="1" applyAlignment="1">
      <alignment horizontal="center"/>
    </xf>
    <xf numFmtId="2" fontId="3" fillId="0" borderId="0" xfId="3" applyNumberFormat="1" applyFont="1" applyAlignment="1">
      <alignment horizontal="center"/>
    </xf>
    <xf numFmtId="0" fontId="2" fillId="4" borderId="42" xfId="3" applyFill="1" applyBorder="1" applyAlignment="1">
      <alignment horizontal="center"/>
    </xf>
    <xf numFmtId="0" fontId="3" fillId="2" borderId="42" xfId="3" applyFont="1" applyFill="1" applyBorder="1" applyAlignment="1">
      <alignment horizontal="center"/>
    </xf>
    <xf numFmtId="0" fontId="3" fillId="8" borderId="42" xfId="3" applyFont="1" applyFill="1" applyBorder="1" applyAlignment="1">
      <alignment horizontal="center"/>
    </xf>
    <xf numFmtId="0" fontId="3" fillId="0" borderId="0" xfId="3" applyFont="1" applyAlignment="1">
      <alignment horizontal="center"/>
    </xf>
    <xf numFmtId="0" fontId="3" fillId="0" borderId="2" xfId="3" applyFont="1" applyBorder="1" applyAlignment="1">
      <alignment horizontal="center"/>
    </xf>
    <xf numFmtId="0" fontId="2" fillId="9" borderId="43" xfId="3" applyFill="1" applyBorder="1" applyAlignment="1">
      <alignment horizontal="center"/>
    </xf>
    <xf numFmtId="9" fontId="3" fillId="9" borderId="44" xfId="5" applyFont="1" applyFill="1" applyBorder="1" applyAlignment="1">
      <alignment horizontal="center"/>
    </xf>
    <xf numFmtId="0" fontId="3" fillId="0" borderId="45" xfId="3" applyFont="1" applyBorder="1" applyAlignment="1">
      <alignment horizontal="center"/>
    </xf>
    <xf numFmtId="0" fontId="2" fillId="9" borderId="2" xfId="3" applyFill="1" applyBorder="1" applyAlignment="1">
      <alignment horizontal="center"/>
    </xf>
    <xf numFmtId="9" fontId="2" fillId="0" borderId="0" xfId="3" applyNumberFormat="1" applyAlignment="1">
      <alignment horizontal="center"/>
    </xf>
    <xf numFmtId="0" fontId="8" fillId="0" borderId="0" xfId="3" applyFont="1" applyAlignment="1">
      <alignment horizontal="center"/>
    </xf>
    <xf numFmtId="0" fontId="6" fillId="0" borderId="0" xfId="3" applyFont="1" applyAlignment="1">
      <alignment horizontal="left"/>
    </xf>
    <xf numFmtId="9" fontId="8" fillId="0" borderId="0" xfId="5" applyFont="1" applyAlignment="1">
      <alignment horizontal="center"/>
    </xf>
    <xf numFmtId="0" fontId="8" fillId="9" borderId="0" xfId="3" applyFont="1" applyFill="1" applyAlignment="1">
      <alignment horizontal="center"/>
    </xf>
    <xf numFmtId="0" fontId="6" fillId="0" borderId="46" xfId="3" applyFont="1" applyBorder="1" applyAlignment="1">
      <alignment horizontal="center"/>
    </xf>
    <xf numFmtId="0" fontId="6" fillId="2" borderId="46" xfId="3" applyFont="1" applyFill="1" applyBorder="1" applyAlignment="1">
      <alignment horizontal="center"/>
    </xf>
    <xf numFmtId="0" fontId="6" fillId="10" borderId="46" xfId="3" applyFont="1" applyFill="1" applyBorder="1" applyAlignment="1">
      <alignment horizontal="center"/>
    </xf>
    <xf numFmtId="0" fontId="6" fillId="4" borderId="46" xfId="3" applyFont="1" applyFill="1" applyBorder="1" applyAlignment="1">
      <alignment horizontal="center"/>
    </xf>
    <xf numFmtId="0" fontId="6" fillId="11" borderId="46" xfId="3" applyFont="1" applyFill="1" applyBorder="1" applyAlignment="1">
      <alignment horizontal="center"/>
    </xf>
    <xf numFmtId="0" fontId="6" fillId="0" borderId="47" xfId="3" applyFont="1" applyBorder="1" applyAlignment="1">
      <alignment horizontal="center"/>
    </xf>
    <xf numFmtId="0" fontId="6" fillId="2" borderId="47" xfId="3" applyFont="1" applyFill="1" applyBorder="1" applyAlignment="1">
      <alignment horizontal="center"/>
    </xf>
    <xf numFmtId="0" fontId="6" fillId="10" borderId="47" xfId="3" applyFont="1" applyFill="1" applyBorder="1" applyAlignment="1">
      <alignment horizontal="center"/>
    </xf>
    <xf numFmtId="0" fontId="6" fillId="4" borderId="47" xfId="3" applyFont="1" applyFill="1" applyBorder="1" applyAlignment="1">
      <alignment horizontal="center"/>
    </xf>
    <xf numFmtId="0" fontId="6" fillId="11" borderId="47" xfId="3" applyFont="1" applyFill="1" applyBorder="1" applyAlignment="1">
      <alignment horizontal="center"/>
    </xf>
    <xf numFmtId="0" fontId="9" fillId="9" borderId="0" xfId="3" applyFont="1" applyFill="1" applyAlignment="1">
      <alignment horizontal="center"/>
    </xf>
    <xf numFmtId="0" fontId="10" fillId="9" borderId="0" xfId="3" applyFont="1" applyFill="1" applyAlignment="1">
      <alignment horizontal="center"/>
    </xf>
    <xf numFmtId="0" fontId="11" fillId="9" borderId="0" xfId="3" applyFont="1" applyFill="1" applyAlignment="1">
      <alignment horizontal="center"/>
    </xf>
    <xf numFmtId="0" fontId="12" fillId="9" borderId="0" xfId="3" applyFont="1" applyFill="1"/>
    <xf numFmtId="2" fontId="2" fillId="0" borderId="0" xfId="3" applyNumberFormat="1" applyAlignment="1">
      <alignment horizontal="center"/>
    </xf>
    <xf numFmtId="44" fontId="0" fillId="0" borderId="0" xfId="4" applyFont="1"/>
    <xf numFmtId="0" fontId="8" fillId="0" borderId="0" xfId="3" applyFont="1"/>
    <xf numFmtId="44" fontId="13" fillId="0" borderId="0" xfId="4" applyFont="1" applyAlignment="1">
      <alignment horizontal="right" wrapText="1"/>
    </xf>
    <xf numFmtId="0" fontId="13" fillId="0" borderId="0" xfId="3" applyFont="1" applyAlignment="1">
      <alignment horizontal="center"/>
    </xf>
    <xf numFmtId="0" fontId="13" fillId="0" borderId="0" xfId="3" applyFont="1" applyAlignment="1">
      <alignment horizontal="left"/>
    </xf>
    <xf numFmtId="43" fontId="13" fillId="0" borderId="0" xfId="6" applyFont="1" applyAlignment="1">
      <alignment horizontal="center"/>
    </xf>
    <xf numFmtId="0" fontId="13" fillId="0" borderId="0" xfId="3" applyFont="1" applyAlignment="1">
      <alignment horizontal="left" wrapText="1"/>
    </xf>
    <xf numFmtId="44" fontId="13" fillId="0" borderId="0" xfId="4" applyFont="1"/>
    <xf numFmtId="0" fontId="6" fillId="0" borderId="15" xfId="3" applyFont="1" applyBorder="1" applyAlignment="1">
      <alignment horizontal="center"/>
    </xf>
    <xf numFmtId="0" fontId="6" fillId="0" borderId="0" xfId="3" applyFont="1" applyAlignment="1">
      <alignment horizontal="center"/>
    </xf>
    <xf numFmtId="0" fontId="6" fillId="0" borderId="48" xfId="3" applyFont="1" applyBorder="1" applyAlignment="1">
      <alignment horizontal="center"/>
    </xf>
    <xf numFmtId="0" fontId="6" fillId="0" borderId="15" xfId="3" applyFont="1" applyBorder="1" applyAlignment="1">
      <alignment horizontal="center"/>
    </xf>
    <xf numFmtId="0" fontId="6" fillId="0" borderId="0" xfId="3" applyFont="1"/>
    <xf numFmtId="0" fontId="8" fillId="0" borderId="48" xfId="3" applyFont="1" applyBorder="1"/>
    <xf numFmtId="0" fontId="6" fillId="0" borderId="23" xfId="3" applyFont="1" applyBorder="1"/>
    <xf numFmtId="0" fontId="6" fillId="0" borderId="15" xfId="3" applyFont="1" applyBorder="1"/>
    <xf numFmtId="0" fontId="6" fillId="0" borderId="18" xfId="3" applyFont="1" applyBorder="1" applyAlignment="1">
      <alignment horizontal="center"/>
    </xf>
    <xf numFmtId="0" fontId="6" fillId="0" borderId="49" xfId="3" applyFont="1" applyBorder="1" applyAlignment="1">
      <alignment horizontal="center"/>
    </xf>
    <xf numFmtId="0" fontId="6" fillId="0" borderId="24" xfId="3" applyFont="1" applyBorder="1" applyAlignment="1">
      <alignment horizontal="center"/>
    </xf>
    <xf numFmtId="44" fontId="2" fillId="0" borderId="0" xfId="3" applyNumberFormat="1" applyAlignment="1">
      <alignment horizontal="center"/>
    </xf>
    <xf numFmtId="0" fontId="14" fillId="0" borderId="34" xfId="3" applyFont="1" applyBorder="1" applyAlignment="1">
      <alignment horizontal="center"/>
    </xf>
    <xf numFmtId="2" fontId="14" fillId="0" borderId="50" xfId="3" applyNumberFormat="1" applyFont="1" applyBorder="1" applyAlignment="1">
      <alignment horizontal="center"/>
    </xf>
    <xf numFmtId="2" fontId="14" fillId="0" borderId="34" xfId="3" applyNumberFormat="1" applyFont="1" applyBorder="1" applyAlignment="1">
      <alignment horizontal="center"/>
    </xf>
    <xf numFmtId="44" fontId="14" fillId="0" borderId="34" xfId="4" applyFont="1" applyBorder="1" applyAlignment="1">
      <alignment horizontal="center"/>
    </xf>
    <xf numFmtId="9" fontId="14" fillId="0" borderId="34" xfId="5" applyFont="1" applyBorder="1" applyAlignment="1">
      <alignment horizontal="center"/>
    </xf>
    <xf numFmtId="2" fontId="14" fillId="0" borderId="34" xfId="5" applyNumberFormat="1" applyFont="1" applyBorder="1" applyAlignment="1">
      <alignment horizontal="center"/>
    </xf>
    <xf numFmtId="0" fontId="2" fillId="0" borderId="0" xfId="3" applyAlignment="1">
      <alignment horizontal="left"/>
    </xf>
    <xf numFmtId="0" fontId="8" fillId="0" borderId="32" xfId="3" applyFont="1" applyBorder="1" applyAlignment="1">
      <alignment horizontal="center"/>
    </xf>
    <xf numFmtId="2" fontId="8" fillId="0" borderId="0" xfId="3" applyNumberFormat="1" applyFont="1" applyAlignment="1">
      <alignment horizontal="center"/>
    </xf>
    <xf numFmtId="44" fontId="8" fillId="0" borderId="0" xfId="4" applyFont="1" applyBorder="1" applyAlignment="1">
      <alignment horizontal="center"/>
    </xf>
    <xf numFmtId="10" fontId="8" fillId="0" borderId="0" xfId="5" applyNumberFormat="1" applyFont="1" applyBorder="1" applyAlignment="1">
      <alignment horizontal="center"/>
    </xf>
    <xf numFmtId="0" fontId="8" fillId="0" borderId="33" xfId="3" applyFont="1" applyBorder="1" applyAlignment="1">
      <alignment horizontal="center"/>
    </xf>
    <xf numFmtId="2" fontId="8" fillId="0" borderId="34" xfId="3" applyNumberFormat="1" applyFont="1" applyBorder="1" applyAlignment="1">
      <alignment horizontal="center"/>
    </xf>
    <xf numFmtId="44" fontId="8" fillId="0" borderId="34" xfId="4" applyFont="1" applyBorder="1" applyAlignment="1">
      <alignment horizontal="center"/>
    </xf>
    <xf numFmtId="10" fontId="8" fillId="0" borderId="34" xfId="5" applyNumberFormat="1" applyFont="1" applyBorder="1" applyAlignment="1">
      <alignment horizontal="center"/>
    </xf>
    <xf numFmtId="0" fontId="6" fillId="0" borderId="47" xfId="3" applyFont="1" applyBorder="1"/>
    <xf numFmtId="0" fontId="15" fillId="0" borderId="0" xfId="3" applyFont="1" applyAlignment="1">
      <alignment horizontal="center"/>
    </xf>
    <xf numFmtId="2" fontId="15" fillId="12" borderId="0" xfId="3" applyNumberFormat="1" applyFont="1" applyFill="1"/>
    <xf numFmtId="44" fontId="15" fillId="12" borderId="0" xfId="4" applyFont="1" applyFill="1"/>
    <xf numFmtId="2" fontId="15" fillId="12" borderId="0" xfId="3" applyNumberFormat="1" applyFont="1" applyFill="1" applyAlignment="1">
      <alignment horizontal="center"/>
    </xf>
    <xf numFmtId="9" fontId="15" fillId="12" borderId="0" xfId="5" applyFont="1" applyFill="1"/>
    <xf numFmtId="2" fontId="15" fillId="12" borderId="0" xfId="5" applyNumberFormat="1" applyFont="1" applyFill="1"/>
    <xf numFmtId="1" fontId="15" fillId="12" borderId="0" xfId="3" applyNumberFormat="1" applyFont="1" applyFill="1" applyAlignment="1">
      <alignment horizontal="center"/>
    </xf>
    <xf numFmtId="165" fontId="15" fillId="12" borderId="0" xfId="3" applyNumberFormat="1" applyFont="1" applyFill="1" applyAlignment="1">
      <alignment horizontal="center"/>
    </xf>
    <xf numFmtId="0" fontId="15" fillId="0" borderId="0" xfId="3" applyFont="1"/>
    <xf numFmtId="2" fontId="15" fillId="0" borderId="0" xfId="3" applyNumberFormat="1" applyFont="1"/>
    <xf numFmtId="44" fontId="15" fillId="0" borderId="0" xfId="4" applyFont="1"/>
    <xf numFmtId="2" fontId="15" fillId="0" borderId="0" xfId="3" applyNumberFormat="1" applyFont="1" applyAlignment="1">
      <alignment horizontal="center"/>
    </xf>
    <xf numFmtId="9" fontId="15" fillId="0" borderId="0" xfId="5" applyFont="1"/>
    <xf numFmtId="1" fontId="15" fillId="0" borderId="0" xfId="3" applyNumberFormat="1" applyFont="1" applyAlignment="1">
      <alignment horizontal="center"/>
    </xf>
    <xf numFmtId="165" fontId="15" fillId="0" borderId="0" xfId="3" applyNumberFormat="1" applyFont="1" applyAlignment="1">
      <alignment horizontal="center"/>
    </xf>
    <xf numFmtId="0" fontId="5" fillId="13" borderId="2" xfId="3" applyFont="1" applyFill="1" applyBorder="1" applyAlignment="1">
      <alignment horizontal="center" wrapText="1"/>
    </xf>
    <xf numFmtId="44" fontId="3" fillId="0" borderId="2" xfId="2" applyFont="1" applyBorder="1" applyAlignment="1">
      <alignment horizontal="center"/>
    </xf>
    <xf numFmtId="43" fontId="15" fillId="0" borderId="0" xfId="1" applyFont="1"/>
  </cellXfs>
  <cellStyles count="7">
    <cellStyle name="Comma" xfId="1" builtinId="3"/>
    <cellStyle name="Comma 2" xfId="6" xr:uid="{4844507F-E26C-4D50-9CF2-1ABF4C3B0ABD}"/>
    <cellStyle name="Currency" xfId="2" builtinId="4"/>
    <cellStyle name="Currency 2" xfId="4" xr:uid="{68DB5E53-5662-4489-9EFF-180A83840165}"/>
    <cellStyle name="Normal" xfId="0" builtinId="0"/>
    <cellStyle name="Normal 2" xfId="3" xr:uid="{72C1EB72-0592-4DDF-843E-79363343495B}"/>
    <cellStyle name="Percent 2" xfId="5" xr:uid="{A87C0956-B811-4421-A3AC-67D42C59CD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daresimulation_for_le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imulation 1 Runway Manual"/>
      <sheetName val="Simulation 1 Runway Formula"/>
      <sheetName val=" Results 1 FR"/>
      <sheetName val="Simulation 2 Full Runway"/>
      <sheetName val=" Results 2 FR"/>
      <sheetName val="Simulation 1 Full 1 Mid"/>
      <sheetName val=" Results 1F1M"/>
    </sheetNames>
    <sheetDataSet>
      <sheetData sheetId="0">
        <row r="2">
          <cell r="I2" t="str">
            <v>Jumbo</v>
          </cell>
          <cell r="J2">
            <v>1</v>
          </cell>
        </row>
        <row r="3">
          <cell r="D3">
            <v>0</v>
          </cell>
          <cell r="E3">
            <v>0.1</v>
          </cell>
          <cell r="F3">
            <v>0</v>
          </cell>
          <cell r="I3" t="str">
            <v>Medium</v>
          </cell>
          <cell r="J3">
            <v>2</v>
          </cell>
        </row>
        <row r="4">
          <cell r="D4">
            <v>0.1</v>
          </cell>
          <cell r="E4">
            <v>0.5</v>
          </cell>
          <cell r="F4">
            <v>6</v>
          </cell>
          <cell r="I4" t="str">
            <v>Small</v>
          </cell>
          <cell r="J4">
            <v>3</v>
          </cell>
        </row>
        <row r="5">
          <cell r="D5">
            <v>0.5</v>
          </cell>
          <cell r="E5">
            <v>0.78</v>
          </cell>
          <cell r="F5">
            <v>9</v>
          </cell>
        </row>
        <row r="6">
          <cell r="D6">
            <v>0.78</v>
          </cell>
          <cell r="E6">
            <v>1</v>
          </cell>
          <cell r="F6">
            <v>12</v>
          </cell>
        </row>
        <row r="9">
          <cell r="I9" t="str">
            <v>Small</v>
          </cell>
          <cell r="J9">
            <v>850</v>
          </cell>
          <cell r="K9">
            <v>850</v>
          </cell>
        </row>
        <row r="10">
          <cell r="D10">
            <v>0</v>
          </cell>
          <cell r="E10">
            <v>0.35</v>
          </cell>
          <cell r="F10" t="str">
            <v>Jumbo</v>
          </cell>
          <cell r="I10" t="str">
            <v>Medium</v>
          </cell>
          <cell r="J10">
            <v>1200</v>
          </cell>
          <cell r="K10">
            <v>1200</v>
          </cell>
        </row>
        <row r="11">
          <cell r="D11">
            <v>0.35</v>
          </cell>
          <cell r="E11">
            <v>0.8</v>
          </cell>
          <cell r="F11" t="str">
            <v>Medium</v>
          </cell>
          <cell r="I11" t="str">
            <v>Jumbo</v>
          </cell>
          <cell r="J11">
            <v>1600</v>
          </cell>
          <cell r="K11">
            <v>1600</v>
          </cell>
        </row>
        <row r="12">
          <cell r="D12">
            <v>0.8</v>
          </cell>
          <cell r="E12">
            <v>1</v>
          </cell>
          <cell r="F12" t="str">
            <v>Small</v>
          </cell>
        </row>
        <row r="16">
          <cell r="D16">
            <v>0</v>
          </cell>
          <cell r="E16">
            <v>0.5</v>
          </cell>
          <cell r="F16" t="str">
            <v>Take-Off</v>
          </cell>
        </row>
        <row r="17">
          <cell r="D17">
            <v>0.5</v>
          </cell>
          <cell r="E17">
            <v>1</v>
          </cell>
          <cell r="F17" t="str">
            <v>Landing</v>
          </cell>
        </row>
        <row r="22">
          <cell r="D22">
            <v>0</v>
          </cell>
          <cell r="E22">
            <v>0.1</v>
          </cell>
          <cell r="F22">
            <v>6</v>
          </cell>
        </row>
        <row r="23">
          <cell r="D23">
            <v>0.1</v>
          </cell>
          <cell r="E23">
            <v>0.5</v>
          </cell>
          <cell r="F23">
            <v>9</v>
          </cell>
        </row>
        <row r="24">
          <cell r="D24">
            <v>0.5</v>
          </cell>
          <cell r="E24">
            <v>1</v>
          </cell>
          <cell r="F24">
            <v>12</v>
          </cell>
        </row>
        <row r="28">
          <cell r="I28" t="str">
            <v>Small</v>
          </cell>
          <cell r="J28">
            <v>0.99153333333333349</v>
          </cell>
          <cell r="K28">
            <v>3.470366666666667</v>
          </cell>
        </row>
        <row r="29">
          <cell r="D29">
            <v>0</v>
          </cell>
          <cell r="E29">
            <v>0.35</v>
          </cell>
          <cell r="F29">
            <v>6</v>
          </cell>
          <cell r="I29" t="str">
            <v>Medium</v>
          </cell>
          <cell r="J29">
            <v>7.9322666666666679</v>
          </cell>
          <cell r="K29">
            <v>14.873000000000003</v>
          </cell>
        </row>
        <row r="30">
          <cell r="D30">
            <v>0.35</v>
          </cell>
          <cell r="E30">
            <v>0.85</v>
          </cell>
          <cell r="F30">
            <v>9</v>
          </cell>
          <cell r="I30" t="str">
            <v>Jumbo</v>
          </cell>
          <cell r="J30">
            <v>21.813733333333339</v>
          </cell>
          <cell r="K30">
            <v>89.238000000000014</v>
          </cell>
        </row>
        <row r="31">
          <cell r="D31">
            <v>0.85</v>
          </cell>
          <cell r="E31">
            <v>1</v>
          </cell>
          <cell r="F31">
            <v>12</v>
          </cell>
        </row>
        <row r="36">
          <cell r="D36">
            <v>0</v>
          </cell>
          <cell r="E36">
            <v>0.8</v>
          </cell>
          <cell r="F36">
            <v>6</v>
          </cell>
        </row>
        <row r="37">
          <cell r="D37">
            <v>0.8</v>
          </cell>
          <cell r="E37">
            <v>0.95000000000000007</v>
          </cell>
          <cell r="F37">
            <v>9</v>
          </cell>
        </row>
        <row r="38">
          <cell r="D38">
            <v>0.95000000000000007</v>
          </cell>
          <cell r="E38">
            <v>1</v>
          </cell>
          <cell r="F38">
            <v>12</v>
          </cell>
        </row>
      </sheetData>
      <sheetData sheetId="1"/>
      <sheetData sheetId="2"/>
      <sheetData sheetId="3"/>
      <sheetData sheetId="4">
        <row r="3">
          <cell r="J3">
            <v>74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47BC-FE09-46C4-BA7C-3F419862EBE7}">
  <dimension ref="A1:R38"/>
  <sheetViews>
    <sheetView zoomScale="85" zoomScaleNormal="85" workbookViewId="0">
      <selection activeCell="R3" sqref="R3"/>
    </sheetView>
  </sheetViews>
  <sheetFormatPr defaultRowHeight="12.7" x14ac:dyDescent="0.4"/>
  <cols>
    <col min="1" max="1" width="19.29296875" style="2" bestFit="1" customWidth="1"/>
    <col min="2" max="2" width="9.703125" style="2" bestFit="1" customWidth="1"/>
    <col min="3" max="4" width="14.703125" style="2" customWidth="1"/>
    <col min="5" max="5" width="19.41015625" style="2" customWidth="1"/>
    <col min="6" max="6" width="14.29296875" style="2" customWidth="1"/>
    <col min="7" max="7" width="47" style="2" customWidth="1"/>
    <col min="8" max="8" width="8.9375" style="3"/>
    <col min="9" max="9" width="21.703125" style="3" bestFit="1" customWidth="1"/>
    <col min="10" max="10" width="10.41015625" style="3" bestFit="1" customWidth="1"/>
    <col min="11" max="11" width="11.29296875" style="3" bestFit="1" customWidth="1"/>
    <col min="12" max="12" width="8.9375" style="3"/>
    <col min="13" max="13" width="11" style="3" bestFit="1" customWidth="1"/>
    <col min="14" max="16384" width="8.9375" style="3"/>
  </cols>
  <sheetData>
    <row r="1" spans="1:18" x14ac:dyDescent="0.4">
      <c r="A1" s="1" t="s">
        <v>0</v>
      </c>
      <c r="B1" s="1"/>
      <c r="C1" s="1"/>
      <c r="D1" s="1" t="s">
        <v>1</v>
      </c>
      <c r="E1" s="1"/>
      <c r="F1" s="1"/>
      <c r="G1" s="2" t="s">
        <v>2</v>
      </c>
      <c r="I1" s="4" t="s">
        <v>3</v>
      </c>
      <c r="J1" s="5" t="s">
        <v>4</v>
      </c>
      <c r="K1" s="3" t="s">
        <v>5</v>
      </c>
    </row>
    <row r="2" spans="1:18" ht="20.7" x14ac:dyDescent="0.4">
      <c r="A2" s="4" t="s">
        <v>6</v>
      </c>
      <c r="B2" s="4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4" t="s">
        <v>12</v>
      </c>
      <c r="I2" s="7" t="s">
        <v>13</v>
      </c>
      <c r="J2" s="8">
        <v>1</v>
      </c>
      <c r="R2" s="3">
        <v>0.65</v>
      </c>
    </row>
    <row r="3" spans="1:18" ht="23.25" customHeight="1" x14ac:dyDescent="0.4">
      <c r="A3" s="7">
        <v>0</v>
      </c>
      <c r="B3" s="9">
        <v>0.1</v>
      </c>
      <c r="C3" s="7">
        <f>+B3</f>
        <v>0.1</v>
      </c>
      <c r="D3" s="10">
        <v>0</v>
      </c>
      <c r="E3" s="10">
        <f>C3</f>
        <v>0.1</v>
      </c>
      <c r="F3" s="11">
        <f>A3</f>
        <v>0</v>
      </c>
      <c r="G3" s="7" t="s">
        <v>14</v>
      </c>
      <c r="I3" s="7" t="s">
        <v>15</v>
      </c>
      <c r="J3" s="8">
        <v>2</v>
      </c>
      <c r="P3" s="3">
        <v>0</v>
      </c>
      <c r="Q3" s="3">
        <v>0.1</v>
      </c>
      <c r="R3" s="3">
        <v>0</v>
      </c>
    </row>
    <row r="4" spans="1:18" ht="23.25" customHeight="1" x14ac:dyDescent="0.4">
      <c r="A4" s="190">
        <v>6</v>
      </c>
      <c r="B4" s="9">
        <v>0.4</v>
      </c>
      <c r="C4" s="7">
        <f>+C3+B4</f>
        <v>0.5</v>
      </c>
      <c r="D4" s="10">
        <f>E3</f>
        <v>0.1</v>
      </c>
      <c r="E4" s="10">
        <f>C4</f>
        <v>0.5</v>
      </c>
      <c r="F4" s="11">
        <f>A4</f>
        <v>6</v>
      </c>
      <c r="G4" s="7" t="s">
        <v>16</v>
      </c>
      <c r="I4" s="7" t="s">
        <v>17</v>
      </c>
      <c r="J4" s="8">
        <v>3</v>
      </c>
      <c r="P4" s="3">
        <v>0.1</v>
      </c>
      <c r="Q4" s="3">
        <v>0.5</v>
      </c>
      <c r="R4" s="3">
        <f>6*R2</f>
        <v>3.9000000000000004</v>
      </c>
    </row>
    <row r="5" spans="1:18" ht="23.25" customHeight="1" thickBot="1" x14ac:dyDescent="0.45">
      <c r="A5" s="190">
        <v>9</v>
      </c>
      <c r="B5" s="9">
        <v>0.28000000000000003</v>
      </c>
      <c r="C5" s="7">
        <f>+C4+B5</f>
        <v>0.78</v>
      </c>
      <c r="D5" s="10">
        <f t="shared" ref="D5:D6" si="0">E4</f>
        <v>0.5</v>
      </c>
      <c r="E5" s="10">
        <f t="shared" ref="E5:E6" si="1">C5</f>
        <v>0.78</v>
      </c>
      <c r="F5" s="11">
        <f t="shared" ref="F4:F6" si="2">A5</f>
        <v>9</v>
      </c>
      <c r="G5" s="7" t="s">
        <v>18</v>
      </c>
      <c r="L5" s="3" t="s">
        <v>19</v>
      </c>
      <c r="P5" s="3">
        <v>0.5</v>
      </c>
      <c r="Q5" s="3">
        <v>0.78</v>
      </c>
      <c r="R5" s="3">
        <f>9*R2</f>
        <v>5.8500000000000005</v>
      </c>
    </row>
    <row r="6" spans="1:18" ht="23.25" customHeight="1" thickTop="1" x14ac:dyDescent="0.4">
      <c r="A6" s="190">
        <v>12</v>
      </c>
      <c r="B6" s="9">
        <v>0.22</v>
      </c>
      <c r="C6" s="7">
        <f>+C5+B6</f>
        <v>1</v>
      </c>
      <c r="D6" s="10">
        <f t="shared" si="0"/>
        <v>0.78</v>
      </c>
      <c r="E6" s="10">
        <f t="shared" si="1"/>
        <v>1</v>
      </c>
      <c r="F6" s="11">
        <f t="shared" si="2"/>
        <v>12</v>
      </c>
      <c r="G6" s="7" t="s">
        <v>20</v>
      </c>
      <c r="I6" s="12" t="s">
        <v>21</v>
      </c>
      <c r="J6" s="13"/>
      <c r="K6" s="14"/>
      <c r="P6" s="3">
        <v>0.78</v>
      </c>
      <c r="Q6" s="3">
        <v>1</v>
      </c>
      <c r="R6" s="3">
        <f>12*R2</f>
        <v>7.8000000000000007</v>
      </c>
    </row>
    <row r="7" spans="1:18" x14ac:dyDescent="0.4">
      <c r="E7" s="15"/>
      <c r="F7" s="15"/>
      <c r="G7" s="15"/>
      <c r="I7" s="16" t="s">
        <v>22</v>
      </c>
      <c r="J7" s="17" t="s">
        <v>23</v>
      </c>
      <c r="K7" s="18"/>
    </row>
    <row r="8" spans="1:18" x14ac:dyDescent="0.4">
      <c r="E8" s="15"/>
      <c r="F8" s="15"/>
      <c r="G8" s="19" t="s">
        <v>24</v>
      </c>
      <c r="I8" s="20" t="s">
        <v>25</v>
      </c>
      <c r="J8" s="21" t="s">
        <v>26</v>
      </c>
      <c r="K8" s="22" t="s">
        <v>27</v>
      </c>
    </row>
    <row r="9" spans="1:18" ht="20.7" x14ac:dyDescent="0.4">
      <c r="A9" s="4" t="s">
        <v>3</v>
      </c>
      <c r="B9" s="4" t="s">
        <v>7</v>
      </c>
      <c r="C9" s="4" t="s">
        <v>8</v>
      </c>
      <c r="D9" s="23" t="s">
        <v>9</v>
      </c>
      <c r="E9" s="23" t="s">
        <v>10</v>
      </c>
      <c r="F9" s="23" t="s">
        <v>3</v>
      </c>
      <c r="G9" s="4" t="s">
        <v>12</v>
      </c>
      <c r="I9" s="24" t="s">
        <v>17</v>
      </c>
      <c r="J9" s="25">
        <v>850</v>
      </c>
      <c r="K9" s="26">
        <v>850</v>
      </c>
    </row>
    <row r="10" spans="1:18" ht="20.7" x14ac:dyDescent="0.4">
      <c r="A10" s="7" t="s">
        <v>13</v>
      </c>
      <c r="B10" s="9">
        <v>0.35</v>
      </c>
      <c r="C10" s="7">
        <f>+B10</f>
        <v>0.35</v>
      </c>
      <c r="D10" s="27">
        <v>0</v>
      </c>
      <c r="E10" s="27">
        <f>C10</f>
        <v>0.35</v>
      </c>
      <c r="F10" s="28" t="str">
        <f>A10</f>
        <v>Jumbo</v>
      </c>
      <c r="G10" s="7" t="s">
        <v>28</v>
      </c>
      <c r="I10" s="29" t="s">
        <v>15</v>
      </c>
      <c r="J10" s="30">
        <v>1200</v>
      </c>
      <c r="K10" s="31">
        <v>1200</v>
      </c>
    </row>
    <row r="11" spans="1:18" ht="21" thickBot="1" x14ac:dyDescent="0.45">
      <c r="A11" s="7" t="s">
        <v>15</v>
      </c>
      <c r="B11" s="9">
        <v>0.45</v>
      </c>
      <c r="C11" s="7">
        <f>+C10+B11</f>
        <v>0.8</v>
      </c>
      <c r="D11" s="27">
        <f>E10</f>
        <v>0.35</v>
      </c>
      <c r="E11" s="27">
        <f>C11</f>
        <v>0.8</v>
      </c>
      <c r="F11" s="28" t="str">
        <f t="shared" ref="F11:F12" si="3">A11</f>
        <v>Medium</v>
      </c>
      <c r="G11" s="7" t="s">
        <v>29</v>
      </c>
      <c r="I11" s="32" t="s">
        <v>13</v>
      </c>
      <c r="J11" s="33">
        <v>1600</v>
      </c>
      <c r="K11" s="34">
        <v>1600</v>
      </c>
    </row>
    <row r="12" spans="1:18" ht="21.35" thickTop="1" thickBot="1" x14ac:dyDescent="0.45">
      <c r="A12" s="7" t="s">
        <v>17</v>
      </c>
      <c r="B12" s="9">
        <v>0.2</v>
      </c>
      <c r="C12" s="7">
        <f>+C11+B12</f>
        <v>1</v>
      </c>
      <c r="D12" s="27">
        <f>E11</f>
        <v>0.8</v>
      </c>
      <c r="E12" s="27">
        <f>C12</f>
        <v>1</v>
      </c>
      <c r="F12" s="28" t="str">
        <f t="shared" si="3"/>
        <v>Small</v>
      </c>
      <c r="G12" s="7" t="s">
        <v>30</v>
      </c>
    </row>
    <row r="13" spans="1:18" ht="13" thickTop="1" x14ac:dyDescent="0.4">
      <c r="I13" s="12" t="s">
        <v>31</v>
      </c>
      <c r="J13" s="13"/>
      <c r="K13" s="13"/>
      <c r="L13" s="14"/>
    </row>
    <row r="14" spans="1:18" x14ac:dyDescent="0.4">
      <c r="G14" s="2" t="s">
        <v>32</v>
      </c>
      <c r="I14" s="20" t="s">
        <v>33</v>
      </c>
      <c r="J14" s="35" t="s">
        <v>34</v>
      </c>
      <c r="K14" s="17" t="s">
        <v>35</v>
      </c>
      <c r="L14" s="18"/>
    </row>
    <row r="15" spans="1:18" ht="20.7" x14ac:dyDescent="0.4">
      <c r="A15" s="36" t="s">
        <v>23</v>
      </c>
      <c r="B15" s="36" t="s">
        <v>7</v>
      </c>
      <c r="C15" s="4" t="s">
        <v>8</v>
      </c>
      <c r="D15" s="37" t="s">
        <v>9</v>
      </c>
      <c r="E15" s="37" t="s">
        <v>10</v>
      </c>
      <c r="F15" s="37" t="str">
        <f>A15</f>
        <v>Action Type</v>
      </c>
      <c r="I15" s="38" t="s">
        <v>25</v>
      </c>
      <c r="J15" s="39" t="s">
        <v>36</v>
      </c>
      <c r="K15" s="21" t="s">
        <v>26</v>
      </c>
      <c r="L15" s="22" t="s">
        <v>37</v>
      </c>
    </row>
    <row r="16" spans="1:18" x14ac:dyDescent="0.4">
      <c r="A16" s="40" t="s">
        <v>26</v>
      </c>
      <c r="B16" s="40">
        <v>0.5</v>
      </c>
      <c r="C16" s="7">
        <f>+B16</f>
        <v>0.5</v>
      </c>
      <c r="D16" s="41">
        <f>0</f>
        <v>0</v>
      </c>
      <c r="E16" s="41">
        <f>C16</f>
        <v>0.5</v>
      </c>
      <c r="F16" s="42" t="str">
        <f>A16</f>
        <v>Take-Off</v>
      </c>
      <c r="I16" s="43" t="s">
        <v>17</v>
      </c>
      <c r="J16" s="44">
        <v>2</v>
      </c>
      <c r="K16" s="45">
        <v>100</v>
      </c>
      <c r="L16" s="46">
        <v>350</v>
      </c>
      <c r="M16" s="47"/>
      <c r="N16" s="47"/>
    </row>
    <row r="17" spans="1:14" x14ac:dyDescent="0.4">
      <c r="A17" s="40" t="s">
        <v>27</v>
      </c>
      <c r="B17" s="40">
        <v>0.5</v>
      </c>
      <c r="C17" s="7">
        <f>+C16+B17</f>
        <v>1</v>
      </c>
      <c r="D17" s="41">
        <f>E16</f>
        <v>0.5</v>
      </c>
      <c r="E17" s="41">
        <v>1</v>
      </c>
      <c r="F17" s="42" t="str">
        <f>A17</f>
        <v>Landing</v>
      </c>
      <c r="I17" s="29" t="s">
        <v>15</v>
      </c>
      <c r="J17" s="48">
        <v>2</v>
      </c>
      <c r="K17" s="49">
        <v>800</v>
      </c>
      <c r="L17" s="50">
        <v>1500</v>
      </c>
      <c r="N17" s="47"/>
    </row>
    <row r="18" spans="1:14" ht="13" thickBot="1" x14ac:dyDescent="0.45">
      <c r="A18" s="51"/>
      <c r="B18" s="51"/>
      <c r="C18" s="52"/>
      <c r="D18" s="52"/>
      <c r="E18" s="52"/>
      <c r="F18" s="52"/>
      <c r="I18" s="32" t="s">
        <v>13</v>
      </c>
      <c r="J18" s="53">
        <v>4</v>
      </c>
      <c r="K18" s="54">
        <v>1100</v>
      </c>
      <c r="L18" s="55">
        <v>4500</v>
      </c>
      <c r="N18" s="47"/>
    </row>
    <row r="19" spans="1:14" ht="13" thickTop="1" x14ac:dyDescent="0.4">
      <c r="A19" s="51"/>
      <c r="B19" s="51"/>
      <c r="C19" s="52"/>
      <c r="D19" s="52"/>
      <c r="E19" s="52"/>
      <c r="F19" s="52"/>
      <c r="N19" s="47"/>
    </row>
    <row r="20" spans="1:14" x14ac:dyDescent="0.4">
      <c r="A20" s="56" t="s">
        <v>13</v>
      </c>
      <c r="B20" s="57"/>
      <c r="C20" s="57"/>
      <c r="D20" s="57"/>
      <c r="E20" s="57"/>
      <c r="F20" s="57"/>
      <c r="G20" s="2" t="s">
        <v>38</v>
      </c>
      <c r="N20" s="47"/>
    </row>
    <row r="21" spans="1:14" ht="20.7" x14ac:dyDescent="0.4">
      <c r="A21" s="36" t="s">
        <v>39</v>
      </c>
      <c r="B21" s="36" t="s">
        <v>40</v>
      </c>
      <c r="C21" s="4" t="s">
        <v>8</v>
      </c>
      <c r="D21" s="58" t="s">
        <v>9</v>
      </c>
      <c r="E21" s="58" t="s">
        <v>10</v>
      </c>
      <c r="F21" s="58" t="str">
        <f>A21</f>
        <v>Completion Time in mins</v>
      </c>
      <c r="I21" s="59" t="s">
        <v>41</v>
      </c>
      <c r="J21" s="60">
        <v>2.14</v>
      </c>
      <c r="K21" s="61" t="s">
        <v>42</v>
      </c>
      <c r="N21" s="47"/>
    </row>
    <row r="22" spans="1:14" x14ac:dyDescent="0.4">
      <c r="A22" s="40">
        <v>6</v>
      </c>
      <c r="B22" s="40">
        <v>0.1</v>
      </c>
      <c r="C22" s="7">
        <f>+B22</f>
        <v>0.1</v>
      </c>
      <c r="D22" s="62">
        <f>0</f>
        <v>0</v>
      </c>
      <c r="E22" s="62">
        <f>C22</f>
        <v>0.1</v>
      </c>
      <c r="F22" s="63">
        <f>A22</f>
        <v>6</v>
      </c>
      <c r="I22" s="59" t="s">
        <v>43</v>
      </c>
      <c r="J22" s="64">
        <v>0.13900000000000001</v>
      </c>
      <c r="K22" s="61" t="s">
        <v>44</v>
      </c>
      <c r="N22" s="47"/>
    </row>
    <row r="23" spans="1:14" x14ac:dyDescent="0.4">
      <c r="A23" s="40">
        <v>9</v>
      </c>
      <c r="B23" s="40">
        <v>0.4</v>
      </c>
      <c r="C23" s="7">
        <f>+C22+B23</f>
        <v>0.5</v>
      </c>
      <c r="D23" s="62">
        <f>E22</f>
        <v>0.1</v>
      </c>
      <c r="E23" s="62">
        <f>C23</f>
        <v>0.5</v>
      </c>
      <c r="F23" s="63">
        <f t="shared" ref="F23:F24" si="4">A23</f>
        <v>9</v>
      </c>
      <c r="I23" s="59" t="s">
        <v>45</v>
      </c>
      <c r="J23" s="64">
        <f>+J22/60</f>
        <v>2.316666666666667E-3</v>
      </c>
      <c r="K23" s="61" t="s">
        <v>46</v>
      </c>
      <c r="M23" s="47"/>
      <c r="N23" s="47"/>
    </row>
    <row r="24" spans="1:14" ht="13" thickBot="1" x14ac:dyDescent="0.45">
      <c r="A24" s="40">
        <v>12</v>
      </c>
      <c r="B24" s="40">
        <v>0.5</v>
      </c>
      <c r="C24" s="7">
        <f>+C23+B24</f>
        <v>1</v>
      </c>
      <c r="D24" s="62">
        <f>E23</f>
        <v>0.5</v>
      </c>
      <c r="E24" s="62">
        <f>C24</f>
        <v>1</v>
      </c>
      <c r="F24" s="63">
        <f t="shared" si="4"/>
        <v>12</v>
      </c>
      <c r="I24" s="47"/>
      <c r="J24" s="47"/>
      <c r="K24" s="47"/>
      <c r="L24" s="47"/>
      <c r="M24" s="47"/>
      <c r="N24" s="47"/>
    </row>
    <row r="25" spans="1:14" x14ac:dyDescent="0.4">
      <c r="I25" s="65" t="s">
        <v>47</v>
      </c>
      <c r="J25" s="66"/>
      <c r="K25" s="67"/>
      <c r="L25" s="47" t="s">
        <v>48</v>
      </c>
    </row>
    <row r="26" spans="1:14" x14ac:dyDescent="0.4">
      <c r="I26" s="68" t="s">
        <v>22</v>
      </c>
      <c r="J26" s="17" t="s">
        <v>23</v>
      </c>
      <c r="K26" s="69"/>
      <c r="L26" s="47"/>
    </row>
    <row r="27" spans="1:14" x14ac:dyDescent="0.4">
      <c r="A27" s="70" t="s">
        <v>15</v>
      </c>
      <c r="B27" s="57"/>
      <c r="C27" s="57"/>
      <c r="D27" s="57"/>
      <c r="E27" s="57"/>
      <c r="F27" s="57"/>
      <c r="G27" s="2" t="s">
        <v>49</v>
      </c>
      <c r="I27" s="71" t="s">
        <v>25</v>
      </c>
      <c r="J27" s="72" t="s">
        <v>26</v>
      </c>
      <c r="K27" s="73" t="s">
        <v>27</v>
      </c>
      <c r="L27" s="47"/>
    </row>
    <row r="28" spans="1:14" ht="20.7" x14ac:dyDescent="0.4">
      <c r="A28" s="36" t="s">
        <v>39</v>
      </c>
      <c r="B28" s="36" t="s">
        <v>40</v>
      </c>
      <c r="C28" s="4" t="s">
        <v>8</v>
      </c>
      <c r="D28" s="74" t="s">
        <v>9</v>
      </c>
      <c r="E28" s="74" t="s">
        <v>10</v>
      </c>
      <c r="F28" s="74" t="str">
        <f>A28</f>
        <v>Completion Time in mins</v>
      </c>
      <c r="I28" s="75" t="s">
        <v>17</v>
      </c>
      <c r="J28" s="76">
        <f>2*100*$J$23*J21</f>
        <v>0.99153333333333349</v>
      </c>
      <c r="K28" s="76">
        <f>2*350*$J$23*J21</f>
        <v>3.470366666666667</v>
      </c>
      <c r="L28" s="47"/>
    </row>
    <row r="29" spans="1:14" x14ac:dyDescent="0.4">
      <c r="A29" s="40">
        <v>6</v>
      </c>
      <c r="B29" s="40">
        <v>0.35</v>
      </c>
      <c r="C29" s="7">
        <f>+B29</f>
        <v>0.35</v>
      </c>
      <c r="D29" s="77">
        <v>0</v>
      </c>
      <c r="E29" s="77">
        <f>C29</f>
        <v>0.35</v>
      </c>
      <c r="F29" s="78">
        <f>A29</f>
        <v>6</v>
      </c>
      <c r="I29" s="79" t="s">
        <v>15</v>
      </c>
      <c r="J29" s="76">
        <f>2*800*$J$23*J21</f>
        <v>7.9322666666666679</v>
      </c>
      <c r="K29" s="76">
        <f>2*1500*$J$23*J21</f>
        <v>14.873000000000003</v>
      </c>
      <c r="L29" s="47"/>
    </row>
    <row r="30" spans="1:14" ht="13" thickBot="1" x14ac:dyDescent="0.45">
      <c r="A30" s="40">
        <v>9</v>
      </c>
      <c r="B30" s="40">
        <v>0.5</v>
      </c>
      <c r="C30" s="7">
        <f>+C29+B30</f>
        <v>0.85</v>
      </c>
      <c r="D30" s="77">
        <f>E29</f>
        <v>0.35</v>
      </c>
      <c r="E30" s="77">
        <f>C30</f>
        <v>0.85</v>
      </c>
      <c r="F30" s="78">
        <f t="shared" ref="F30:F31" si="5">A30</f>
        <v>9</v>
      </c>
      <c r="I30" s="80" t="s">
        <v>13</v>
      </c>
      <c r="J30" s="76">
        <f>4*1100*$J$23*J21</f>
        <v>21.813733333333339</v>
      </c>
      <c r="K30" s="76">
        <f>4*4500*$J$23*J21</f>
        <v>89.238000000000014</v>
      </c>
      <c r="L30" s="47"/>
    </row>
    <row r="31" spans="1:14" x14ac:dyDescent="0.4">
      <c r="A31" s="40">
        <v>12</v>
      </c>
      <c r="B31" s="40">
        <v>0.15</v>
      </c>
      <c r="C31" s="7">
        <f>+C30+B31</f>
        <v>1</v>
      </c>
      <c r="D31" s="77">
        <f>E30</f>
        <v>0.85</v>
      </c>
      <c r="E31" s="77">
        <f>C31</f>
        <v>1</v>
      </c>
      <c r="F31" s="78">
        <f t="shared" si="5"/>
        <v>12</v>
      </c>
    </row>
    <row r="33" spans="1:11" x14ac:dyDescent="0.4">
      <c r="K33" s="81"/>
    </row>
    <row r="34" spans="1:11" x14ac:dyDescent="0.4">
      <c r="A34" s="82" t="s">
        <v>17</v>
      </c>
      <c r="B34" s="57"/>
      <c r="C34" s="57"/>
      <c r="D34" s="57"/>
      <c r="E34" s="57"/>
      <c r="F34" s="57"/>
      <c r="G34" s="2" t="s">
        <v>50</v>
      </c>
    </row>
    <row r="35" spans="1:11" ht="20.7" x14ac:dyDescent="0.4">
      <c r="A35" s="36" t="s">
        <v>39</v>
      </c>
      <c r="B35" s="36" t="s">
        <v>40</v>
      </c>
      <c r="C35" s="4" t="s">
        <v>8</v>
      </c>
      <c r="D35" s="83" t="s">
        <v>9</v>
      </c>
      <c r="E35" s="83" t="s">
        <v>10</v>
      </c>
      <c r="F35" s="83" t="str">
        <f>A35</f>
        <v>Completion Time in mins</v>
      </c>
      <c r="K35" s="81"/>
    </row>
    <row r="36" spans="1:11" x14ac:dyDescent="0.4">
      <c r="A36" s="40">
        <v>6</v>
      </c>
      <c r="B36" s="40">
        <v>0.8</v>
      </c>
      <c r="C36" s="7">
        <f>+B36</f>
        <v>0.8</v>
      </c>
      <c r="D36" s="84">
        <f>0</f>
        <v>0</v>
      </c>
      <c r="E36" s="84">
        <f>C36</f>
        <v>0.8</v>
      </c>
      <c r="F36" s="85">
        <f>A36</f>
        <v>6</v>
      </c>
    </row>
    <row r="37" spans="1:11" x14ac:dyDescent="0.4">
      <c r="A37" s="40">
        <v>9</v>
      </c>
      <c r="B37" s="40">
        <v>0.15</v>
      </c>
      <c r="C37" s="7">
        <f>+C36+B37</f>
        <v>0.95000000000000007</v>
      </c>
      <c r="D37" s="84">
        <f>E36</f>
        <v>0.8</v>
      </c>
      <c r="E37" s="84">
        <f t="shared" ref="E37:E38" si="6">C37</f>
        <v>0.95000000000000007</v>
      </c>
      <c r="F37" s="85">
        <f t="shared" ref="F37:F38" si="7">A37</f>
        <v>9</v>
      </c>
    </row>
    <row r="38" spans="1:11" x14ac:dyDescent="0.4">
      <c r="A38" s="40">
        <v>12</v>
      </c>
      <c r="B38" s="40">
        <v>0.05</v>
      </c>
      <c r="C38" s="7">
        <f>+C37+B38</f>
        <v>1</v>
      </c>
      <c r="D38" s="84">
        <f>E37</f>
        <v>0.95000000000000007</v>
      </c>
      <c r="E38" s="84">
        <f t="shared" si="6"/>
        <v>1</v>
      </c>
      <c r="F38" s="85">
        <f t="shared" si="7"/>
        <v>12</v>
      </c>
    </row>
  </sheetData>
  <mergeCells count="8">
    <mergeCell ref="I25:K25"/>
    <mergeCell ref="J26:K26"/>
    <mergeCell ref="A1:C1"/>
    <mergeCell ref="D1:F1"/>
    <mergeCell ref="I6:K6"/>
    <mergeCell ref="J7:K7"/>
    <mergeCell ref="I13:L13"/>
    <mergeCell ref="K14:L1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3798-7C7F-4E76-9113-ECF0094836E1}">
  <dimension ref="A1:AB259"/>
  <sheetViews>
    <sheetView zoomScale="90" zoomScaleNormal="90" workbookViewId="0">
      <pane xSplit="2" ySplit="14" topLeftCell="E256" activePane="bottomRight" state="frozen"/>
      <selection pane="topRight" activeCell="C1" sqref="C1"/>
      <selection pane="bottomLeft" activeCell="A10" sqref="A10"/>
      <selection pane="bottomRight" activeCell="O274" sqref="O274"/>
    </sheetView>
  </sheetViews>
  <sheetFormatPr defaultRowHeight="12.7" x14ac:dyDescent="0.4"/>
  <cols>
    <col min="1" max="1" width="14.87890625" style="86" bestFit="1" customWidth="1"/>
    <col min="2" max="2" width="8.9375" style="86"/>
    <col min="3" max="3" width="11" style="86" bestFit="1" customWidth="1"/>
    <col min="4" max="4" width="8.9375" style="86"/>
    <col min="5" max="5" width="9.41015625" style="86" bestFit="1" customWidth="1"/>
    <col min="6" max="6" width="11.1171875" style="86" bestFit="1" customWidth="1"/>
    <col min="7" max="7" width="7.46875" style="86" bestFit="1" customWidth="1"/>
    <col min="8" max="8" width="8.41015625" style="86" bestFit="1" customWidth="1"/>
    <col min="9" max="9" width="10.29296875" style="86" bestFit="1" customWidth="1"/>
    <col min="10" max="10" width="12" style="86" bestFit="1" customWidth="1"/>
    <col min="11" max="11" width="19.703125" style="86" bestFit="1" customWidth="1"/>
    <col min="12" max="13" width="19.703125" style="86" customWidth="1"/>
    <col min="14" max="14" width="17.87890625" style="86" customWidth="1"/>
    <col min="15" max="15" width="19.703125" style="86" bestFit="1" customWidth="1"/>
    <col min="16" max="16" width="9.703125" style="86" customWidth="1"/>
    <col min="17" max="17" width="10.9375" style="86" bestFit="1" customWidth="1"/>
    <col min="18" max="18" width="11.17578125" style="86" bestFit="1" customWidth="1"/>
    <col min="19" max="19" width="8.9375" style="86"/>
    <col min="20" max="21" width="8.9375" style="3"/>
    <col min="22" max="22" width="13.41015625" style="3" bestFit="1" customWidth="1"/>
    <col min="23" max="23" width="12.234375" style="3" bestFit="1" customWidth="1"/>
    <col min="24" max="24" width="3.1171875" style="3" customWidth="1"/>
    <col min="25" max="25" width="14.29296875" style="3" bestFit="1" customWidth="1"/>
    <col min="26" max="28" width="8.9375" style="86"/>
    <col min="29" max="16384" width="8.9375" style="3"/>
  </cols>
  <sheetData>
    <row r="1" spans="1:28" ht="13" thickBot="1" x14ac:dyDescent="0.45">
      <c r="C1" s="87" t="s">
        <v>51</v>
      </c>
      <c r="D1" s="87"/>
      <c r="F1" s="88" t="s">
        <v>52</v>
      </c>
      <c r="G1" s="89"/>
      <c r="H1" s="3"/>
      <c r="I1" s="90" t="s">
        <v>52</v>
      </c>
      <c r="J1" s="91"/>
      <c r="K1" s="3"/>
      <c r="L1" s="3"/>
      <c r="M1" s="3"/>
      <c r="O1" s="92"/>
      <c r="P1" s="92"/>
    </row>
    <row r="2" spans="1:28" ht="13" thickBot="1" x14ac:dyDescent="0.45">
      <c r="A2" s="86" t="s">
        <v>53</v>
      </c>
      <c r="C2" s="93">
        <v>0</v>
      </c>
      <c r="D2" s="94" cm="1">
        <f t="array" aca="1" ref="D2:D5" ca="1">COUNTIF(D15:D174,C2:C5)</f>
        <v>19</v>
      </c>
      <c r="F2" s="97" t="s">
        <v>54</v>
      </c>
      <c r="G2" s="98"/>
      <c r="H2" s="3"/>
      <c r="I2" s="99" t="s">
        <v>23</v>
      </c>
      <c r="J2" s="100"/>
      <c r="K2" s="3"/>
      <c r="L2" s="3"/>
      <c r="M2" s="3"/>
      <c r="N2" s="101"/>
      <c r="O2" s="101"/>
      <c r="P2" s="101"/>
      <c r="Q2" s="101"/>
    </row>
    <row r="3" spans="1:28" x14ac:dyDescent="0.4">
      <c r="C3" s="102">
        <v>6</v>
      </c>
      <c r="D3" s="95">
        <f ca="1"/>
        <v>0</v>
      </c>
      <c r="F3" s="103" t="s">
        <v>13</v>
      </c>
      <c r="G3" s="104" cm="1">
        <f t="array" aca="1" ref="G3:G5" ca="1">COUNTIF(G15:G174,F3:F5)</f>
        <v>55</v>
      </c>
      <c r="H3" s="101"/>
      <c r="I3" s="106" t="s">
        <v>26</v>
      </c>
      <c r="J3" s="107" cm="1">
        <f t="array" aca="1" ref="J3:J4" ca="1">COUNTIF(J15:J174,I3:I4)</f>
        <v>85</v>
      </c>
      <c r="N3" s="101"/>
      <c r="O3" s="101"/>
      <c r="P3" s="109"/>
      <c r="Q3" s="109"/>
    </row>
    <row r="4" spans="1:28" ht="13" thickBot="1" x14ac:dyDescent="0.45">
      <c r="C4" s="102">
        <v>9</v>
      </c>
      <c r="D4" s="95">
        <f ca="1"/>
        <v>0</v>
      </c>
      <c r="F4" s="103" t="s">
        <v>15</v>
      </c>
      <c r="G4" s="104">
        <f ca="1"/>
        <v>73</v>
      </c>
      <c r="H4" s="101"/>
      <c r="I4" s="110" t="s">
        <v>27</v>
      </c>
      <c r="J4" s="108">
        <f ca="1"/>
        <v>75</v>
      </c>
      <c r="N4" s="101"/>
      <c r="O4" s="101"/>
      <c r="P4" s="109"/>
      <c r="Q4" s="109"/>
    </row>
    <row r="5" spans="1:28" ht="13" thickBot="1" x14ac:dyDescent="0.45">
      <c r="C5" s="111">
        <v>12</v>
      </c>
      <c r="D5" s="96">
        <f ca="1"/>
        <v>0</v>
      </c>
      <c r="F5" s="112" t="s">
        <v>17</v>
      </c>
      <c r="G5" s="105">
        <f ca="1"/>
        <v>32</v>
      </c>
      <c r="H5" s="101"/>
      <c r="N5" s="101"/>
      <c r="O5" s="101"/>
      <c r="P5" s="109"/>
      <c r="Q5" s="109"/>
    </row>
    <row r="6" spans="1:28" x14ac:dyDescent="0.4">
      <c r="C6" s="101"/>
      <c r="D6" s="101"/>
      <c r="E6" s="101"/>
      <c r="F6" s="101"/>
      <c r="G6" s="101"/>
      <c r="H6" s="101"/>
      <c r="N6" s="113"/>
      <c r="O6" s="113"/>
      <c r="P6" s="113"/>
      <c r="Q6" s="101"/>
      <c r="R6" s="114" t="s">
        <v>55</v>
      </c>
      <c r="S6" s="114">
        <f ca="1">SUM(S15:S259)</f>
        <v>1550.2500000000221</v>
      </c>
      <c r="T6" s="114">
        <f ca="1">SUM(T15:T259)</f>
        <v>123.14999999999813</v>
      </c>
      <c r="U6" s="114">
        <f ca="1">SUM(U15:U259)</f>
        <v>127.1999999999982</v>
      </c>
      <c r="V6" s="191">
        <f ca="1">SUM(V15:V259)</f>
        <v>44186.790620000604</v>
      </c>
      <c r="W6" s="191">
        <f ca="1">SUM(W15:W259)</f>
        <v>308400</v>
      </c>
    </row>
    <row r="7" spans="1:28" ht="13" thickBot="1" x14ac:dyDescent="0.45">
      <c r="C7" s="101"/>
      <c r="D7" s="101"/>
      <c r="E7" s="101"/>
      <c r="F7" s="101"/>
      <c r="G7" s="101"/>
      <c r="H7" s="101"/>
      <c r="N7" s="101"/>
      <c r="O7" s="101"/>
      <c r="P7" s="109" t="s">
        <v>56</v>
      </c>
      <c r="Q7" s="109" t="s">
        <v>57</v>
      </c>
      <c r="R7" s="114" t="s">
        <v>58</v>
      </c>
      <c r="S7" s="114">
        <f ca="1">MAX(S15:S259)</f>
        <v>40.650000000000432</v>
      </c>
      <c r="T7" s="114">
        <f ca="1">MAX(T15:T259)</f>
        <v>9.5999999999999091</v>
      </c>
      <c r="U7" s="114">
        <f ca="1">MAX(U15:U259)</f>
        <v>9.75</v>
      </c>
      <c r="V7" s="191">
        <f ca="1">MAX(V15:V259)</f>
        <v>2851.1541000000452</v>
      </c>
      <c r="W7" s="191">
        <f ca="1">MAX(W15:W259)</f>
        <v>1600</v>
      </c>
    </row>
    <row r="8" spans="1:28" ht="13" thickBot="1" x14ac:dyDescent="0.45">
      <c r="C8" s="101"/>
      <c r="D8" s="101"/>
      <c r="E8" s="101"/>
      <c r="F8" s="101"/>
      <c r="G8" s="101"/>
      <c r="H8" s="101"/>
      <c r="N8" s="101"/>
      <c r="O8" s="115" t="s">
        <v>59</v>
      </c>
      <c r="P8" s="116">
        <f ca="1">($P$9-T6/60)/$P$9</f>
        <v>0.89872949303071548</v>
      </c>
      <c r="Q8" s="116">
        <f ca="1">($P$9-U6/60)/$P$9</f>
        <v>0.89539903786851005</v>
      </c>
      <c r="R8" s="117" t="s">
        <v>60</v>
      </c>
      <c r="S8" s="114">
        <f ca="1">MIN(S15:S259)</f>
        <v>0</v>
      </c>
      <c r="T8" s="114">
        <f ca="1">MIN(T15:T259)</f>
        <v>0</v>
      </c>
      <c r="U8" s="114">
        <f ca="1">MIN(U15:U259)</f>
        <v>0</v>
      </c>
      <c r="V8" s="191">
        <f ca="1">MIN(V15:V259)</f>
        <v>0</v>
      </c>
      <c r="W8" s="191">
        <f ca="1">MIN(W15:W259)</f>
        <v>850</v>
      </c>
    </row>
    <row r="9" spans="1:28" x14ac:dyDescent="0.4">
      <c r="O9" s="118" t="s">
        <v>61</v>
      </c>
      <c r="P9" s="118">
        <f ca="1">MAX(Q15:R259)/60</f>
        <v>20.26749999999997</v>
      </c>
      <c r="Q9" s="118"/>
      <c r="R9" s="114" t="s">
        <v>62</v>
      </c>
      <c r="S9" s="114">
        <f ca="1">AVERAGE(S15:S259)</f>
        <v>6.3275510204082535</v>
      </c>
      <c r="T9" s="114">
        <f ca="1">AVERAGE(T15:T259)</f>
        <v>0.50265306122448217</v>
      </c>
      <c r="U9" s="114">
        <f ca="1">AVERAGE(U15:U259)</f>
        <v>0.51918367346938044</v>
      </c>
      <c r="V9" s="191">
        <f ca="1">AVERAGE(V15:V259)</f>
        <v>180.3542474285739</v>
      </c>
      <c r="W9" s="191">
        <f ca="1">AVERAGE(W15:W259)</f>
        <v>1258.7755102040817</v>
      </c>
      <c r="Y9" s="86" t="s">
        <v>63</v>
      </c>
      <c r="Z9" s="3" t="s">
        <v>64</v>
      </c>
    </row>
    <row r="10" spans="1:28" x14ac:dyDescent="0.4">
      <c r="P10" s="86" t="s">
        <v>65</v>
      </c>
      <c r="Q10" s="119">
        <f ca="1">P8+Q8</f>
        <v>1.7941285308992256</v>
      </c>
      <c r="R10" s="114" t="s">
        <v>66</v>
      </c>
      <c r="S10" s="114">
        <f ca="1">_xlfn.STDEV.S(S15:S259)</f>
        <v>8.892611026192883</v>
      </c>
      <c r="T10" s="114">
        <f ca="1">_xlfn.STDEV.S(T15:T259)</f>
        <v>1.616285936182329</v>
      </c>
      <c r="U10" s="114">
        <f ca="1">_xlfn.STDEV.S(U15:U259)</f>
        <v>1.53063636816051</v>
      </c>
      <c r="V10" s="191">
        <f ca="1">_xlfn.STDEV.S(V15:V259)</f>
        <v>465.9193171469409</v>
      </c>
      <c r="W10" s="191">
        <f ca="1">_xlfn.STDEV.S(W15:W259)</f>
        <v>283.52026449867463</v>
      </c>
      <c r="Y10" s="114">
        <v>6</v>
      </c>
      <c r="Z10" s="114">
        <f ca="1">SUMIF($O$15:$O$174, 6,$Z$15:$Z$174)</f>
        <v>7</v>
      </c>
      <c r="AA10" s="114">
        <f ca="1">SUMIF($O$15:$O$174, 6,$AA$15:$AA$174)</f>
        <v>23</v>
      </c>
      <c r="AB10" s="114">
        <f ca="1">SUMIF($O$15:$O$174, 6,$AB$15:$AB$174)</f>
        <v>24</v>
      </c>
    </row>
    <row r="11" spans="1:28" ht="13" thickBot="1" x14ac:dyDescent="0.45">
      <c r="B11" s="120"/>
      <c r="C11" s="121"/>
      <c r="D11" s="47" t="s">
        <v>67</v>
      </c>
      <c r="E11" s="47"/>
      <c r="F11" s="47"/>
      <c r="G11" s="120"/>
      <c r="H11" s="120"/>
      <c r="I11" s="120"/>
      <c r="J11" s="120"/>
      <c r="K11" s="122"/>
      <c r="L11" s="122"/>
      <c r="M11" s="122"/>
      <c r="N11" s="120"/>
      <c r="O11" s="123" t="s">
        <v>68</v>
      </c>
      <c r="P11" s="120"/>
      <c r="Q11" s="120"/>
      <c r="R11" s="86" t="s">
        <v>55</v>
      </c>
      <c r="T11" s="86"/>
      <c r="U11" s="86"/>
      <c r="Y11" s="114">
        <v>9</v>
      </c>
      <c r="Z11" s="114">
        <f ca="1">SUMIF($O$15:$O$174, 9,$Z$15:$Z$174)</f>
        <v>18</v>
      </c>
      <c r="AA11" s="114">
        <f ca="1">SUMIF($O$15:$O$174, 9,$AA$15:$AA$174)</f>
        <v>34</v>
      </c>
      <c r="AB11" s="114">
        <f ca="1">SUMIF($O$15:$O$174, 9,$AB$15:$AB$174)</f>
        <v>4</v>
      </c>
    </row>
    <row r="12" spans="1:28" ht="13" thickTop="1" x14ac:dyDescent="0.4">
      <c r="A12" s="124"/>
      <c r="B12" s="124" t="s">
        <v>69</v>
      </c>
      <c r="C12" s="125" t="s">
        <v>70</v>
      </c>
      <c r="D12" s="124" t="s">
        <v>69</v>
      </c>
      <c r="E12" s="124" t="s">
        <v>69</v>
      </c>
      <c r="F12" s="126" t="s">
        <v>70</v>
      </c>
      <c r="G12" s="124" t="s">
        <v>71</v>
      </c>
      <c r="H12" s="124" t="s">
        <v>33</v>
      </c>
      <c r="I12" s="127" t="s">
        <v>70</v>
      </c>
      <c r="J12" s="124" t="s">
        <v>72</v>
      </c>
      <c r="K12" s="124" t="s">
        <v>73</v>
      </c>
      <c r="L12" s="124" t="s">
        <v>74</v>
      </c>
      <c r="M12" s="124" t="s">
        <v>75</v>
      </c>
      <c r="N12" s="128" t="s">
        <v>70</v>
      </c>
      <c r="O12" s="124" t="s">
        <v>76</v>
      </c>
      <c r="P12" s="124" t="s">
        <v>76</v>
      </c>
      <c r="Q12" s="124" t="s">
        <v>76</v>
      </c>
      <c r="R12" s="124" t="s">
        <v>76</v>
      </c>
      <c r="S12" s="124" t="s">
        <v>77</v>
      </c>
      <c r="T12" s="124" t="s">
        <v>78</v>
      </c>
      <c r="U12" s="124" t="s">
        <v>79</v>
      </c>
      <c r="V12" s="124" t="s">
        <v>80</v>
      </c>
      <c r="W12" s="124" t="s">
        <v>81</v>
      </c>
      <c r="Y12" s="114">
        <v>12</v>
      </c>
      <c r="Z12" s="114">
        <f ca="1">SUMIF($O$15:$O$174, 12,$Z$15:$Z$174)</f>
        <v>30</v>
      </c>
      <c r="AA12" s="114">
        <f ca="1">SUMIF($O$15:$O$174, 12,$AA$15:$AA$174)</f>
        <v>16</v>
      </c>
      <c r="AB12" s="114">
        <f ca="1">SUMIF($O$15:$O$174, 12,$AB$15:$AB$174)</f>
        <v>4</v>
      </c>
    </row>
    <row r="13" spans="1:28" ht="13" thickBot="1" x14ac:dyDescent="0.45">
      <c r="A13" s="129"/>
      <c r="B13" s="129" t="s">
        <v>82</v>
      </c>
      <c r="C13" s="130" t="s">
        <v>83</v>
      </c>
      <c r="D13" s="129" t="s">
        <v>83</v>
      </c>
      <c r="E13" s="129" t="s">
        <v>84</v>
      </c>
      <c r="F13" s="131" t="s">
        <v>85</v>
      </c>
      <c r="G13" s="129" t="s">
        <v>33</v>
      </c>
      <c r="H13" s="129" t="s">
        <v>86</v>
      </c>
      <c r="I13" s="132" t="s">
        <v>23</v>
      </c>
      <c r="J13" s="129" t="s">
        <v>76</v>
      </c>
      <c r="K13" s="129" t="s">
        <v>87</v>
      </c>
      <c r="L13" s="129" t="s">
        <v>87</v>
      </c>
      <c r="M13" s="129" t="s">
        <v>88</v>
      </c>
      <c r="N13" s="133" t="s">
        <v>89</v>
      </c>
      <c r="O13" s="129" t="s">
        <v>89</v>
      </c>
      <c r="P13" s="129" t="s">
        <v>90</v>
      </c>
      <c r="Q13" s="129" t="s">
        <v>91</v>
      </c>
      <c r="R13" s="129" t="s">
        <v>92</v>
      </c>
      <c r="S13" s="129" t="s">
        <v>93</v>
      </c>
      <c r="T13" s="129" t="s">
        <v>94</v>
      </c>
      <c r="U13" s="129" t="s">
        <v>94</v>
      </c>
      <c r="V13" s="129" t="s">
        <v>95</v>
      </c>
      <c r="W13" s="129" t="s">
        <v>96</v>
      </c>
      <c r="Y13" s="86"/>
      <c r="Z13" s="101" t="s">
        <v>13</v>
      </c>
      <c r="AA13" s="101" t="s">
        <v>15</v>
      </c>
      <c r="AB13" s="101" t="s">
        <v>17</v>
      </c>
    </row>
    <row r="14" spans="1:28" ht="14" thickTop="1" x14ac:dyDescent="0.4">
      <c r="A14" s="134" t="s">
        <v>97</v>
      </c>
      <c r="B14" s="134"/>
      <c r="C14" s="134"/>
      <c r="D14" s="134"/>
      <c r="E14" s="135">
        <v>0</v>
      </c>
      <c r="F14" s="134"/>
      <c r="G14" s="134"/>
      <c r="H14" s="134"/>
      <c r="I14" s="134"/>
      <c r="J14" s="134"/>
      <c r="K14" s="136"/>
      <c r="L14" s="136"/>
      <c r="M14" s="136"/>
      <c r="N14" s="134"/>
      <c r="O14" s="134"/>
      <c r="P14" s="134"/>
      <c r="Q14" s="134">
        <v>0</v>
      </c>
      <c r="R14" s="136">
        <v>0</v>
      </c>
      <c r="S14" s="134"/>
      <c r="T14" s="134"/>
      <c r="U14" s="134"/>
      <c r="V14" s="137"/>
      <c r="W14" s="137"/>
      <c r="Y14" s="3" t="s">
        <v>98</v>
      </c>
      <c r="Z14" s="86">
        <f ca="1">SUM(Z10:Z12)</f>
        <v>55</v>
      </c>
      <c r="AA14" s="86">
        <f t="shared" ref="AA14:AB14" ca="1" si="0">SUM(AA10:AA12)</f>
        <v>73</v>
      </c>
      <c r="AB14" s="86">
        <f t="shared" ca="1" si="0"/>
        <v>32</v>
      </c>
    </row>
    <row r="15" spans="1:28" ht="14.35" x14ac:dyDescent="0.5">
      <c r="B15" s="86">
        <v>1</v>
      </c>
      <c r="C15" s="138">
        <f ca="1">RAND()</f>
        <v>0.26274001654369417</v>
      </c>
      <c r="D15" s="86">
        <f ca="1">VLOOKUP(C15,new_arrival,3,TRUE)</f>
        <v>3.9000000000000004</v>
      </c>
      <c r="E15" s="86">
        <f ca="1">E14+D15</f>
        <v>3.9000000000000004</v>
      </c>
      <c r="F15" s="138">
        <f ca="1">RAND()</f>
        <v>0.71854301519592767</v>
      </c>
      <c r="G15" s="86" t="str">
        <f t="shared" ref="G15:G16" ca="1" si="1">VLOOKUP(F15,jet_type,3,TRUE)</f>
        <v>Medium</v>
      </c>
      <c r="H15" s="86">
        <f t="shared" ref="H15:H16" ca="1" si="2">VLOOKUP(G15,jet_indicator,2,)</f>
        <v>2</v>
      </c>
      <c r="I15" s="138">
        <f ca="1">RAND()</f>
        <v>6.7338838054680661E-2</v>
      </c>
      <c r="J15" s="86" t="str">
        <f t="shared" ref="J15:J16" ca="1" si="3">VLOOKUP(I15,action_type,3,TRUE)</f>
        <v>Take-Off</v>
      </c>
      <c r="K15" s="86">
        <f t="shared" ref="K15:L30" si="4">Q14</f>
        <v>0</v>
      </c>
      <c r="L15" s="86">
        <f t="shared" si="4"/>
        <v>0</v>
      </c>
      <c r="M15" s="86">
        <f>IF(K15&lt;=L15,1,2)</f>
        <v>1</v>
      </c>
      <c r="N15" s="138">
        <f ca="1">RAND()</f>
        <v>0.37822114699426335</v>
      </c>
      <c r="O15" s="86">
        <f t="shared" ref="O15:O46" ca="1" si="5">IF(H15=1, VLOOKUP(N15, jumbo_comp,3,TRUE), IF(H15=2, VLOOKUP(N15, mid_comp,3,TRUE), IF(H15=3, VLOOKUP(N15, small_comp, 3, TRUE))))</f>
        <v>9</v>
      </c>
      <c r="P15" s="86">
        <f ca="1">IF(E15&gt;MIN(K15:L15),E15,MIN(Q14:R14))</f>
        <v>3.9000000000000004</v>
      </c>
      <c r="Q15" s="86">
        <f ca="1">IF(M15=1,P15+O15,Q14)</f>
        <v>12.9</v>
      </c>
      <c r="R15" s="86">
        <f>IF(M15=2,P15+O15,R14)</f>
        <v>0</v>
      </c>
      <c r="S15" s="86">
        <v>0</v>
      </c>
      <c r="T15" s="86">
        <v>0</v>
      </c>
      <c r="U15" s="86">
        <v>0</v>
      </c>
      <c r="V15" s="139">
        <f t="shared" ref="V15:V46" ca="1" si="6">S15*VLOOKUP(G15,fuel_cost,IF(J15="Landing",3,2),FALSE)</f>
        <v>0</v>
      </c>
      <c r="W15" s="139">
        <f t="shared" ref="W15:W46" ca="1" si="7">VLOOKUP(G15,service_fee,IF(J15="Landing",3,2),FALSE)</f>
        <v>1200</v>
      </c>
      <c r="Z15" s="86">
        <f ca="1">IF(H15=1,1,0)</f>
        <v>0</v>
      </c>
      <c r="AA15" s="86">
        <f ca="1">IF(H15=2,1,0)</f>
        <v>1</v>
      </c>
      <c r="AB15" s="86">
        <f ca="1">IF(H15=3,1,0)</f>
        <v>0</v>
      </c>
    </row>
    <row r="16" spans="1:28" ht="14.35" x14ac:dyDescent="0.5">
      <c r="B16" s="86">
        <v>2</v>
      </c>
      <c r="C16" s="138">
        <f t="shared" ref="C16:C79" ca="1" si="8">RAND()</f>
        <v>0.77867077098392079</v>
      </c>
      <c r="D16" s="86">
        <f ca="1">VLOOKUP(C16,new_arrival,3,TRUE)</f>
        <v>5.8500000000000005</v>
      </c>
      <c r="E16" s="86">
        <f ca="1">E15+D16</f>
        <v>9.75</v>
      </c>
      <c r="F16" s="138">
        <f t="shared" ref="F16:F79" ca="1" si="9">RAND()</f>
        <v>0.44915911790835306</v>
      </c>
      <c r="G16" s="86" t="str">
        <f t="shared" ca="1" si="1"/>
        <v>Medium</v>
      </c>
      <c r="H16" s="86">
        <f t="shared" ca="1" si="2"/>
        <v>2</v>
      </c>
      <c r="I16" s="138">
        <f t="shared" ref="I16:I79" ca="1" si="10">RAND()</f>
        <v>0.46199268138220062</v>
      </c>
      <c r="J16" s="86" t="str">
        <f t="shared" ca="1" si="3"/>
        <v>Take-Off</v>
      </c>
      <c r="K16" s="86">
        <f t="shared" ca="1" si="4"/>
        <v>12.9</v>
      </c>
      <c r="L16" s="86">
        <f t="shared" si="4"/>
        <v>0</v>
      </c>
      <c r="M16" s="86">
        <f ca="1">IF(K16&lt;=L16,1,2)</f>
        <v>2</v>
      </c>
      <c r="N16" s="138">
        <f t="shared" ref="N16:N79" ca="1" si="11">RAND()</f>
        <v>0.16898385936006599</v>
      </c>
      <c r="O16" s="86">
        <f t="shared" ca="1" si="5"/>
        <v>6</v>
      </c>
      <c r="P16" s="86">
        <f ca="1">IF(E16&gt;MIN(K16:L16),E16,MIN(Q15:R15))</f>
        <v>9.75</v>
      </c>
      <c r="Q16" s="86">
        <f ca="1">IF(M16=1,P16+O16,Q15)</f>
        <v>12.9</v>
      </c>
      <c r="R16" s="86">
        <f ca="1">IF(M16=2,P16+O16,R15)</f>
        <v>15.75</v>
      </c>
      <c r="S16" s="86">
        <f ca="1">IF(P16&gt;E16,P16-E16,0)</f>
        <v>0</v>
      </c>
      <c r="T16" s="86">
        <f ca="1">IF(M16=1,IF(Q15&lt;E16,E16-Q15,0),0)</f>
        <v>0</v>
      </c>
      <c r="U16" s="86">
        <f ca="1">IF(M16=2,IF(R15&lt;E16,E16-R15,0),0)</f>
        <v>9.75</v>
      </c>
      <c r="V16" s="139">
        <f t="shared" ca="1" si="6"/>
        <v>0</v>
      </c>
      <c r="W16" s="139">
        <f t="shared" ca="1" si="7"/>
        <v>1200</v>
      </c>
      <c r="Z16" s="86">
        <f ca="1">IF(H16=1,1,0)</f>
        <v>0</v>
      </c>
      <c r="AA16" s="86">
        <f ca="1">IF(H16=2,1,0)</f>
        <v>1</v>
      </c>
      <c r="AB16" s="86">
        <f ca="1">IF(H16=3,1,0)</f>
        <v>0</v>
      </c>
    </row>
    <row r="17" spans="2:28" ht="14.35" x14ac:dyDescent="0.5">
      <c r="B17" s="86">
        <v>3</v>
      </c>
      <c r="C17" s="138">
        <f t="shared" ca="1" si="8"/>
        <v>0.31082601222910478</v>
      </c>
      <c r="D17" s="86">
        <f ca="1">VLOOKUP(C17,new_arrival,3,TRUE)</f>
        <v>3.9000000000000004</v>
      </c>
      <c r="E17" s="86">
        <f ca="1">E16+D17</f>
        <v>13.65</v>
      </c>
      <c r="F17" s="138">
        <f t="shared" ca="1" si="9"/>
        <v>0.77840986635193954</v>
      </c>
      <c r="G17" s="86" t="str">
        <f t="shared" ref="G17:G19" ca="1" si="12">VLOOKUP(F17,jet_type,3,TRUE)</f>
        <v>Medium</v>
      </c>
      <c r="H17" s="86">
        <f t="shared" ref="H17:H19" ca="1" si="13">VLOOKUP(G17,jet_indicator,2,)</f>
        <v>2</v>
      </c>
      <c r="I17" s="138">
        <f t="shared" ca="1" si="10"/>
        <v>0.80413890184904113</v>
      </c>
      <c r="J17" s="86" t="str">
        <f t="shared" ref="J17:J19" ca="1" si="14">VLOOKUP(I17,action_type,3,TRUE)</f>
        <v>Landing</v>
      </c>
      <c r="K17" s="86">
        <f t="shared" ca="1" si="4"/>
        <v>12.9</v>
      </c>
      <c r="L17" s="86">
        <f t="shared" ca="1" si="4"/>
        <v>15.75</v>
      </c>
      <c r="M17" s="86">
        <f ca="1">IF(K17&lt;=L17,1,2)</f>
        <v>1</v>
      </c>
      <c r="N17" s="138">
        <f t="shared" ca="1" si="11"/>
        <v>0.17880204476658634</v>
      </c>
      <c r="O17" s="86">
        <f t="shared" ca="1" si="5"/>
        <v>6</v>
      </c>
      <c r="P17" s="86">
        <f ca="1">IF(E17&gt;MIN(K17:L17),E17,MIN(Q16:R16))</f>
        <v>13.65</v>
      </c>
      <c r="Q17" s="86">
        <f ca="1">IF(M17=1,P17+O17,Q16)</f>
        <v>19.649999999999999</v>
      </c>
      <c r="R17" s="86">
        <f ca="1">IF(M17=2,P17+O17,R16)</f>
        <v>15.75</v>
      </c>
      <c r="S17" s="86">
        <f ca="1">IF(P17&gt;E17,P17-E17,0)</f>
        <v>0</v>
      </c>
      <c r="T17" s="86">
        <f t="shared" ref="T17:T80" ca="1" si="15">IF(M17=1,IF(Q16&lt;E17,E17-Q16,0),0)</f>
        <v>0.75</v>
      </c>
      <c r="U17" s="86">
        <f t="shared" ref="U17:U80" ca="1" si="16">IF(M17=2,IF(R16&lt;E17,E17-R16,0),0)</f>
        <v>0</v>
      </c>
      <c r="V17" s="139">
        <f t="shared" ca="1" si="6"/>
        <v>0</v>
      </c>
      <c r="W17" s="139">
        <f t="shared" ca="1" si="7"/>
        <v>1200</v>
      </c>
      <c r="Z17" s="86">
        <f t="shared" ref="Z17:Z80" ca="1" si="17">IF(H17=1,1,0)</f>
        <v>0</v>
      </c>
      <c r="AA17" s="86">
        <f t="shared" ref="AA17:AA80" ca="1" si="18">IF(H17=2,1,0)</f>
        <v>1</v>
      </c>
      <c r="AB17" s="86">
        <f t="shared" ref="AB17:AB80" ca="1" si="19">IF(H17=3,1,0)</f>
        <v>0</v>
      </c>
    </row>
    <row r="18" spans="2:28" ht="14.35" x14ac:dyDescent="0.5">
      <c r="B18" s="86">
        <v>4</v>
      </c>
      <c r="C18" s="138">
        <f t="shared" ca="1" si="8"/>
        <v>0.74562641189867507</v>
      </c>
      <c r="D18" s="86">
        <f ca="1">VLOOKUP(C18,new_arrival,3,TRUE)</f>
        <v>5.8500000000000005</v>
      </c>
      <c r="E18" s="86">
        <f t="shared" ref="E18:E81" ca="1" si="20">E17+D18</f>
        <v>19.5</v>
      </c>
      <c r="F18" s="138">
        <f t="shared" ca="1" si="9"/>
        <v>8.1233520780859547E-2</v>
      </c>
      <c r="G18" s="86" t="str">
        <f t="shared" ca="1" si="12"/>
        <v>Jumbo</v>
      </c>
      <c r="H18" s="86">
        <f t="shared" ca="1" si="13"/>
        <v>1</v>
      </c>
      <c r="I18" s="138">
        <f t="shared" ca="1" si="10"/>
        <v>0.25702474865882297</v>
      </c>
      <c r="J18" s="86" t="str">
        <f t="shared" ca="1" si="14"/>
        <v>Take-Off</v>
      </c>
      <c r="K18" s="86">
        <f t="shared" ca="1" si="4"/>
        <v>19.649999999999999</v>
      </c>
      <c r="L18" s="86">
        <f t="shared" ca="1" si="4"/>
        <v>15.75</v>
      </c>
      <c r="M18" s="86">
        <f t="shared" ref="M18:M81" ca="1" si="21">IF(K18&lt;=L18,1,2)</f>
        <v>2</v>
      </c>
      <c r="N18" s="138">
        <f t="shared" ca="1" si="11"/>
        <v>0.61366667650769102</v>
      </c>
      <c r="O18" s="86">
        <f t="shared" ca="1" si="5"/>
        <v>12</v>
      </c>
      <c r="P18" s="86">
        <f t="shared" ref="P18:P81" ca="1" si="22">IF(E18&gt;MIN(K18:L18),E18,MIN(Q17:R17))</f>
        <v>19.5</v>
      </c>
      <c r="Q18" s="86">
        <f t="shared" ref="Q18:Q81" ca="1" si="23">IF(M18=1,P18+O18,Q17)</f>
        <v>19.649999999999999</v>
      </c>
      <c r="R18" s="86">
        <f t="shared" ref="R18:R81" ca="1" si="24">IF(M18=2,P18+O18,R17)</f>
        <v>31.5</v>
      </c>
      <c r="S18" s="86">
        <f t="shared" ref="S18:S81" ca="1" si="25">IF(P18&gt;E18,P18-E18,0)</f>
        <v>0</v>
      </c>
      <c r="T18" s="86">
        <f t="shared" ca="1" si="15"/>
        <v>0</v>
      </c>
      <c r="U18" s="86">
        <f t="shared" ca="1" si="16"/>
        <v>3.75</v>
      </c>
      <c r="V18" s="139">
        <f t="shared" ca="1" si="6"/>
        <v>0</v>
      </c>
      <c r="W18" s="139">
        <f t="shared" ca="1" si="7"/>
        <v>1600</v>
      </c>
      <c r="Z18" s="86">
        <f t="shared" ca="1" si="17"/>
        <v>1</v>
      </c>
      <c r="AA18" s="86">
        <f t="shared" ca="1" si="18"/>
        <v>0</v>
      </c>
      <c r="AB18" s="86">
        <f t="shared" ca="1" si="19"/>
        <v>0</v>
      </c>
    </row>
    <row r="19" spans="2:28" ht="14.35" x14ac:dyDescent="0.5">
      <c r="B19" s="86">
        <v>5</v>
      </c>
      <c r="C19" s="138">
        <f t="shared" ca="1" si="8"/>
        <v>1.4512297036749944E-2</v>
      </c>
      <c r="D19" s="86">
        <f ca="1">VLOOKUP(C19,new_arrival,3,TRUE)</f>
        <v>0</v>
      </c>
      <c r="E19" s="86">
        <f t="shared" ca="1" si="20"/>
        <v>19.5</v>
      </c>
      <c r="F19" s="138">
        <f t="shared" ca="1" si="9"/>
        <v>0.61461657735184794</v>
      </c>
      <c r="G19" s="86" t="str">
        <f t="shared" ca="1" si="12"/>
        <v>Medium</v>
      </c>
      <c r="H19" s="86">
        <f t="shared" ca="1" si="13"/>
        <v>2</v>
      </c>
      <c r="I19" s="138">
        <f t="shared" ca="1" si="10"/>
        <v>0.77658172413328785</v>
      </c>
      <c r="J19" s="86" t="str">
        <f t="shared" ca="1" si="14"/>
        <v>Landing</v>
      </c>
      <c r="K19" s="86">
        <f t="shared" ca="1" si="4"/>
        <v>19.649999999999999</v>
      </c>
      <c r="L19" s="86">
        <f t="shared" ca="1" si="4"/>
        <v>31.5</v>
      </c>
      <c r="M19" s="86">
        <f t="shared" ca="1" si="21"/>
        <v>1</v>
      </c>
      <c r="N19" s="138">
        <f t="shared" ca="1" si="11"/>
        <v>0.99458894053092106</v>
      </c>
      <c r="O19" s="86">
        <f t="shared" ca="1" si="5"/>
        <v>12</v>
      </c>
      <c r="P19" s="86">
        <f t="shared" ca="1" si="22"/>
        <v>19.649999999999999</v>
      </c>
      <c r="Q19" s="86">
        <f t="shared" ca="1" si="23"/>
        <v>31.65</v>
      </c>
      <c r="R19" s="86">
        <f t="shared" ca="1" si="24"/>
        <v>31.5</v>
      </c>
      <c r="S19" s="86">
        <f t="shared" ca="1" si="25"/>
        <v>0.14999999999999858</v>
      </c>
      <c r="T19" s="86">
        <f t="shared" ca="1" si="15"/>
        <v>0</v>
      </c>
      <c r="U19" s="86">
        <f t="shared" ca="1" si="16"/>
        <v>0</v>
      </c>
      <c r="V19" s="139">
        <f t="shared" ca="1" si="6"/>
        <v>2.2309499999999791</v>
      </c>
      <c r="W19" s="139">
        <f t="shared" ca="1" si="7"/>
        <v>1200</v>
      </c>
      <c r="Z19" s="86">
        <f t="shared" ca="1" si="17"/>
        <v>0</v>
      </c>
      <c r="AA19" s="86">
        <f t="shared" ca="1" si="18"/>
        <v>1</v>
      </c>
      <c r="AB19" s="86">
        <f t="shared" ca="1" si="19"/>
        <v>0</v>
      </c>
    </row>
    <row r="20" spans="2:28" ht="14.35" x14ac:dyDescent="0.5">
      <c r="B20" s="86">
        <v>6</v>
      </c>
      <c r="C20" s="138">
        <f t="shared" ca="1" si="8"/>
        <v>0.80933548499663166</v>
      </c>
      <c r="D20" s="86">
        <f ca="1">VLOOKUP(C20,new_arrival,3,TRUE)</f>
        <v>7.8000000000000007</v>
      </c>
      <c r="E20" s="86">
        <f t="shared" ca="1" si="20"/>
        <v>27.3</v>
      </c>
      <c r="F20" s="138">
        <f t="shared" ca="1" si="9"/>
        <v>0.1736628201872833</v>
      </c>
      <c r="G20" s="86" t="str">
        <f t="shared" ref="G20:G83" ca="1" si="26">VLOOKUP(F20,jet_type,3,TRUE)</f>
        <v>Jumbo</v>
      </c>
      <c r="H20" s="86">
        <f t="shared" ref="H20:H83" ca="1" si="27">VLOOKUP(G20,jet_indicator,2,)</f>
        <v>1</v>
      </c>
      <c r="I20" s="138">
        <f t="shared" ca="1" si="10"/>
        <v>0.97935211525302834</v>
      </c>
      <c r="J20" s="86" t="str">
        <f t="shared" ref="J20:J83" ca="1" si="28">VLOOKUP(I20,action_type,3,TRUE)</f>
        <v>Landing</v>
      </c>
      <c r="K20" s="86">
        <f t="shared" ca="1" si="4"/>
        <v>31.65</v>
      </c>
      <c r="L20" s="86">
        <f t="shared" ca="1" si="4"/>
        <v>31.5</v>
      </c>
      <c r="M20" s="86">
        <f t="shared" ca="1" si="21"/>
        <v>2</v>
      </c>
      <c r="N20" s="138">
        <f t="shared" ca="1" si="11"/>
        <v>0.79458238441619589</v>
      </c>
      <c r="O20" s="86">
        <f t="shared" ca="1" si="5"/>
        <v>12</v>
      </c>
      <c r="P20" s="86">
        <f t="shared" ca="1" si="22"/>
        <v>31.5</v>
      </c>
      <c r="Q20" s="86">
        <f t="shared" ca="1" si="23"/>
        <v>31.65</v>
      </c>
      <c r="R20" s="86">
        <f t="shared" ca="1" si="24"/>
        <v>43.5</v>
      </c>
      <c r="S20" s="86">
        <f t="shared" ca="1" si="25"/>
        <v>4.1999999999999993</v>
      </c>
      <c r="T20" s="86">
        <f t="shared" ca="1" si="15"/>
        <v>0</v>
      </c>
      <c r="U20" s="86">
        <f t="shared" ca="1" si="16"/>
        <v>0</v>
      </c>
      <c r="V20" s="139">
        <f t="shared" ca="1" si="6"/>
        <v>374.7996</v>
      </c>
      <c r="W20" s="139">
        <f t="shared" ca="1" si="7"/>
        <v>1600</v>
      </c>
      <c r="Z20" s="86">
        <f t="shared" ca="1" si="17"/>
        <v>1</v>
      </c>
      <c r="AA20" s="86">
        <f t="shared" ca="1" si="18"/>
        <v>0</v>
      </c>
      <c r="AB20" s="86">
        <f t="shared" ca="1" si="19"/>
        <v>0</v>
      </c>
    </row>
    <row r="21" spans="2:28" ht="14.35" x14ac:dyDescent="0.5">
      <c r="B21" s="86">
        <v>7</v>
      </c>
      <c r="C21" s="138">
        <f t="shared" ca="1" si="8"/>
        <v>5.9105057619154189E-2</v>
      </c>
      <c r="D21" s="86">
        <f ca="1">VLOOKUP(C21,new_arrival,3,TRUE)</f>
        <v>0</v>
      </c>
      <c r="E21" s="86">
        <f t="shared" ca="1" si="20"/>
        <v>27.3</v>
      </c>
      <c r="F21" s="138">
        <f t="shared" ca="1" si="9"/>
        <v>9.1556087342813952E-2</v>
      </c>
      <c r="G21" s="86" t="str">
        <f t="shared" ca="1" si="26"/>
        <v>Jumbo</v>
      </c>
      <c r="H21" s="86">
        <f t="shared" ca="1" si="27"/>
        <v>1</v>
      </c>
      <c r="I21" s="138">
        <f t="shared" ca="1" si="10"/>
        <v>0.12710813476781035</v>
      </c>
      <c r="J21" s="86" t="str">
        <f t="shared" ca="1" si="28"/>
        <v>Take-Off</v>
      </c>
      <c r="K21" s="86">
        <f t="shared" ca="1" si="4"/>
        <v>31.65</v>
      </c>
      <c r="L21" s="86">
        <f t="shared" ca="1" si="4"/>
        <v>43.5</v>
      </c>
      <c r="M21" s="86">
        <f t="shared" ca="1" si="21"/>
        <v>1</v>
      </c>
      <c r="N21" s="138">
        <f t="shared" ca="1" si="11"/>
        <v>0.41580403235221775</v>
      </c>
      <c r="O21" s="86">
        <f t="shared" ca="1" si="5"/>
        <v>9</v>
      </c>
      <c r="P21" s="86">
        <f t="shared" ca="1" si="22"/>
        <v>31.65</v>
      </c>
      <c r="Q21" s="86">
        <f t="shared" ca="1" si="23"/>
        <v>40.65</v>
      </c>
      <c r="R21" s="86">
        <f t="shared" ca="1" si="24"/>
        <v>43.5</v>
      </c>
      <c r="S21" s="86">
        <f t="shared" ca="1" si="25"/>
        <v>4.3499999999999979</v>
      </c>
      <c r="T21" s="86">
        <f t="shared" ca="1" si="15"/>
        <v>0</v>
      </c>
      <c r="U21" s="86">
        <f t="shared" ca="1" si="16"/>
        <v>0</v>
      </c>
      <c r="V21" s="139">
        <f t="shared" ca="1" si="6"/>
        <v>94.889739999999975</v>
      </c>
      <c r="W21" s="139">
        <f t="shared" ca="1" si="7"/>
        <v>1600</v>
      </c>
      <c r="Z21" s="86">
        <f t="shared" ca="1" si="17"/>
        <v>1</v>
      </c>
      <c r="AA21" s="86">
        <f t="shared" ca="1" si="18"/>
        <v>0</v>
      </c>
      <c r="AB21" s="86">
        <f t="shared" ca="1" si="19"/>
        <v>0</v>
      </c>
    </row>
    <row r="22" spans="2:28" ht="14.35" x14ac:dyDescent="0.5">
      <c r="B22" s="86">
        <v>8</v>
      </c>
      <c r="C22" s="138">
        <f t="shared" ca="1" si="8"/>
        <v>0.50119372363265868</v>
      </c>
      <c r="D22" s="86">
        <f ca="1">VLOOKUP(C22,new_arrival,3,TRUE)</f>
        <v>5.8500000000000005</v>
      </c>
      <c r="E22" s="86">
        <f t="shared" ca="1" si="20"/>
        <v>33.15</v>
      </c>
      <c r="F22" s="138">
        <f t="shared" ca="1" si="9"/>
        <v>0.98295611303791219</v>
      </c>
      <c r="G22" s="86" t="str">
        <f t="shared" ca="1" si="26"/>
        <v>Small</v>
      </c>
      <c r="H22" s="86">
        <f t="shared" ca="1" si="27"/>
        <v>3</v>
      </c>
      <c r="I22" s="138">
        <f t="shared" ca="1" si="10"/>
        <v>0.97126721231921676</v>
      </c>
      <c r="J22" s="86" t="str">
        <f t="shared" ca="1" si="28"/>
        <v>Landing</v>
      </c>
      <c r="K22" s="86">
        <f t="shared" ca="1" si="4"/>
        <v>40.65</v>
      </c>
      <c r="L22" s="86">
        <f t="shared" ca="1" si="4"/>
        <v>43.5</v>
      </c>
      <c r="M22" s="86">
        <f t="shared" ca="1" si="21"/>
        <v>1</v>
      </c>
      <c r="N22" s="138">
        <f t="shared" ca="1" si="11"/>
        <v>0.98982537070711774</v>
      </c>
      <c r="O22" s="86">
        <f t="shared" ca="1" si="5"/>
        <v>12</v>
      </c>
      <c r="P22" s="86">
        <f t="shared" ca="1" si="22"/>
        <v>40.65</v>
      </c>
      <c r="Q22" s="86">
        <f t="shared" ca="1" si="23"/>
        <v>52.65</v>
      </c>
      <c r="R22" s="86">
        <f t="shared" ca="1" si="24"/>
        <v>43.5</v>
      </c>
      <c r="S22" s="86">
        <f t="shared" ca="1" si="25"/>
        <v>7.5</v>
      </c>
      <c r="T22" s="86">
        <f t="shared" ca="1" si="15"/>
        <v>0</v>
      </c>
      <c r="U22" s="86">
        <f t="shared" ca="1" si="16"/>
        <v>0</v>
      </c>
      <c r="V22" s="139">
        <f t="shared" ca="1" si="6"/>
        <v>26.027750000000005</v>
      </c>
      <c r="W22" s="139">
        <f t="shared" ca="1" si="7"/>
        <v>850</v>
      </c>
      <c r="Z22" s="86">
        <f t="shared" ca="1" si="17"/>
        <v>0</v>
      </c>
      <c r="AA22" s="86">
        <f t="shared" ca="1" si="18"/>
        <v>0</v>
      </c>
      <c r="AB22" s="86">
        <f t="shared" ca="1" si="19"/>
        <v>1</v>
      </c>
    </row>
    <row r="23" spans="2:28" ht="14.35" x14ac:dyDescent="0.5">
      <c r="B23" s="86">
        <v>9</v>
      </c>
      <c r="C23" s="138">
        <f t="shared" ca="1" si="8"/>
        <v>0.35628583771910305</v>
      </c>
      <c r="D23" s="86">
        <f ca="1">VLOOKUP(C23,new_arrival,3,TRUE)</f>
        <v>3.9000000000000004</v>
      </c>
      <c r="E23" s="86">
        <f t="shared" ca="1" si="20"/>
        <v>37.049999999999997</v>
      </c>
      <c r="F23" s="138">
        <f t="shared" ca="1" si="9"/>
        <v>0.61582330434591004</v>
      </c>
      <c r="G23" s="86" t="str">
        <f t="shared" ca="1" si="26"/>
        <v>Medium</v>
      </c>
      <c r="H23" s="86">
        <f t="shared" ca="1" si="27"/>
        <v>2</v>
      </c>
      <c r="I23" s="138">
        <f t="shared" ca="1" si="10"/>
        <v>0.92061897512341362</v>
      </c>
      <c r="J23" s="86" t="str">
        <f t="shared" ca="1" si="28"/>
        <v>Landing</v>
      </c>
      <c r="K23" s="86">
        <f t="shared" ca="1" si="4"/>
        <v>52.65</v>
      </c>
      <c r="L23" s="86">
        <f t="shared" ca="1" si="4"/>
        <v>43.5</v>
      </c>
      <c r="M23" s="86">
        <f t="shared" ca="1" si="21"/>
        <v>2</v>
      </c>
      <c r="N23" s="138">
        <f t="shared" ca="1" si="11"/>
        <v>0.64697665408602678</v>
      </c>
      <c r="O23" s="86">
        <f t="shared" ca="1" si="5"/>
        <v>9</v>
      </c>
      <c r="P23" s="86">
        <f t="shared" ca="1" si="22"/>
        <v>43.5</v>
      </c>
      <c r="Q23" s="86">
        <f t="shared" ca="1" si="23"/>
        <v>52.65</v>
      </c>
      <c r="R23" s="86">
        <f t="shared" ca="1" si="24"/>
        <v>52.5</v>
      </c>
      <c r="S23" s="86">
        <f t="shared" ca="1" si="25"/>
        <v>6.4500000000000028</v>
      </c>
      <c r="T23" s="86">
        <f t="shared" ca="1" si="15"/>
        <v>0</v>
      </c>
      <c r="U23" s="86">
        <f t="shared" ca="1" si="16"/>
        <v>0</v>
      </c>
      <c r="V23" s="139">
        <f t="shared" ca="1" si="6"/>
        <v>95.930850000000063</v>
      </c>
      <c r="W23" s="139">
        <f t="shared" ca="1" si="7"/>
        <v>1200</v>
      </c>
      <c r="Z23" s="86">
        <f t="shared" ca="1" si="17"/>
        <v>0</v>
      </c>
      <c r="AA23" s="86">
        <f t="shared" ca="1" si="18"/>
        <v>1</v>
      </c>
      <c r="AB23" s="86">
        <f t="shared" ca="1" si="19"/>
        <v>0</v>
      </c>
    </row>
    <row r="24" spans="2:28" ht="14.35" x14ac:dyDescent="0.5">
      <c r="B24" s="86">
        <v>10</v>
      </c>
      <c r="C24" s="138">
        <f t="shared" ca="1" si="8"/>
        <v>0.80790162881631977</v>
      </c>
      <c r="D24" s="86">
        <f ca="1">VLOOKUP(C24,new_arrival,3,TRUE)</f>
        <v>7.8000000000000007</v>
      </c>
      <c r="E24" s="86">
        <f t="shared" ca="1" si="20"/>
        <v>44.849999999999994</v>
      </c>
      <c r="F24" s="138">
        <f t="shared" ca="1" si="9"/>
        <v>0.95580107558883554</v>
      </c>
      <c r="G24" s="86" t="str">
        <f t="shared" ca="1" si="26"/>
        <v>Small</v>
      </c>
      <c r="H24" s="86">
        <f t="shared" ca="1" si="27"/>
        <v>3</v>
      </c>
      <c r="I24" s="138">
        <f t="shared" ca="1" si="10"/>
        <v>0.73032556739014343</v>
      </c>
      <c r="J24" s="86" t="str">
        <f t="shared" ca="1" si="28"/>
        <v>Landing</v>
      </c>
      <c r="K24" s="86">
        <f t="shared" ca="1" si="4"/>
        <v>52.65</v>
      </c>
      <c r="L24" s="86">
        <f t="shared" ca="1" si="4"/>
        <v>52.5</v>
      </c>
      <c r="M24" s="86">
        <f t="shared" ca="1" si="21"/>
        <v>2</v>
      </c>
      <c r="N24" s="138">
        <f t="shared" ca="1" si="11"/>
        <v>0.24033415078160558</v>
      </c>
      <c r="O24" s="86">
        <f t="shared" ca="1" si="5"/>
        <v>6</v>
      </c>
      <c r="P24" s="86">
        <f t="shared" ca="1" si="22"/>
        <v>52.5</v>
      </c>
      <c r="Q24" s="86">
        <f t="shared" ca="1" si="23"/>
        <v>52.65</v>
      </c>
      <c r="R24" s="86">
        <f t="shared" ca="1" si="24"/>
        <v>58.5</v>
      </c>
      <c r="S24" s="86">
        <f t="shared" ca="1" si="25"/>
        <v>7.6500000000000057</v>
      </c>
      <c r="T24" s="86">
        <f t="shared" ca="1" si="15"/>
        <v>0</v>
      </c>
      <c r="U24" s="86">
        <f t="shared" ca="1" si="16"/>
        <v>0</v>
      </c>
      <c r="V24" s="139">
        <f t="shared" ca="1" si="6"/>
        <v>26.548305000000024</v>
      </c>
      <c r="W24" s="139">
        <f t="shared" ca="1" si="7"/>
        <v>850</v>
      </c>
      <c r="Z24" s="86">
        <f t="shared" ca="1" si="17"/>
        <v>0</v>
      </c>
      <c r="AA24" s="86">
        <f t="shared" ca="1" si="18"/>
        <v>0</v>
      </c>
      <c r="AB24" s="86">
        <f t="shared" ca="1" si="19"/>
        <v>1</v>
      </c>
    </row>
    <row r="25" spans="2:28" ht="14.35" x14ac:dyDescent="0.5">
      <c r="B25" s="86">
        <v>11</v>
      </c>
      <c r="C25" s="138">
        <f t="shared" ca="1" si="8"/>
        <v>0.47394428842904601</v>
      </c>
      <c r="D25" s="86">
        <f ca="1">VLOOKUP(C25,new_arrival,3,TRUE)</f>
        <v>3.9000000000000004</v>
      </c>
      <c r="E25" s="86">
        <f t="shared" ca="1" si="20"/>
        <v>48.749999999999993</v>
      </c>
      <c r="F25" s="138">
        <f t="shared" ca="1" si="9"/>
        <v>0.57903041308950731</v>
      </c>
      <c r="G25" s="86" t="str">
        <f t="shared" ca="1" si="26"/>
        <v>Medium</v>
      </c>
      <c r="H25" s="86">
        <f t="shared" ca="1" si="27"/>
        <v>2</v>
      </c>
      <c r="I25" s="138">
        <f t="shared" ca="1" si="10"/>
        <v>0.41627897316374696</v>
      </c>
      <c r="J25" s="86" t="str">
        <f t="shared" ca="1" si="28"/>
        <v>Take-Off</v>
      </c>
      <c r="K25" s="86">
        <f t="shared" ca="1" si="4"/>
        <v>52.65</v>
      </c>
      <c r="L25" s="86">
        <f t="shared" ca="1" si="4"/>
        <v>58.5</v>
      </c>
      <c r="M25" s="86">
        <f t="shared" ca="1" si="21"/>
        <v>1</v>
      </c>
      <c r="N25" s="138">
        <f t="shared" ca="1" si="11"/>
        <v>0.35540166449905564</v>
      </c>
      <c r="O25" s="86">
        <f t="shared" ca="1" si="5"/>
        <v>9</v>
      </c>
      <c r="P25" s="86">
        <f t="shared" ca="1" si="22"/>
        <v>52.65</v>
      </c>
      <c r="Q25" s="86">
        <f t="shared" ca="1" si="23"/>
        <v>61.65</v>
      </c>
      <c r="R25" s="86">
        <f t="shared" ca="1" si="24"/>
        <v>58.5</v>
      </c>
      <c r="S25" s="86">
        <f t="shared" ca="1" si="25"/>
        <v>3.9000000000000057</v>
      </c>
      <c r="T25" s="86">
        <f t="shared" ca="1" si="15"/>
        <v>0</v>
      </c>
      <c r="U25" s="86">
        <f t="shared" ca="1" si="16"/>
        <v>0</v>
      </c>
      <c r="V25" s="139">
        <f t="shared" ca="1" si="6"/>
        <v>30.935840000000049</v>
      </c>
      <c r="W25" s="139">
        <f t="shared" ca="1" si="7"/>
        <v>1200</v>
      </c>
      <c r="Z25" s="86">
        <f t="shared" ca="1" si="17"/>
        <v>0</v>
      </c>
      <c r="AA25" s="86">
        <f t="shared" ca="1" si="18"/>
        <v>1</v>
      </c>
      <c r="AB25" s="86">
        <f t="shared" ca="1" si="19"/>
        <v>0</v>
      </c>
    </row>
    <row r="26" spans="2:28" ht="14.35" x14ac:dyDescent="0.5">
      <c r="B26" s="86">
        <v>12</v>
      </c>
      <c r="C26" s="138">
        <f t="shared" ca="1" si="8"/>
        <v>0.37251944517728808</v>
      </c>
      <c r="D26" s="86">
        <f ca="1">VLOOKUP(C26,new_arrival,3,TRUE)</f>
        <v>3.9000000000000004</v>
      </c>
      <c r="E26" s="86">
        <f t="shared" ca="1" si="20"/>
        <v>52.649999999999991</v>
      </c>
      <c r="F26" s="138">
        <f t="shared" ca="1" si="9"/>
        <v>0.65335660899533055</v>
      </c>
      <c r="G26" s="86" t="str">
        <f t="shared" ca="1" si="26"/>
        <v>Medium</v>
      </c>
      <c r="H26" s="86">
        <f t="shared" ca="1" si="27"/>
        <v>2</v>
      </c>
      <c r="I26" s="138">
        <f t="shared" ca="1" si="10"/>
        <v>0.5666234412603246</v>
      </c>
      <c r="J26" s="86" t="str">
        <f t="shared" ca="1" si="28"/>
        <v>Landing</v>
      </c>
      <c r="K26" s="86">
        <f t="shared" ca="1" si="4"/>
        <v>61.65</v>
      </c>
      <c r="L26" s="86">
        <f t="shared" ca="1" si="4"/>
        <v>58.5</v>
      </c>
      <c r="M26" s="86">
        <f t="shared" ca="1" si="21"/>
        <v>2</v>
      </c>
      <c r="N26" s="138">
        <f t="shared" ca="1" si="11"/>
        <v>0.81943843884997059</v>
      </c>
      <c r="O26" s="86">
        <f t="shared" ca="1" si="5"/>
        <v>9</v>
      </c>
      <c r="P26" s="86">
        <f t="shared" ca="1" si="22"/>
        <v>58.5</v>
      </c>
      <c r="Q26" s="86">
        <f t="shared" ca="1" si="23"/>
        <v>61.65</v>
      </c>
      <c r="R26" s="86">
        <f t="shared" ca="1" si="24"/>
        <v>67.5</v>
      </c>
      <c r="S26" s="86">
        <f t="shared" ca="1" si="25"/>
        <v>5.8500000000000085</v>
      </c>
      <c r="T26" s="86">
        <f t="shared" ca="1" si="15"/>
        <v>0</v>
      </c>
      <c r="U26" s="86">
        <f t="shared" ca="1" si="16"/>
        <v>0</v>
      </c>
      <c r="V26" s="139">
        <f t="shared" ca="1" si="6"/>
        <v>87.007050000000149</v>
      </c>
      <c r="W26" s="139">
        <f t="shared" ca="1" si="7"/>
        <v>1200</v>
      </c>
      <c r="Z26" s="86">
        <f t="shared" ca="1" si="17"/>
        <v>0</v>
      </c>
      <c r="AA26" s="86">
        <f t="shared" ca="1" si="18"/>
        <v>1</v>
      </c>
      <c r="AB26" s="86">
        <f t="shared" ca="1" si="19"/>
        <v>0</v>
      </c>
    </row>
    <row r="27" spans="2:28" ht="14.35" x14ac:dyDescent="0.5">
      <c r="B27" s="86">
        <v>13</v>
      </c>
      <c r="C27" s="138">
        <f t="shared" ca="1" si="8"/>
        <v>0.20230010988674574</v>
      </c>
      <c r="D27" s="86">
        <f ca="1">VLOOKUP(C27,new_arrival,3,TRUE)</f>
        <v>3.9000000000000004</v>
      </c>
      <c r="E27" s="86">
        <f t="shared" ca="1" si="20"/>
        <v>56.54999999999999</v>
      </c>
      <c r="F27" s="138">
        <f t="shared" ca="1" si="9"/>
        <v>6.5298433076550699E-2</v>
      </c>
      <c r="G27" s="86" t="str">
        <f t="shared" ca="1" si="26"/>
        <v>Jumbo</v>
      </c>
      <c r="H27" s="86">
        <f t="shared" ca="1" si="27"/>
        <v>1</v>
      </c>
      <c r="I27" s="138">
        <f t="shared" ca="1" si="10"/>
        <v>0.53741569150688062</v>
      </c>
      <c r="J27" s="86" t="str">
        <f t="shared" ca="1" si="28"/>
        <v>Landing</v>
      </c>
      <c r="K27" s="86">
        <f t="shared" ca="1" si="4"/>
        <v>61.65</v>
      </c>
      <c r="L27" s="86">
        <f t="shared" ca="1" si="4"/>
        <v>67.5</v>
      </c>
      <c r="M27" s="86">
        <f t="shared" ca="1" si="21"/>
        <v>1</v>
      </c>
      <c r="N27" s="138">
        <f t="shared" ca="1" si="11"/>
        <v>0.45593863150259262</v>
      </c>
      <c r="O27" s="86">
        <f t="shared" ca="1" si="5"/>
        <v>9</v>
      </c>
      <c r="P27" s="86">
        <f t="shared" ca="1" si="22"/>
        <v>61.65</v>
      </c>
      <c r="Q27" s="86">
        <f t="shared" ca="1" si="23"/>
        <v>70.650000000000006</v>
      </c>
      <c r="R27" s="86">
        <f t="shared" ca="1" si="24"/>
        <v>67.5</v>
      </c>
      <c r="S27" s="86">
        <f t="shared" ca="1" si="25"/>
        <v>5.1000000000000085</v>
      </c>
      <c r="T27" s="86">
        <f t="shared" ca="1" si="15"/>
        <v>0</v>
      </c>
      <c r="U27" s="86">
        <f t="shared" ca="1" si="16"/>
        <v>0</v>
      </c>
      <c r="V27" s="139">
        <f t="shared" ca="1" si="6"/>
        <v>455.11380000000082</v>
      </c>
      <c r="W27" s="139">
        <f t="shared" ca="1" si="7"/>
        <v>1600</v>
      </c>
      <c r="Z27" s="86">
        <f t="shared" ca="1" si="17"/>
        <v>1</v>
      </c>
      <c r="AA27" s="86">
        <f t="shared" ca="1" si="18"/>
        <v>0</v>
      </c>
      <c r="AB27" s="86">
        <f t="shared" ca="1" si="19"/>
        <v>0</v>
      </c>
    </row>
    <row r="28" spans="2:28" ht="14.35" x14ac:dyDescent="0.5">
      <c r="B28" s="86">
        <v>14</v>
      </c>
      <c r="C28" s="138">
        <f t="shared" ca="1" si="8"/>
        <v>0.13119190854107909</v>
      </c>
      <c r="D28" s="86">
        <f ca="1">VLOOKUP(C28,new_arrival,3,TRUE)</f>
        <v>3.9000000000000004</v>
      </c>
      <c r="E28" s="86">
        <f t="shared" ca="1" si="20"/>
        <v>60.449999999999989</v>
      </c>
      <c r="F28" s="138">
        <f t="shared" ca="1" si="9"/>
        <v>0.69137335939679923</v>
      </c>
      <c r="G28" s="86" t="str">
        <f t="shared" ca="1" si="26"/>
        <v>Medium</v>
      </c>
      <c r="H28" s="86">
        <f t="shared" ca="1" si="27"/>
        <v>2</v>
      </c>
      <c r="I28" s="138">
        <f t="shared" ca="1" si="10"/>
        <v>0.96388685195036328</v>
      </c>
      <c r="J28" s="86" t="str">
        <f t="shared" ca="1" si="28"/>
        <v>Landing</v>
      </c>
      <c r="K28" s="86">
        <f t="shared" ca="1" si="4"/>
        <v>70.650000000000006</v>
      </c>
      <c r="L28" s="86">
        <f t="shared" ca="1" si="4"/>
        <v>67.5</v>
      </c>
      <c r="M28" s="86">
        <f t="shared" ca="1" si="21"/>
        <v>2</v>
      </c>
      <c r="N28" s="138">
        <f t="shared" ca="1" si="11"/>
        <v>0.4341413333839772</v>
      </c>
      <c r="O28" s="86">
        <f t="shared" ca="1" si="5"/>
        <v>9</v>
      </c>
      <c r="P28" s="86">
        <f t="shared" ca="1" si="22"/>
        <v>67.5</v>
      </c>
      <c r="Q28" s="86">
        <f t="shared" ca="1" si="23"/>
        <v>70.650000000000006</v>
      </c>
      <c r="R28" s="86">
        <f t="shared" ca="1" si="24"/>
        <v>76.5</v>
      </c>
      <c r="S28" s="86">
        <f t="shared" ca="1" si="25"/>
        <v>7.0500000000000114</v>
      </c>
      <c r="T28" s="86">
        <f t="shared" ca="1" si="15"/>
        <v>0</v>
      </c>
      <c r="U28" s="86">
        <f t="shared" ca="1" si="16"/>
        <v>0</v>
      </c>
      <c r="V28" s="139">
        <f t="shared" ca="1" si="6"/>
        <v>104.85465000000019</v>
      </c>
      <c r="W28" s="139">
        <f t="shared" ca="1" si="7"/>
        <v>1200</v>
      </c>
      <c r="Z28" s="86">
        <f t="shared" ca="1" si="17"/>
        <v>0</v>
      </c>
      <c r="AA28" s="86">
        <f t="shared" ca="1" si="18"/>
        <v>1</v>
      </c>
      <c r="AB28" s="86">
        <f t="shared" ca="1" si="19"/>
        <v>0</v>
      </c>
    </row>
    <row r="29" spans="2:28" ht="14.35" x14ac:dyDescent="0.5">
      <c r="B29" s="86">
        <v>15</v>
      </c>
      <c r="C29" s="138">
        <f t="shared" ca="1" si="8"/>
        <v>0.41542156153906984</v>
      </c>
      <c r="D29" s="86">
        <f ca="1">VLOOKUP(C29,new_arrival,3,TRUE)</f>
        <v>3.9000000000000004</v>
      </c>
      <c r="E29" s="86">
        <f t="shared" ca="1" si="20"/>
        <v>64.349999999999994</v>
      </c>
      <c r="F29" s="138">
        <f t="shared" ca="1" si="9"/>
        <v>0.21852257403331032</v>
      </c>
      <c r="G29" s="86" t="str">
        <f t="shared" ca="1" si="26"/>
        <v>Jumbo</v>
      </c>
      <c r="H29" s="86">
        <f t="shared" ca="1" si="27"/>
        <v>1</v>
      </c>
      <c r="I29" s="138">
        <f t="shared" ca="1" si="10"/>
        <v>0.84390959054875259</v>
      </c>
      <c r="J29" s="86" t="str">
        <f t="shared" ca="1" si="28"/>
        <v>Landing</v>
      </c>
      <c r="K29" s="86">
        <f t="shared" ca="1" si="4"/>
        <v>70.650000000000006</v>
      </c>
      <c r="L29" s="86">
        <f t="shared" ca="1" si="4"/>
        <v>76.5</v>
      </c>
      <c r="M29" s="86">
        <f t="shared" ca="1" si="21"/>
        <v>1</v>
      </c>
      <c r="N29" s="138">
        <f t="shared" ca="1" si="11"/>
        <v>0.63222132447290635</v>
      </c>
      <c r="O29" s="86">
        <f t="shared" ca="1" si="5"/>
        <v>12</v>
      </c>
      <c r="P29" s="86">
        <f t="shared" ca="1" si="22"/>
        <v>70.650000000000006</v>
      </c>
      <c r="Q29" s="86">
        <f t="shared" ca="1" si="23"/>
        <v>82.65</v>
      </c>
      <c r="R29" s="86">
        <f t="shared" ca="1" si="24"/>
        <v>76.5</v>
      </c>
      <c r="S29" s="86">
        <f t="shared" ca="1" si="25"/>
        <v>6.3000000000000114</v>
      </c>
      <c r="T29" s="86">
        <f t="shared" ca="1" si="15"/>
        <v>0</v>
      </c>
      <c r="U29" s="86">
        <f t="shared" ca="1" si="16"/>
        <v>0</v>
      </c>
      <c r="V29" s="139">
        <f t="shared" ca="1" si="6"/>
        <v>562.19940000000111</v>
      </c>
      <c r="W29" s="139">
        <f t="shared" ca="1" si="7"/>
        <v>1600</v>
      </c>
      <c r="Z29" s="86">
        <f t="shared" ca="1" si="17"/>
        <v>1</v>
      </c>
      <c r="AA29" s="86">
        <f t="shared" ca="1" si="18"/>
        <v>0</v>
      </c>
      <c r="AB29" s="86">
        <f t="shared" ca="1" si="19"/>
        <v>0</v>
      </c>
    </row>
    <row r="30" spans="2:28" ht="14.35" x14ac:dyDescent="0.5">
      <c r="B30" s="86">
        <v>16</v>
      </c>
      <c r="C30" s="138">
        <f t="shared" ca="1" si="8"/>
        <v>0.79538703814731837</v>
      </c>
      <c r="D30" s="86">
        <f ca="1">VLOOKUP(C30,new_arrival,3,TRUE)</f>
        <v>7.8000000000000007</v>
      </c>
      <c r="E30" s="86">
        <f t="shared" ca="1" si="20"/>
        <v>72.149999999999991</v>
      </c>
      <c r="F30" s="138">
        <f t="shared" ca="1" si="9"/>
        <v>0.42251253524039112</v>
      </c>
      <c r="G30" s="86" t="str">
        <f t="shared" ca="1" si="26"/>
        <v>Medium</v>
      </c>
      <c r="H30" s="86">
        <f t="shared" ca="1" si="27"/>
        <v>2</v>
      </c>
      <c r="I30" s="138">
        <f t="shared" ca="1" si="10"/>
        <v>0.99792656330777207</v>
      </c>
      <c r="J30" s="86" t="str">
        <f t="shared" ca="1" si="28"/>
        <v>Landing</v>
      </c>
      <c r="K30" s="86">
        <f t="shared" ca="1" si="4"/>
        <v>82.65</v>
      </c>
      <c r="L30" s="86">
        <f t="shared" ca="1" si="4"/>
        <v>76.5</v>
      </c>
      <c r="M30" s="86">
        <f t="shared" ca="1" si="21"/>
        <v>2</v>
      </c>
      <c r="N30" s="138">
        <f t="shared" ca="1" si="11"/>
        <v>0.36968283181884787</v>
      </c>
      <c r="O30" s="86">
        <f t="shared" ca="1" si="5"/>
        <v>9</v>
      </c>
      <c r="P30" s="86">
        <f t="shared" ca="1" si="22"/>
        <v>76.5</v>
      </c>
      <c r="Q30" s="86">
        <f t="shared" ca="1" si="23"/>
        <v>82.65</v>
      </c>
      <c r="R30" s="86">
        <f t="shared" ca="1" si="24"/>
        <v>85.5</v>
      </c>
      <c r="S30" s="86">
        <f t="shared" ca="1" si="25"/>
        <v>4.3500000000000085</v>
      </c>
      <c r="T30" s="86">
        <f t="shared" ca="1" si="15"/>
        <v>0</v>
      </c>
      <c r="U30" s="86">
        <f t="shared" ca="1" si="16"/>
        <v>0</v>
      </c>
      <c r="V30" s="139">
        <f t="shared" ca="1" si="6"/>
        <v>64.697550000000135</v>
      </c>
      <c r="W30" s="139">
        <f t="shared" ca="1" si="7"/>
        <v>1200</v>
      </c>
      <c r="Z30" s="86">
        <f t="shared" ca="1" si="17"/>
        <v>0</v>
      </c>
      <c r="AA30" s="86">
        <f t="shared" ca="1" si="18"/>
        <v>1</v>
      </c>
      <c r="AB30" s="86">
        <f t="shared" ca="1" si="19"/>
        <v>0</v>
      </c>
    </row>
    <row r="31" spans="2:28" ht="14.35" x14ac:dyDescent="0.5">
      <c r="B31" s="86">
        <v>17</v>
      </c>
      <c r="C31" s="138">
        <f t="shared" ca="1" si="8"/>
        <v>0.61798896144481785</v>
      </c>
      <c r="D31" s="86">
        <f ca="1">VLOOKUP(C31,new_arrival,3,TRUE)</f>
        <v>5.8500000000000005</v>
      </c>
      <c r="E31" s="86">
        <f t="shared" ca="1" si="20"/>
        <v>77.999999999999986</v>
      </c>
      <c r="F31" s="138">
        <f t="shared" ca="1" si="9"/>
        <v>0.717989958000948</v>
      </c>
      <c r="G31" s="86" t="str">
        <f t="shared" ca="1" si="26"/>
        <v>Medium</v>
      </c>
      <c r="H31" s="86">
        <f t="shared" ca="1" si="27"/>
        <v>2</v>
      </c>
      <c r="I31" s="138">
        <f t="shared" ca="1" si="10"/>
        <v>0.64431057232548083</v>
      </c>
      <c r="J31" s="86" t="str">
        <f t="shared" ca="1" si="28"/>
        <v>Landing</v>
      </c>
      <c r="K31" s="86">
        <f t="shared" ref="K31:L94" ca="1" si="29">Q30</f>
        <v>82.65</v>
      </c>
      <c r="L31" s="86">
        <f t="shared" ca="1" si="29"/>
        <v>85.5</v>
      </c>
      <c r="M31" s="86">
        <f t="shared" ca="1" si="21"/>
        <v>1</v>
      </c>
      <c r="N31" s="138">
        <f t="shared" ca="1" si="11"/>
        <v>0.99039403419661654</v>
      </c>
      <c r="O31" s="86">
        <f t="shared" ca="1" si="5"/>
        <v>12</v>
      </c>
      <c r="P31" s="86">
        <f t="shared" ca="1" si="22"/>
        <v>82.65</v>
      </c>
      <c r="Q31" s="86">
        <f t="shared" ca="1" si="23"/>
        <v>94.65</v>
      </c>
      <c r="R31" s="86">
        <f t="shared" ca="1" si="24"/>
        <v>85.5</v>
      </c>
      <c r="S31" s="86">
        <f t="shared" ca="1" si="25"/>
        <v>4.6500000000000199</v>
      </c>
      <c r="T31" s="86">
        <f t="shared" ca="1" si="15"/>
        <v>0</v>
      </c>
      <c r="U31" s="86">
        <f t="shared" ca="1" si="16"/>
        <v>0</v>
      </c>
      <c r="V31" s="139">
        <f t="shared" ca="1" si="6"/>
        <v>69.159450000000305</v>
      </c>
      <c r="W31" s="139">
        <f t="shared" ca="1" si="7"/>
        <v>1200</v>
      </c>
      <c r="Z31" s="86">
        <f t="shared" ca="1" si="17"/>
        <v>0</v>
      </c>
      <c r="AA31" s="86">
        <f t="shared" ca="1" si="18"/>
        <v>1</v>
      </c>
      <c r="AB31" s="86">
        <f t="shared" ca="1" si="19"/>
        <v>0</v>
      </c>
    </row>
    <row r="32" spans="2:28" ht="14.35" x14ac:dyDescent="0.5">
      <c r="B32" s="86">
        <v>18</v>
      </c>
      <c r="C32" s="138">
        <f t="shared" ca="1" si="8"/>
        <v>0.34671690754710249</v>
      </c>
      <c r="D32" s="86">
        <f ca="1">VLOOKUP(C32,new_arrival,3,TRUE)</f>
        <v>3.9000000000000004</v>
      </c>
      <c r="E32" s="86">
        <f t="shared" ca="1" si="20"/>
        <v>81.899999999999991</v>
      </c>
      <c r="F32" s="138">
        <f t="shared" ca="1" si="9"/>
        <v>0.85149149057406281</v>
      </c>
      <c r="G32" s="86" t="str">
        <f t="shared" ca="1" si="26"/>
        <v>Small</v>
      </c>
      <c r="H32" s="86">
        <f t="shared" ca="1" si="27"/>
        <v>3</v>
      </c>
      <c r="I32" s="138">
        <f t="shared" ca="1" si="10"/>
        <v>0.40905668502828574</v>
      </c>
      <c r="J32" s="86" t="str">
        <f t="shared" ca="1" si="28"/>
        <v>Take-Off</v>
      </c>
      <c r="K32" s="86">
        <f t="shared" ca="1" si="29"/>
        <v>94.65</v>
      </c>
      <c r="L32" s="86">
        <f t="shared" ca="1" si="29"/>
        <v>85.5</v>
      </c>
      <c r="M32" s="86">
        <f t="shared" ca="1" si="21"/>
        <v>2</v>
      </c>
      <c r="N32" s="138">
        <f t="shared" ca="1" si="11"/>
        <v>0.94184445000332306</v>
      </c>
      <c r="O32" s="86">
        <f t="shared" ca="1" si="5"/>
        <v>9</v>
      </c>
      <c r="P32" s="86">
        <f t="shared" ca="1" si="22"/>
        <v>85.5</v>
      </c>
      <c r="Q32" s="86">
        <f t="shared" ca="1" si="23"/>
        <v>94.65</v>
      </c>
      <c r="R32" s="86">
        <f t="shared" ca="1" si="24"/>
        <v>94.5</v>
      </c>
      <c r="S32" s="86">
        <f t="shared" ca="1" si="25"/>
        <v>3.6000000000000085</v>
      </c>
      <c r="T32" s="86">
        <f t="shared" ca="1" si="15"/>
        <v>0</v>
      </c>
      <c r="U32" s="86">
        <f t="shared" ca="1" si="16"/>
        <v>0</v>
      </c>
      <c r="V32" s="139">
        <f t="shared" ca="1" si="6"/>
        <v>3.5695200000000091</v>
      </c>
      <c r="W32" s="139">
        <f t="shared" ca="1" si="7"/>
        <v>850</v>
      </c>
      <c r="Z32" s="86">
        <f t="shared" ca="1" si="17"/>
        <v>0</v>
      </c>
      <c r="AA32" s="86">
        <f t="shared" ca="1" si="18"/>
        <v>0</v>
      </c>
      <c r="AB32" s="86">
        <f t="shared" ca="1" si="19"/>
        <v>1</v>
      </c>
    </row>
    <row r="33" spans="2:28" ht="14.35" x14ac:dyDescent="0.5">
      <c r="B33" s="86">
        <v>19</v>
      </c>
      <c r="C33" s="138">
        <f t="shared" ca="1" si="8"/>
        <v>0.10817551673834802</v>
      </c>
      <c r="D33" s="86">
        <f ca="1">VLOOKUP(C33,new_arrival,3,TRUE)</f>
        <v>3.9000000000000004</v>
      </c>
      <c r="E33" s="86">
        <f t="shared" ca="1" si="20"/>
        <v>85.8</v>
      </c>
      <c r="F33" s="138">
        <f t="shared" ca="1" si="9"/>
        <v>0.94182739402637694</v>
      </c>
      <c r="G33" s="86" t="str">
        <f t="shared" ca="1" si="26"/>
        <v>Small</v>
      </c>
      <c r="H33" s="86">
        <f t="shared" ca="1" si="27"/>
        <v>3</v>
      </c>
      <c r="I33" s="138">
        <f t="shared" ca="1" si="10"/>
        <v>0.64819002435439776</v>
      </c>
      <c r="J33" s="86" t="str">
        <f t="shared" ca="1" si="28"/>
        <v>Landing</v>
      </c>
      <c r="K33" s="86">
        <f t="shared" ca="1" si="29"/>
        <v>94.65</v>
      </c>
      <c r="L33" s="86">
        <f t="shared" ca="1" si="29"/>
        <v>94.5</v>
      </c>
      <c r="M33" s="86">
        <f t="shared" ca="1" si="21"/>
        <v>2</v>
      </c>
      <c r="N33" s="138">
        <f t="shared" ca="1" si="11"/>
        <v>6.8869461082844419E-2</v>
      </c>
      <c r="O33" s="86">
        <f t="shared" ca="1" si="5"/>
        <v>6</v>
      </c>
      <c r="P33" s="86">
        <f t="shared" ca="1" si="22"/>
        <v>94.5</v>
      </c>
      <c r="Q33" s="86">
        <f t="shared" ca="1" si="23"/>
        <v>94.65</v>
      </c>
      <c r="R33" s="86">
        <f t="shared" ca="1" si="24"/>
        <v>100.5</v>
      </c>
      <c r="S33" s="86">
        <f t="shared" ca="1" si="25"/>
        <v>8.7000000000000028</v>
      </c>
      <c r="T33" s="86">
        <f t="shared" ca="1" si="15"/>
        <v>0</v>
      </c>
      <c r="U33" s="86">
        <f t="shared" ca="1" si="16"/>
        <v>0</v>
      </c>
      <c r="V33" s="139">
        <f t="shared" ca="1" si="6"/>
        <v>30.192190000000014</v>
      </c>
      <c r="W33" s="139">
        <f t="shared" ca="1" si="7"/>
        <v>850</v>
      </c>
      <c r="Z33" s="86">
        <f t="shared" ca="1" si="17"/>
        <v>0</v>
      </c>
      <c r="AA33" s="86">
        <f t="shared" ca="1" si="18"/>
        <v>0</v>
      </c>
      <c r="AB33" s="86">
        <f t="shared" ca="1" si="19"/>
        <v>1</v>
      </c>
    </row>
    <row r="34" spans="2:28" ht="14.35" x14ac:dyDescent="0.5">
      <c r="B34" s="86">
        <v>20</v>
      </c>
      <c r="C34" s="138">
        <f t="shared" ca="1" si="8"/>
        <v>0.21350481716710334</v>
      </c>
      <c r="D34" s="86">
        <f ca="1">VLOOKUP(C34,new_arrival,3,TRUE)</f>
        <v>3.9000000000000004</v>
      </c>
      <c r="E34" s="86">
        <f t="shared" ca="1" si="20"/>
        <v>89.7</v>
      </c>
      <c r="F34" s="138">
        <f t="shared" ca="1" si="9"/>
        <v>0.63873503760383288</v>
      </c>
      <c r="G34" s="86" t="str">
        <f t="shared" ca="1" si="26"/>
        <v>Medium</v>
      </c>
      <c r="H34" s="86">
        <f t="shared" ca="1" si="27"/>
        <v>2</v>
      </c>
      <c r="I34" s="138">
        <f t="shared" ca="1" si="10"/>
        <v>0.68657474690703713</v>
      </c>
      <c r="J34" s="86" t="str">
        <f t="shared" ca="1" si="28"/>
        <v>Landing</v>
      </c>
      <c r="K34" s="86">
        <f t="shared" ca="1" si="29"/>
        <v>94.65</v>
      </c>
      <c r="L34" s="86">
        <f t="shared" ca="1" si="29"/>
        <v>100.5</v>
      </c>
      <c r="M34" s="86">
        <f t="shared" ca="1" si="21"/>
        <v>1</v>
      </c>
      <c r="N34" s="138">
        <f t="shared" ca="1" si="11"/>
        <v>0.92532382465625862</v>
      </c>
      <c r="O34" s="86">
        <f t="shared" ca="1" si="5"/>
        <v>12</v>
      </c>
      <c r="P34" s="86">
        <f t="shared" ca="1" si="22"/>
        <v>94.65</v>
      </c>
      <c r="Q34" s="86">
        <f t="shared" ca="1" si="23"/>
        <v>106.65</v>
      </c>
      <c r="R34" s="86">
        <f t="shared" ca="1" si="24"/>
        <v>100.5</v>
      </c>
      <c r="S34" s="86">
        <f t="shared" ca="1" si="25"/>
        <v>4.9500000000000028</v>
      </c>
      <c r="T34" s="86">
        <f t="shared" ca="1" si="15"/>
        <v>0</v>
      </c>
      <c r="U34" s="86">
        <f t="shared" ca="1" si="16"/>
        <v>0</v>
      </c>
      <c r="V34" s="139">
        <f t="shared" ca="1" si="6"/>
        <v>73.621350000000064</v>
      </c>
      <c r="W34" s="139">
        <f t="shared" ca="1" si="7"/>
        <v>1200</v>
      </c>
      <c r="Z34" s="86">
        <f t="shared" ca="1" si="17"/>
        <v>0</v>
      </c>
      <c r="AA34" s="86">
        <f t="shared" ca="1" si="18"/>
        <v>1</v>
      </c>
      <c r="AB34" s="86">
        <f t="shared" ca="1" si="19"/>
        <v>0</v>
      </c>
    </row>
    <row r="35" spans="2:28" ht="14.35" x14ac:dyDescent="0.5">
      <c r="B35" s="86">
        <v>21</v>
      </c>
      <c r="C35" s="138">
        <f t="shared" ca="1" si="8"/>
        <v>2.4923719726125837E-2</v>
      </c>
      <c r="D35" s="86">
        <f ca="1">VLOOKUP(C35,new_arrival,3,TRUE)</f>
        <v>0</v>
      </c>
      <c r="E35" s="86">
        <f t="shared" ca="1" si="20"/>
        <v>89.7</v>
      </c>
      <c r="F35" s="138">
        <f t="shared" ca="1" si="9"/>
        <v>0.81382107067483467</v>
      </c>
      <c r="G35" s="86" t="str">
        <f t="shared" ca="1" si="26"/>
        <v>Small</v>
      </c>
      <c r="H35" s="86">
        <f t="shared" ca="1" si="27"/>
        <v>3</v>
      </c>
      <c r="I35" s="138">
        <f t="shared" ca="1" si="10"/>
        <v>0.66272512424205821</v>
      </c>
      <c r="J35" s="86" t="str">
        <f t="shared" ca="1" si="28"/>
        <v>Landing</v>
      </c>
      <c r="K35" s="86">
        <f t="shared" ca="1" si="29"/>
        <v>106.65</v>
      </c>
      <c r="L35" s="86">
        <f t="shared" ca="1" si="29"/>
        <v>100.5</v>
      </c>
      <c r="M35" s="86">
        <f t="shared" ca="1" si="21"/>
        <v>2</v>
      </c>
      <c r="N35" s="138">
        <f t="shared" ca="1" si="11"/>
        <v>0.80834627507616041</v>
      </c>
      <c r="O35" s="86">
        <f t="shared" ca="1" si="5"/>
        <v>9</v>
      </c>
      <c r="P35" s="86">
        <f t="shared" ca="1" si="22"/>
        <v>100.5</v>
      </c>
      <c r="Q35" s="86">
        <f t="shared" ca="1" si="23"/>
        <v>106.65</v>
      </c>
      <c r="R35" s="86">
        <f t="shared" ca="1" si="24"/>
        <v>109.5</v>
      </c>
      <c r="S35" s="86">
        <f t="shared" ca="1" si="25"/>
        <v>10.799999999999997</v>
      </c>
      <c r="T35" s="86">
        <f t="shared" ca="1" si="15"/>
        <v>0</v>
      </c>
      <c r="U35" s="86">
        <f t="shared" ca="1" si="16"/>
        <v>0</v>
      </c>
      <c r="V35" s="139">
        <f t="shared" ca="1" si="6"/>
        <v>37.479959999999991</v>
      </c>
      <c r="W35" s="139">
        <f t="shared" ca="1" si="7"/>
        <v>850</v>
      </c>
      <c r="Z35" s="86">
        <f t="shared" ca="1" si="17"/>
        <v>0</v>
      </c>
      <c r="AA35" s="86">
        <f t="shared" ca="1" si="18"/>
        <v>0</v>
      </c>
      <c r="AB35" s="86">
        <f t="shared" ca="1" si="19"/>
        <v>1</v>
      </c>
    </row>
    <row r="36" spans="2:28" ht="14.35" x14ac:dyDescent="0.5">
      <c r="B36" s="86">
        <v>22</v>
      </c>
      <c r="C36" s="138">
        <f t="shared" ca="1" si="8"/>
        <v>0.46420295045392734</v>
      </c>
      <c r="D36" s="86">
        <f ca="1">VLOOKUP(C36,new_arrival,3,TRUE)</f>
        <v>3.9000000000000004</v>
      </c>
      <c r="E36" s="86">
        <f t="shared" ca="1" si="20"/>
        <v>93.600000000000009</v>
      </c>
      <c r="F36" s="138">
        <f t="shared" ca="1" si="9"/>
        <v>0.57425074483196636</v>
      </c>
      <c r="G36" s="86" t="str">
        <f t="shared" ca="1" si="26"/>
        <v>Medium</v>
      </c>
      <c r="H36" s="86">
        <f t="shared" ca="1" si="27"/>
        <v>2</v>
      </c>
      <c r="I36" s="138">
        <f t="shared" ca="1" si="10"/>
        <v>0.36210741862946538</v>
      </c>
      <c r="J36" s="86" t="str">
        <f t="shared" ca="1" si="28"/>
        <v>Take-Off</v>
      </c>
      <c r="K36" s="86">
        <f t="shared" ca="1" si="29"/>
        <v>106.65</v>
      </c>
      <c r="L36" s="86">
        <f t="shared" ca="1" si="29"/>
        <v>109.5</v>
      </c>
      <c r="M36" s="86">
        <f t="shared" ca="1" si="21"/>
        <v>1</v>
      </c>
      <c r="N36" s="138">
        <f t="shared" ca="1" si="11"/>
        <v>0.76180369717967289</v>
      </c>
      <c r="O36" s="86">
        <f t="shared" ca="1" si="5"/>
        <v>9</v>
      </c>
      <c r="P36" s="86">
        <f t="shared" ca="1" si="22"/>
        <v>106.65</v>
      </c>
      <c r="Q36" s="86">
        <f t="shared" ca="1" si="23"/>
        <v>115.65</v>
      </c>
      <c r="R36" s="86">
        <f t="shared" ca="1" si="24"/>
        <v>109.5</v>
      </c>
      <c r="S36" s="86">
        <f t="shared" ca="1" si="25"/>
        <v>13.049999999999997</v>
      </c>
      <c r="T36" s="86">
        <f t="shared" ca="1" si="15"/>
        <v>0</v>
      </c>
      <c r="U36" s="86">
        <f t="shared" ca="1" si="16"/>
        <v>0</v>
      </c>
      <c r="V36" s="139">
        <f t="shared" ca="1" si="6"/>
        <v>103.51607999999999</v>
      </c>
      <c r="W36" s="139">
        <f t="shared" ca="1" si="7"/>
        <v>1200</v>
      </c>
      <c r="Z36" s="86">
        <f t="shared" ca="1" si="17"/>
        <v>0</v>
      </c>
      <c r="AA36" s="86">
        <f t="shared" ca="1" si="18"/>
        <v>1</v>
      </c>
      <c r="AB36" s="86">
        <f t="shared" ca="1" si="19"/>
        <v>0</v>
      </c>
    </row>
    <row r="37" spans="2:28" ht="14.35" x14ac:dyDescent="0.5">
      <c r="B37" s="86">
        <v>23</v>
      </c>
      <c r="C37" s="138">
        <f t="shared" ca="1" si="8"/>
        <v>0.36789009691447483</v>
      </c>
      <c r="D37" s="86">
        <f ca="1">VLOOKUP(C37,new_arrival,3,TRUE)</f>
        <v>3.9000000000000004</v>
      </c>
      <c r="E37" s="86">
        <f t="shared" ca="1" si="20"/>
        <v>97.500000000000014</v>
      </c>
      <c r="F37" s="138">
        <f t="shared" ca="1" si="9"/>
        <v>0.44858273335483201</v>
      </c>
      <c r="G37" s="86" t="str">
        <f t="shared" ca="1" si="26"/>
        <v>Medium</v>
      </c>
      <c r="H37" s="86">
        <f t="shared" ca="1" si="27"/>
        <v>2</v>
      </c>
      <c r="I37" s="138">
        <f t="shared" ca="1" si="10"/>
        <v>0.9835767296038912</v>
      </c>
      <c r="J37" s="86" t="str">
        <f t="shared" ca="1" si="28"/>
        <v>Landing</v>
      </c>
      <c r="K37" s="86">
        <f t="shared" ca="1" si="29"/>
        <v>115.65</v>
      </c>
      <c r="L37" s="86">
        <f t="shared" ca="1" si="29"/>
        <v>109.5</v>
      </c>
      <c r="M37" s="86">
        <f t="shared" ca="1" si="21"/>
        <v>2</v>
      </c>
      <c r="N37" s="138">
        <f t="shared" ca="1" si="11"/>
        <v>0.24682563789349177</v>
      </c>
      <c r="O37" s="86">
        <f t="shared" ca="1" si="5"/>
        <v>6</v>
      </c>
      <c r="P37" s="86">
        <f t="shared" ca="1" si="22"/>
        <v>109.5</v>
      </c>
      <c r="Q37" s="86">
        <f t="shared" ca="1" si="23"/>
        <v>115.65</v>
      </c>
      <c r="R37" s="86">
        <f t="shared" ca="1" si="24"/>
        <v>115.5</v>
      </c>
      <c r="S37" s="86">
        <f t="shared" ca="1" si="25"/>
        <v>11.999999999999986</v>
      </c>
      <c r="T37" s="86">
        <f t="shared" ca="1" si="15"/>
        <v>0</v>
      </c>
      <c r="U37" s="86">
        <f t="shared" ca="1" si="16"/>
        <v>0</v>
      </c>
      <c r="V37" s="139">
        <f t="shared" ca="1" si="6"/>
        <v>178.47599999999983</v>
      </c>
      <c r="W37" s="139">
        <f t="shared" ca="1" si="7"/>
        <v>1200</v>
      </c>
      <c r="Z37" s="86">
        <f t="shared" ca="1" si="17"/>
        <v>0</v>
      </c>
      <c r="AA37" s="86">
        <f t="shared" ca="1" si="18"/>
        <v>1</v>
      </c>
      <c r="AB37" s="86">
        <f t="shared" ca="1" si="19"/>
        <v>0</v>
      </c>
    </row>
    <row r="38" spans="2:28" ht="14.35" x14ac:dyDescent="0.5">
      <c r="B38" s="86">
        <v>24</v>
      </c>
      <c r="C38" s="138">
        <f t="shared" ca="1" si="8"/>
        <v>0.92842231014903243</v>
      </c>
      <c r="D38" s="86">
        <f ca="1">VLOOKUP(C38,new_arrival,3,TRUE)</f>
        <v>7.8000000000000007</v>
      </c>
      <c r="E38" s="86">
        <f t="shared" ca="1" si="20"/>
        <v>105.30000000000001</v>
      </c>
      <c r="F38" s="138">
        <f t="shared" ca="1" si="9"/>
        <v>0.9923770675419179</v>
      </c>
      <c r="G38" s="86" t="str">
        <f t="shared" ca="1" si="26"/>
        <v>Small</v>
      </c>
      <c r="H38" s="86">
        <f t="shared" ca="1" si="27"/>
        <v>3</v>
      </c>
      <c r="I38" s="138">
        <f t="shared" ca="1" si="10"/>
        <v>0.20105297742262562</v>
      </c>
      <c r="J38" s="86" t="str">
        <f t="shared" ca="1" si="28"/>
        <v>Take-Off</v>
      </c>
      <c r="K38" s="86">
        <f t="shared" ca="1" si="29"/>
        <v>115.65</v>
      </c>
      <c r="L38" s="86">
        <f t="shared" ca="1" si="29"/>
        <v>115.5</v>
      </c>
      <c r="M38" s="86">
        <f t="shared" ca="1" si="21"/>
        <v>2</v>
      </c>
      <c r="N38" s="138">
        <f t="shared" ca="1" si="11"/>
        <v>0.53793726599159875</v>
      </c>
      <c r="O38" s="86">
        <f t="shared" ca="1" si="5"/>
        <v>6</v>
      </c>
      <c r="P38" s="86">
        <f t="shared" ca="1" si="22"/>
        <v>115.5</v>
      </c>
      <c r="Q38" s="86">
        <f t="shared" ca="1" si="23"/>
        <v>115.65</v>
      </c>
      <c r="R38" s="86">
        <f t="shared" ca="1" si="24"/>
        <v>121.5</v>
      </c>
      <c r="S38" s="86">
        <f t="shared" ca="1" si="25"/>
        <v>10.199999999999989</v>
      </c>
      <c r="T38" s="86">
        <f t="shared" ca="1" si="15"/>
        <v>0</v>
      </c>
      <c r="U38" s="86">
        <f t="shared" ca="1" si="16"/>
        <v>0</v>
      </c>
      <c r="V38" s="139">
        <f t="shared" ca="1" si="6"/>
        <v>10.11363999999999</v>
      </c>
      <c r="W38" s="139">
        <f t="shared" ca="1" si="7"/>
        <v>850</v>
      </c>
      <c r="Z38" s="86">
        <f t="shared" ca="1" si="17"/>
        <v>0</v>
      </c>
      <c r="AA38" s="86">
        <f t="shared" ca="1" si="18"/>
        <v>0</v>
      </c>
      <c r="AB38" s="86">
        <f t="shared" ca="1" si="19"/>
        <v>1</v>
      </c>
    </row>
    <row r="39" spans="2:28" ht="14.35" x14ac:dyDescent="0.5">
      <c r="B39" s="86">
        <v>25</v>
      </c>
      <c r="C39" s="138">
        <f t="shared" ca="1" si="8"/>
        <v>0.95338580528186856</v>
      </c>
      <c r="D39" s="86">
        <f ca="1">VLOOKUP(C39,new_arrival,3,TRUE)</f>
        <v>7.8000000000000007</v>
      </c>
      <c r="E39" s="86">
        <f t="shared" ca="1" si="20"/>
        <v>113.10000000000001</v>
      </c>
      <c r="F39" s="138">
        <f t="shared" ca="1" si="9"/>
        <v>0.91114879652892133</v>
      </c>
      <c r="G39" s="86" t="str">
        <f t="shared" ca="1" si="26"/>
        <v>Small</v>
      </c>
      <c r="H39" s="86">
        <f t="shared" ca="1" si="27"/>
        <v>3</v>
      </c>
      <c r="I39" s="138">
        <f t="shared" ca="1" si="10"/>
        <v>0.20928311427642721</v>
      </c>
      <c r="J39" s="86" t="str">
        <f t="shared" ca="1" si="28"/>
        <v>Take-Off</v>
      </c>
      <c r="K39" s="86">
        <f t="shared" ca="1" si="29"/>
        <v>115.65</v>
      </c>
      <c r="L39" s="86">
        <f t="shared" ca="1" si="29"/>
        <v>121.5</v>
      </c>
      <c r="M39" s="86">
        <f t="shared" ca="1" si="21"/>
        <v>1</v>
      </c>
      <c r="N39" s="138">
        <f t="shared" ca="1" si="11"/>
        <v>0.96531645739183791</v>
      </c>
      <c r="O39" s="86">
        <f t="shared" ca="1" si="5"/>
        <v>12</v>
      </c>
      <c r="P39" s="86">
        <f t="shared" ca="1" si="22"/>
        <v>115.65</v>
      </c>
      <c r="Q39" s="86">
        <f t="shared" ca="1" si="23"/>
        <v>127.65</v>
      </c>
      <c r="R39" s="86">
        <f t="shared" ca="1" si="24"/>
        <v>121.5</v>
      </c>
      <c r="S39" s="86">
        <f t="shared" ca="1" si="25"/>
        <v>2.5499999999999972</v>
      </c>
      <c r="T39" s="86">
        <f t="shared" ca="1" si="15"/>
        <v>0</v>
      </c>
      <c r="U39" s="86">
        <f t="shared" ca="1" si="16"/>
        <v>0</v>
      </c>
      <c r="V39" s="139">
        <f t="shared" ca="1" si="6"/>
        <v>2.5284099999999974</v>
      </c>
      <c r="W39" s="139">
        <f t="shared" ca="1" si="7"/>
        <v>850</v>
      </c>
      <c r="Z39" s="86">
        <f t="shared" ca="1" si="17"/>
        <v>0</v>
      </c>
      <c r="AA39" s="86">
        <f t="shared" ca="1" si="18"/>
        <v>0</v>
      </c>
      <c r="AB39" s="86">
        <f t="shared" ca="1" si="19"/>
        <v>1</v>
      </c>
    </row>
    <row r="40" spans="2:28" ht="14.35" x14ac:dyDescent="0.5">
      <c r="B40" s="86">
        <v>26</v>
      </c>
      <c r="C40" s="138">
        <f t="shared" ca="1" si="8"/>
        <v>0.8933138459192389</v>
      </c>
      <c r="D40" s="86">
        <f ca="1">VLOOKUP(C40,new_arrival,3,TRUE)</f>
        <v>7.8000000000000007</v>
      </c>
      <c r="E40" s="86">
        <f t="shared" ca="1" si="20"/>
        <v>120.9</v>
      </c>
      <c r="F40" s="138">
        <f t="shared" ca="1" si="9"/>
        <v>0.40880961861439924</v>
      </c>
      <c r="G40" s="86" t="str">
        <f t="shared" ca="1" si="26"/>
        <v>Medium</v>
      </c>
      <c r="H40" s="86">
        <f t="shared" ca="1" si="27"/>
        <v>2</v>
      </c>
      <c r="I40" s="138">
        <f t="shared" ca="1" si="10"/>
        <v>0.44887141498014649</v>
      </c>
      <c r="J40" s="86" t="str">
        <f t="shared" ca="1" si="28"/>
        <v>Take-Off</v>
      </c>
      <c r="K40" s="86">
        <f t="shared" ca="1" si="29"/>
        <v>127.65</v>
      </c>
      <c r="L40" s="86">
        <f t="shared" ca="1" si="29"/>
        <v>121.5</v>
      </c>
      <c r="M40" s="86">
        <f t="shared" ca="1" si="21"/>
        <v>2</v>
      </c>
      <c r="N40" s="138">
        <f t="shared" ca="1" si="11"/>
        <v>0.12882907981381442</v>
      </c>
      <c r="O40" s="86">
        <f t="shared" ca="1" si="5"/>
        <v>6</v>
      </c>
      <c r="P40" s="86">
        <f t="shared" ca="1" si="22"/>
        <v>121.5</v>
      </c>
      <c r="Q40" s="86">
        <f t="shared" ca="1" si="23"/>
        <v>127.65</v>
      </c>
      <c r="R40" s="86">
        <f t="shared" ca="1" si="24"/>
        <v>127.5</v>
      </c>
      <c r="S40" s="86">
        <f t="shared" ca="1" si="25"/>
        <v>0.59999999999999432</v>
      </c>
      <c r="T40" s="86">
        <f t="shared" ca="1" si="15"/>
        <v>0</v>
      </c>
      <c r="U40" s="86">
        <f t="shared" ca="1" si="16"/>
        <v>0</v>
      </c>
      <c r="V40" s="139">
        <f t="shared" ca="1" si="6"/>
        <v>4.7593599999999556</v>
      </c>
      <c r="W40" s="139">
        <f t="shared" ca="1" si="7"/>
        <v>1200</v>
      </c>
      <c r="Z40" s="86">
        <f t="shared" ca="1" si="17"/>
        <v>0</v>
      </c>
      <c r="AA40" s="86">
        <f t="shared" ca="1" si="18"/>
        <v>1</v>
      </c>
      <c r="AB40" s="86">
        <f t="shared" ca="1" si="19"/>
        <v>0</v>
      </c>
    </row>
    <row r="41" spans="2:28" ht="14.35" x14ac:dyDescent="0.5">
      <c r="B41" s="86">
        <v>27</v>
      </c>
      <c r="C41" s="138">
        <f t="shared" ca="1" si="8"/>
        <v>7.031393119095064E-3</v>
      </c>
      <c r="D41" s="86">
        <f ca="1">VLOOKUP(C41,new_arrival,3,TRUE)</f>
        <v>0</v>
      </c>
      <c r="E41" s="86">
        <f t="shared" ca="1" si="20"/>
        <v>120.9</v>
      </c>
      <c r="F41" s="138">
        <f t="shared" ca="1" si="9"/>
        <v>0.24257075626749569</v>
      </c>
      <c r="G41" s="86" t="str">
        <f t="shared" ca="1" si="26"/>
        <v>Jumbo</v>
      </c>
      <c r="H41" s="86">
        <f t="shared" ca="1" si="27"/>
        <v>1</v>
      </c>
      <c r="I41" s="138">
        <f t="shared" ca="1" si="10"/>
        <v>0.57538844124053246</v>
      </c>
      <c r="J41" s="86" t="str">
        <f t="shared" ca="1" si="28"/>
        <v>Landing</v>
      </c>
      <c r="K41" s="86">
        <f t="shared" ca="1" si="29"/>
        <v>127.65</v>
      </c>
      <c r="L41" s="86">
        <f t="shared" ca="1" si="29"/>
        <v>127.5</v>
      </c>
      <c r="M41" s="86">
        <f t="shared" ca="1" si="21"/>
        <v>2</v>
      </c>
      <c r="N41" s="138">
        <f t="shared" ca="1" si="11"/>
        <v>0.29235003186297082</v>
      </c>
      <c r="O41" s="86">
        <f t="shared" ca="1" si="5"/>
        <v>9</v>
      </c>
      <c r="P41" s="86">
        <f t="shared" ca="1" si="22"/>
        <v>127.5</v>
      </c>
      <c r="Q41" s="86">
        <f t="shared" ca="1" si="23"/>
        <v>127.65</v>
      </c>
      <c r="R41" s="86">
        <f t="shared" ca="1" si="24"/>
        <v>136.5</v>
      </c>
      <c r="S41" s="86">
        <f t="shared" ca="1" si="25"/>
        <v>6.5999999999999943</v>
      </c>
      <c r="T41" s="86">
        <f t="shared" ca="1" si="15"/>
        <v>0</v>
      </c>
      <c r="U41" s="86">
        <f t="shared" ca="1" si="16"/>
        <v>0</v>
      </c>
      <c r="V41" s="139">
        <f t="shared" ca="1" si="6"/>
        <v>588.9707999999996</v>
      </c>
      <c r="W41" s="139">
        <f t="shared" ca="1" si="7"/>
        <v>1600</v>
      </c>
      <c r="Z41" s="86">
        <f t="shared" ca="1" si="17"/>
        <v>1</v>
      </c>
      <c r="AA41" s="86">
        <f t="shared" ca="1" si="18"/>
        <v>0</v>
      </c>
      <c r="AB41" s="86">
        <f t="shared" ca="1" si="19"/>
        <v>0</v>
      </c>
    </row>
    <row r="42" spans="2:28" ht="14.35" x14ac:dyDescent="0.5">
      <c r="B42" s="86">
        <v>28</v>
      </c>
      <c r="C42" s="138">
        <f t="shared" ca="1" si="8"/>
        <v>0.51264360798249686</v>
      </c>
      <c r="D42" s="86">
        <f ca="1">VLOOKUP(C42,new_arrival,3,TRUE)</f>
        <v>5.8500000000000005</v>
      </c>
      <c r="E42" s="86">
        <f t="shared" ca="1" si="20"/>
        <v>126.75</v>
      </c>
      <c r="F42" s="138">
        <f t="shared" ca="1" si="9"/>
        <v>0.16372729313067269</v>
      </c>
      <c r="G42" s="86" t="str">
        <f t="shared" ca="1" si="26"/>
        <v>Jumbo</v>
      </c>
      <c r="H42" s="86">
        <f t="shared" ca="1" si="27"/>
        <v>1</v>
      </c>
      <c r="I42" s="138">
        <f t="shared" ca="1" si="10"/>
        <v>0.62038110582343842</v>
      </c>
      <c r="J42" s="86" t="str">
        <f t="shared" ca="1" si="28"/>
        <v>Landing</v>
      </c>
      <c r="K42" s="86">
        <f t="shared" ca="1" si="29"/>
        <v>127.65</v>
      </c>
      <c r="L42" s="86">
        <f t="shared" ca="1" si="29"/>
        <v>136.5</v>
      </c>
      <c r="M42" s="86">
        <f t="shared" ca="1" si="21"/>
        <v>1</v>
      </c>
      <c r="N42" s="138">
        <f t="shared" ca="1" si="11"/>
        <v>0.80943386804505435</v>
      </c>
      <c r="O42" s="86">
        <f t="shared" ca="1" si="5"/>
        <v>12</v>
      </c>
      <c r="P42" s="86">
        <f t="shared" ca="1" si="22"/>
        <v>127.65</v>
      </c>
      <c r="Q42" s="86">
        <f t="shared" ca="1" si="23"/>
        <v>139.65</v>
      </c>
      <c r="R42" s="86">
        <f t="shared" ca="1" si="24"/>
        <v>136.5</v>
      </c>
      <c r="S42" s="86">
        <f t="shared" ca="1" si="25"/>
        <v>0.90000000000000568</v>
      </c>
      <c r="T42" s="86">
        <f t="shared" ca="1" si="15"/>
        <v>0</v>
      </c>
      <c r="U42" s="86">
        <f t="shared" ca="1" si="16"/>
        <v>0</v>
      </c>
      <c r="V42" s="139">
        <f t="shared" ca="1" si="6"/>
        <v>80.314200000000525</v>
      </c>
      <c r="W42" s="139">
        <f t="shared" ca="1" si="7"/>
        <v>1600</v>
      </c>
      <c r="Z42" s="86">
        <f t="shared" ca="1" si="17"/>
        <v>1</v>
      </c>
      <c r="AA42" s="86">
        <f t="shared" ca="1" si="18"/>
        <v>0</v>
      </c>
      <c r="AB42" s="86">
        <f t="shared" ca="1" si="19"/>
        <v>0</v>
      </c>
    </row>
    <row r="43" spans="2:28" ht="14.35" x14ac:dyDescent="0.5">
      <c r="B43" s="86">
        <v>29</v>
      </c>
      <c r="C43" s="138">
        <f t="shared" ca="1" si="8"/>
        <v>0.5659885708842437</v>
      </c>
      <c r="D43" s="86">
        <f ca="1">VLOOKUP(C43,new_arrival,3,TRUE)</f>
        <v>5.8500000000000005</v>
      </c>
      <c r="E43" s="86">
        <f t="shared" ca="1" si="20"/>
        <v>132.6</v>
      </c>
      <c r="F43" s="138">
        <f t="shared" ca="1" si="9"/>
        <v>0.4887238094365064</v>
      </c>
      <c r="G43" s="86" t="str">
        <f t="shared" ca="1" si="26"/>
        <v>Medium</v>
      </c>
      <c r="H43" s="86">
        <f t="shared" ca="1" si="27"/>
        <v>2</v>
      </c>
      <c r="I43" s="138">
        <f t="shared" ca="1" si="10"/>
        <v>0.59181875526317529</v>
      </c>
      <c r="J43" s="86" t="str">
        <f t="shared" ca="1" si="28"/>
        <v>Landing</v>
      </c>
      <c r="K43" s="86">
        <f t="shared" ca="1" si="29"/>
        <v>139.65</v>
      </c>
      <c r="L43" s="86">
        <f t="shared" ca="1" si="29"/>
        <v>136.5</v>
      </c>
      <c r="M43" s="86">
        <f t="shared" ca="1" si="21"/>
        <v>2</v>
      </c>
      <c r="N43" s="138">
        <f t="shared" ca="1" si="11"/>
        <v>5.7101823465314228E-2</v>
      </c>
      <c r="O43" s="86">
        <f t="shared" ca="1" si="5"/>
        <v>6</v>
      </c>
      <c r="P43" s="86">
        <f t="shared" ca="1" si="22"/>
        <v>136.5</v>
      </c>
      <c r="Q43" s="86">
        <f t="shared" ca="1" si="23"/>
        <v>139.65</v>
      </c>
      <c r="R43" s="86">
        <f t="shared" ca="1" si="24"/>
        <v>142.5</v>
      </c>
      <c r="S43" s="86">
        <f t="shared" ca="1" si="25"/>
        <v>3.9000000000000057</v>
      </c>
      <c r="T43" s="86">
        <f t="shared" ca="1" si="15"/>
        <v>0</v>
      </c>
      <c r="U43" s="86">
        <f t="shared" ca="1" si="16"/>
        <v>0</v>
      </c>
      <c r="V43" s="139">
        <f t="shared" ca="1" si="6"/>
        <v>58.004700000000099</v>
      </c>
      <c r="W43" s="139">
        <f t="shared" ca="1" si="7"/>
        <v>1200</v>
      </c>
      <c r="Z43" s="86">
        <f t="shared" ca="1" si="17"/>
        <v>0</v>
      </c>
      <c r="AA43" s="86">
        <f t="shared" ca="1" si="18"/>
        <v>1</v>
      </c>
      <c r="AB43" s="86">
        <f t="shared" ca="1" si="19"/>
        <v>0</v>
      </c>
    </row>
    <row r="44" spans="2:28" ht="14.35" x14ac:dyDescent="0.5">
      <c r="B44" s="86">
        <v>30</v>
      </c>
      <c r="C44" s="138">
        <f t="shared" ca="1" si="8"/>
        <v>0.39112376953129169</v>
      </c>
      <c r="D44" s="86">
        <f ca="1">VLOOKUP(C44,new_arrival,3,TRUE)</f>
        <v>3.9000000000000004</v>
      </c>
      <c r="E44" s="86">
        <f t="shared" ca="1" si="20"/>
        <v>136.5</v>
      </c>
      <c r="F44" s="138">
        <f t="shared" ca="1" si="9"/>
        <v>0.43896944210522848</v>
      </c>
      <c r="G44" s="86" t="str">
        <f t="shared" ca="1" si="26"/>
        <v>Medium</v>
      </c>
      <c r="H44" s="86">
        <f t="shared" ca="1" si="27"/>
        <v>2</v>
      </c>
      <c r="I44" s="138">
        <f t="shared" ca="1" si="10"/>
        <v>0.58354070638459588</v>
      </c>
      <c r="J44" s="86" t="str">
        <f t="shared" ca="1" si="28"/>
        <v>Landing</v>
      </c>
      <c r="K44" s="86">
        <f t="shared" ca="1" si="29"/>
        <v>139.65</v>
      </c>
      <c r="L44" s="86">
        <f t="shared" ca="1" si="29"/>
        <v>142.5</v>
      </c>
      <c r="M44" s="86">
        <f t="shared" ca="1" si="21"/>
        <v>1</v>
      </c>
      <c r="N44" s="138">
        <f t="shared" ca="1" si="11"/>
        <v>0.95334413290480646</v>
      </c>
      <c r="O44" s="86">
        <f t="shared" ca="1" si="5"/>
        <v>12</v>
      </c>
      <c r="P44" s="86">
        <f t="shared" ca="1" si="22"/>
        <v>139.65</v>
      </c>
      <c r="Q44" s="86">
        <f t="shared" ca="1" si="23"/>
        <v>151.65</v>
      </c>
      <c r="R44" s="86">
        <f t="shared" ca="1" si="24"/>
        <v>142.5</v>
      </c>
      <c r="S44" s="86">
        <f t="shared" ca="1" si="25"/>
        <v>3.1500000000000057</v>
      </c>
      <c r="T44" s="86">
        <f t="shared" ca="1" si="15"/>
        <v>0</v>
      </c>
      <c r="U44" s="86">
        <f t="shared" ca="1" si="16"/>
        <v>0</v>
      </c>
      <c r="V44" s="139">
        <f t="shared" ca="1" si="6"/>
        <v>46.849950000000092</v>
      </c>
      <c r="W44" s="139">
        <f t="shared" ca="1" si="7"/>
        <v>1200</v>
      </c>
      <c r="Z44" s="86">
        <f t="shared" ca="1" si="17"/>
        <v>0</v>
      </c>
      <c r="AA44" s="86">
        <f t="shared" ca="1" si="18"/>
        <v>1</v>
      </c>
      <c r="AB44" s="86">
        <f t="shared" ca="1" si="19"/>
        <v>0</v>
      </c>
    </row>
    <row r="45" spans="2:28" ht="14.35" x14ac:dyDescent="0.5">
      <c r="B45" s="86">
        <v>31</v>
      </c>
      <c r="C45" s="138">
        <f t="shared" ca="1" si="8"/>
        <v>0.24862939773117942</v>
      </c>
      <c r="D45" s="86">
        <f ca="1">VLOOKUP(C45,new_arrival,3,TRUE)</f>
        <v>3.9000000000000004</v>
      </c>
      <c r="E45" s="86">
        <f t="shared" ca="1" si="20"/>
        <v>140.4</v>
      </c>
      <c r="F45" s="138">
        <f t="shared" ca="1" si="9"/>
        <v>0.32864465515255559</v>
      </c>
      <c r="G45" s="86" t="str">
        <f t="shared" ca="1" si="26"/>
        <v>Jumbo</v>
      </c>
      <c r="H45" s="86">
        <f t="shared" ca="1" si="27"/>
        <v>1</v>
      </c>
      <c r="I45" s="138">
        <f t="shared" ca="1" si="10"/>
        <v>0.41281146439349348</v>
      </c>
      <c r="J45" s="86" t="str">
        <f t="shared" ca="1" si="28"/>
        <v>Take-Off</v>
      </c>
      <c r="K45" s="86">
        <f t="shared" ca="1" si="29"/>
        <v>151.65</v>
      </c>
      <c r="L45" s="86">
        <f t="shared" ca="1" si="29"/>
        <v>142.5</v>
      </c>
      <c r="M45" s="86">
        <f t="shared" ca="1" si="21"/>
        <v>2</v>
      </c>
      <c r="N45" s="138">
        <f t="shared" ca="1" si="11"/>
        <v>0.58462163411980994</v>
      </c>
      <c r="O45" s="86">
        <f t="shared" ca="1" si="5"/>
        <v>12</v>
      </c>
      <c r="P45" s="86">
        <f t="shared" ca="1" si="22"/>
        <v>142.5</v>
      </c>
      <c r="Q45" s="86">
        <f t="shared" ca="1" si="23"/>
        <v>151.65</v>
      </c>
      <c r="R45" s="86">
        <f t="shared" ca="1" si="24"/>
        <v>154.5</v>
      </c>
      <c r="S45" s="86">
        <f t="shared" ca="1" si="25"/>
        <v>2.0999999999999943</v>
      </c>
      <c r="T45" s="86">
        <f t="shared" ca="1" si="15"/>
        <v>0</v>
      </c>
      <c r="U45" s="86">
        <f t="shared" ca="1" si="16"/>
        <v>0</v>
      </c>
      <c r="V45" s="139">
        <f t="shared" ca="1" si="6"/>
        <v>45.80883999999989</v>
      </c>
      <c r="W45" s="139">
        <f t="shared" ca="1" si="7"/>
        <v>1600</v>
      </c>
      <c r="Z45" s="86">
        <f t="shared" ca="1" si="17"/>
        <v>1</v>
      </c>
      <c r="AA45" s="86">
        <f t="shared" ca="1" si="18"/>
        <v>0</v>
      </c>
      <c r="AB45" s="86">
        <f t="shared" ca="1" si="19"/>
        <v>0</v>
      </c>
    </row>
    <row r="46" spans="2:28" ht="14.35" x14ac:dyDescent="0.5">
      <c r="B46" s="86">
        <v>32</v>
      </c>
      <c r="C46" s="138">
        <f t="shared" ca="1" si="8"/>
        <v>0.93955814092308698</v>
      </c>
      <c r="D46" s="86">
        <f ca="1">VLOOKUP(C46,new_arrival,3,TRUE)</f>
        <v>7.8000000000000007</v>
      </c>
      <c r="E46" s="86">
        <f t="shared" ca="1" si="20"/>
        <v>148.20000000000002</v>
      </c>
      <c r="F46" s="138">
        <f t="shared" ca="1" si="9"/>
        <v>0.42255989309497288</v>
      </c>
      <c r="G46" s="86" t="str">
        <f t="shared" ca="1" si="26"/>
        <v>Medium</v>
      </c>
      <c r="H46" s="86">
        <f t="shared" ca="1" si="27"/>
        <v>2</v>
      </c>
      <c r="I46" s="138">
        <f t="shared" ca="1" si="10"/>
        <v>0.39918225327023005</v>
      </c>
      <c r="J46" s="86" t="str">
        <f t="shared" ca="1" si="28"/>
        <v>Take-Off</v>
      </c>
      <c r="K46" s="86">
        <f t="shared" ca="1" si="29"/>
        <v>151.65</v>
      </c>
      <c r="L46" s="86">
        <f t="shared" ca="1" si="29"/>
        <v>154.5</v>
      </c>
      <c r="M46" s="86">
        <f t="shared" ca="1" si="21"/>
        <v>1</v>
      </c>
      <c r="N46" s="138">
        <f t="shared" ca="1" si="11"/>
        <v>0.95586058435622223</v>
      </c>
      <c r="O46" s="86">
        <f t="shared" ca="1" si="5"/>
        <v>12</v>
      </c>
      <c r="P46" s="86">
        <f t="shared" ca="1" si="22"/>
        <v>151.65</v>
      </c>
      <c r="Q46" s="86">
        <f t="shared" ca="1" si="23"/>
        <v>163.65</v>
      </c>
      <c r="R46" s="86">
        <f t="shared" ca="1" si="24"/>
        <v>154.5</v>
      </c>
      <c r="S46" s="86">
        <f t="shared" ca="1" si="25"/>
        <v>3.4499999999999886</v>
      </c>
      <c r="T46" s="86">
        <f t="shared" ca="1" si="15"/>
        <v>0</v>
      </c>
      <c r="U46" s="86">
        <f t="shared" ca="1" si="16"/>
        <v>0</v>
      </c>
      <c r="V46" s="139">
        <f t="shared" ca="1" si="6"/>
        <v>27.366319999999913</v>
      </c>
      <c r="W46" s="139">
        <f t="shared" ca="1" si="7"/>
        <v>1200</v>
      </c>
      <c r="Z46" s="86">
        <f t="shared" ca="1" si="17"/>
        <v>0</v>
      </c>
      <c r="AA46" s="86">
        <f t="shared" ca="1" si="18"/>
        <v>1</v>
      </c>
      <c r="AB46" s="86">
        <f t="shared" ca="1" si="19"/>
        <v>0</v>
      </c>
    </row>
    <row r="47" spans="2:28" ht="14.35" x14ac:dyDescent="0.5">
      <c r="B47" s="86">
        <v>33</v>
      </c>
      <c r="C47" s="138">
        <f t="shared" ca="1" si="8"/>
        <v>0.27992600102981691</v>
      </c>
      <c r="D47" s="86">
        <f ca="1">VLOOKUP(C47,new_arrival,3,TRUE)</f>
        <v>3.9000000000000004</v>
      </c>
      <c r="E47" s="86">
        <f t="shared" ca="1" si="20"/>
        <v>152.10000000000002</v>
      </c>
      <c r="F47" s="138">
        <f t="shared" ca="1" si="9"/>
        <v>0.56060291924735584</v>
      </c>
      <c r="G47" s="86" t="str">
        <f t="shared" ca="1" si="26"/>
        <v>Medium</v>
      </c>
      <c r="H47" s="86">
        <f t="shared" ca="1" si="27"/>
        <v>2</v>
      </c>
      <c r="I47" s="138">
        <f t="shared" ca="1" si="10"/>
        <v>0.46143330420768736</v>
      </c>
      <c r="J47" s="86" t="str">
        <f t="shared" ca="1" si="28"/>
        <v>Take-Off</v>
      </c>
      <c r="K47" s="86">
        <f t="shared" ca="1" si="29"/>
        <v>163.65</v>
      </c>
      <c r="L47" s="86">
        <f t="shared" ca="1" si="29"/>
        <v>154.5</v>
      </c>
      <c r="M47" s="86">
        <f t="shared" ca="1" si="21"/>
        <v>2</v>
      </c>
      <c r="N47" s="138">
        <f t="shared" ca="1" si="11"/>
        <v>0.26942254361656515</v>
      </c>
      <c r="O47" s="86">
        <f t="shared" ref="O47:O78" ca="1" si="30">IF(H47=1, VLOOKUP(N47, jumbo_comp,3,TRUE), IF(H47=2, VLOOKUP(N47, mid_comp,3,TRUE), IF(H47=3, VLOOKUP(N47, small_comp, 3, TRUE))))</f>
        <v>6</v>
      </c>
      <c r="P47" s="86">
        <f t="shared" ca="1" si="22"/>
        <v>154.5</v>
      </c>
      <c r="Q47" s="86">
        <f t="shared" ca="1" si="23"/>
        <v>163.65</v>
      </c>
      <c r="R47" s="86">
        <f t="shared" ca="1" si="24"/>
        <v>160.5</v>
      </c>
      <c r="S47" s="86">
        <f t="shared" ca="1" si="25"/>
        <v>2.3999999999999773</v>
      </c>
      <c r="T47" s="86">
        <f t="shared" ca="1" si="15"/>
        <v>0</v>
      </c>
      <c r="U47" s="86">
        <f t="shared" ca="1" si="16"/>
        <v>0</v>
      </c>
      <c r="V47" s="139">
        <f t="shared" ref="V47:V78" ca="1" si="31">S47*VLOOKUP(G47,fuel_cost,IF(J47="Landing",3,2),FALSE)</f>
        <v>19.037439999999823</v>
      </c>
      <c r="W47" s="139">
        <f t="shared" ref="W47:W78" ca="1" si="32">VLOOKUP(G47,service_fee,IF(J47="Landing",3,2),FALSE)</f>
        <v>1200</v>
      </c>
      <c r="Z47" s="86">
        <f t="shared" ca="1" si="17"/>
        <v>0</v>
      </c>
      <c r="AA47" s="86">
        <f t="shared" ca="1" si="18"/>
        <v>1</v>
      </c>
      <c r="AB47" s="86">
        <f t="shared" ca="1" si="19"/>
        <v>0</v>
      </c>
    </row>
    <row r="48" spans="2:28" ht="14.35" x14ac:dyDescent="0.5">
      <c r="B48" s="86">
        <v>34</v>
      </c>
      <c r="C48" s="138">
        <f t="shared" ca="1" si="8"/>
        <v>0.58108335640265707</v>
      </c>
      <c r="D48" s="86">
        <f ca="1">VLOOKUP(C48,new_arrival,3,TRUE)</f>
        <v>5.8500000000000005</v>
      </c>
      <c r="E48" s="86">
        <f t="shared" ca="1" si="20"/>
        <v>157.95000000000002</v>
      </c>
      <c r="F48" s="138">
        <f t="shared" ca="1" si="9"/>
        <v>0.60598023582777605</v>
      </c>
      <c r="G48" s="86" t="str">
        <f t="shared" ca="1" si="26"/>
        <v>Medium</v>
      </c>
      <c r="H48" s="86">
        <f t="shared" ca="1" si="27"/>
        <v>2</v>
      </c>
      <c r="I48" s="138">
        <f t="shared" ca="1" si="10"/>
        <v>0.49499147024931556</v>
      </c>
      <c r="J48" s="86" t="str">
        <f t="shared" ca="1" si="28"/>
        <v>Take-Off</v>
      </c>
      <c r="K48" s="86">
        <f t="shared" ca="1" si="29"/>
        <v>163.65</v>
      </c>
      <c r="L48" s="86">
        <f t="shared" ca="1" si="29"/>
        <v>160.5</v>
      </c>
      <c r="M48" s="86">
        <f t="shared" ca="1" si="21"/>
        <v>2</v>
      </c>
      <c r="N48" s="138">
        <f t="shared" ca="1" si="11"/>
        <v>5.6233125996470679E-2</v>
      </c>
      <c r="O48" s="86">
        <f t="shared" ca="1" si="30"/>
        <v>6</v>
      </c>
      <c r="P48" s="86">
        <f t="shared" ca="1" si="22"/>
        <v>160.5</v>
      </c>
      <c r="Q48" s="86">
        <f t="shared" ca="1" si="23"/>
        <v>163.65</v>
      </c>
      <c r="R48" s="86">
        <f t="shared" ca="1" si="24"/>
        <v>166.5</v>
      </c>
      <c r="S48" s="86">
        <f t="shared" ca="1" si="25"/>
        <v>2.5499999999999829</v>
      </c>
      <c r="T48" s="86">
        <f t="shared" ca="1" si="15"/>
        <v>0</v>
      </c>
      <c r="U48" s="86">
        <f t="shared" ca="1" si="16"/>
        <v>0</v>
      </c>
      <c r="V48" s="139">
        <f t="shared" ca="1" si="31"/>
        <v>20.227279999999869</v>
      </c>
      <c r="W48" s="139">
        <f t="shared" ca="1" si="32"/>
        <v>1200</v>
      </c>
      <c r="Z48" s="86">
        <f t="shared" ca="1" si="17"/>
        <v>0</v>
      </c>
      <c r="AA48" s="86">
        <f t="shared" ca="1" si="18"/>
        <v>1</v>
      </c>
      <c r="AB48" s="86">
        <f t="shared" ca="1" si="19"/>
        <v>0</v>
      </c>
    </row>
    <row r="49" spans="2:28" ht="14.35" x14ac:dyDescent="0.5">
      <c r="B49" s="86">
        <v>35</v>
      </c>
      <c r="C49" s="138">
        <f t="shared" ca="1" si="8"/>
        <v>0.54464799773758077</v>
      </c>
      <c r="D49" s="86">
        <f ca="1">VLOOKUP(C49,new_arrival,3,TRUE)</f>
        <v>5.8500000000000005</v>
      </c>
      <c r="E49" s="86">
        <f t="shared" ca="1" si="20"/>
        <v>163.80000000000001</v>
      </c>
      <c r="F49" s="138">
        <f t="shared" ca="1" si="9"/>
        <v>0.60259064006035978</v>
      </c>
      <c r="G49" s="86" t="str">
        <f t="shared" ca="1" si="26"/>
        <v>Medium</v>
      </c>
      <c r="H49" s="86">
        <f t="shared" ca="1" si="27"/>
        <v>2</v>
      </c>
      <c r="I49" s="138">
        <f t="shared" ca="1" si="10"/>
        <v>0.88075099121303635</v>
      </c>
      <c r="J49" s="86" t="str">
        <f t="shared" ca="1" si="28"/>
        <v>Landing</v>
      </c>
      <c r="K49" s="86">
        <f t="shared" ca="1" si="29"/>
        <v>163.65</v>
      </c>
      <c r="L49" s="86">
        <f t="shared" ca="1" si="29"/>
        <v>166.5</v>
      </c>
      <c r="M49" s="86">
        <f t="shared" ca="1" si="21"/>
        <v>1</v>
      </c>
      <c r="N49" s="138">
        <f t="shared" ca="1" si="11"/>
        <v>0.79376295217024673</v>
      </c>
      <c r="O49" s="86">
        <f t="shared" ca="1" si="30"/>
        <v>9</v>
      </c>
      <c r="P49" s="86">
        <f t="shared" ca="1" si="22"/>
        <v>163.80000000000001</v>
      </c>
      <c r="Q49" s="86">
        <f t="shared" ca="1" si="23"/>
        <v>172.8</v>
      </c>
      <c r="R49" s="86">
        <f t="shared" ca="1" si="24"/>
        <v>166.5</v>
      </c>
      <c r="S49" s="86">
        <f t="shared" ca="1" si="25"/>
        <v>0</v>
      </c>
      <c r="T49" s="86">
        <f t="shared" ca="1" si="15"/>
        <v>0.15000000000000568</v>
      </c>
      <c r="U49" s="86">
        <f t="shared" ca="1" si="16"/>
        <v>0</v>
      </c>
      <c r="V49" s="139">
        <f t="shared" ca="1" si="31"/>
        <v>0</v>
      </c>
      <c r="W49" s="139">
        <f t="shared" ca="1" si="32"/>
        <v>1200</v>
      </c>
      <c r="Z49" s="86">
        <f t="shared" ca="1" si="17"/>
        <v>0</v>
      </c>
      <c r="AA49" s="86">
        <f t="shared" ca="1" si="18"/>
        <v>1</v>
      </c>
      <c r="AB49" s="86">
        <f t="shared" ca="1" si="19"/>
        <v>0</v>
      </c>
    </row>
    <row r="50" spans="2:28" ht="14.35" x14ac:dyDescent="0.5">
      <c r="B50" s="86">
        <v>36</v>
      </c>
      <c r="C50" s="138">
        <f t="shared" ca="1" si="8"/>
        <v>7.6339482645548462E-2</v>
      </c>
      <c r="D50" s="86">
        <f ca="1">VLOOKUP(C50,new_arrival,3,TRUE)</f>
        <v>0</v>
      </c>
      <c r="E50" s="86">
        <f t="shared" ca="1" si="20"/>
        <v>163.80000000000001</v>
      </c>
      <c r="F50" s="138">
        <f t="shared" ca="1" si="9"/>
        <v>0.58741886462881499</v>
      </c>
      <c r="G50" s="86" t="str">
        <f t="shared" ca="1" si="26"/>
        <v>Medium</v>
      </c>
      <c r="H50" s="86">
        <f t="shared" ca="1" si="27"/>
        <v>2</v>
      </c>
      <c r="I50" s="138">
        <f t="shared" ca="1" si="10"/>
        <v>0.33105832221377596</v>
      </c>
      <c r="J50" s="86" t="str">
        <f t="shared" ca="1" si="28"/>
        <v>Take-Off</v>
      </c>
      <c r="K50" s="86">
        <f t="shared" ca="1" si="29"/>
        <v>172.8</v>
      </c>
      <c r="L50" s="86">
        <f t="shared" ca="1" si="29"/>
        <v>166.5</v>
      </c>
      <c r="M50" s="86">
        <f t="shared" ca="1" si="21"/>
        <v>2</v>
      </c>
      <c r="N50" s="138">
        <f t="shared" ca="1" si="11"/>
        <v>0.95359849328941482</v>
      </c>
      <c r="O50" s="86">
        <f t="shared" ca="1" si="30"/>
        <v>12</v>
      </c>
      <c r="P50" s="86">
        <f t="shared" ca="1" si="22"/>
        <v>166.5</v>
      </c>
      <c r="Q50" s="86">
        <f t="shared" ca="1" si="23"/>
        <v>172.8</v>
      </c>
      <c r="R50" s="86">
        <f t="shared" ca="1" si="24"/>
        <v>178.5</v>
      </c>
      <c r="S50" s="86">
        <f t="shared" ca="1" si="25"/>
        <v>2.6999999999999886</v>
      </c>
      <c r="T50" s="86">
        <f t="shared" ca="1" si="15"/>
        <v>0</v>
      </c>
      <c r="U50" s="86">
        <f t="shared" ca="1" si="16"/>
        <v>0</v>
      </c>
      <c r="V50" s="139">
        <f t="shared" ca="1" si="31"/>
        <v>21.417119999999912</v>
      </c>
      <c r="W50" s="139">
        <f t="shared" ca="1" si="32"/>
        <v>1200</v>
      </c>
      <c r="Z50" s="86">
        <f t="shared" ca="1" si="17"/>
        <v>0</v>
      </c>
      <c r="AA50" s="86">
        <f t="shared" ca="1" si="18"/>
        <v>1</v>
      </c>
      <c r="AB50" s="86">
        <f t="shared" ca="1" si="19"/>
        <v>0</v>
      </c>
    </row>
    <row r="51" spans="2:28" ht="14.35" x14ac:dyDescent="0.5">
      <c r="B51" s="86">
        <v>37</v>
      </c>
      <c r="C51" s="138">
        <f t="shared" ca="1" si="8"/>
        <v>0.57404270128917201</v>
      </c>
      <c r="D51" s="86">
        <f ca="1">VLOOKUP(C51,new_arrival,3,TRUE)</f>
        <v>5.8500000000000005</v>
      </c>
      <c r="E51" s="86">
        <f t="shared" ca="1" si="20"/>
        <v>169.65</v>
      </c>
      <c r="F51" s="138">
        <f t="shared" ca="1" si="9"/>
        <v>3.8747129295232385E-2</v>
      </c>
      <c r="G51" s="86" t="str">
        <f t="shared" ca="1" si="26"/>
        <v>Jumbo</v>
      </c>
      <c r="H51" s="86">
        <f t="shared" ca="1" si="27"/>
        <v>1</v>
      </c>
      <c r="I51" s="138">
        <f t="shared" ca="1" si="10"/>
        <v>0.20803851682807462</v>
      </c>
      <c r="J51" s="86" t="str">
        <f t="shared" ca="1" si="28"/>
        <v>Take-Off</v>
      </c>
      <c r="K51" s="86">
        <f t="shared" ca="1" si="29"/>
        <v>172.8</v>
      </c>
      <c r="L51" s="86">
        <f t="shared" ca="1" si="29"/>
        <v>178.5</v>
      </c>
      <c r="M51" s="86">
        <f t="shared" ca="1" si="21"/>
        <v>1</v>
      </c>
      <c r="N51" s="138">
        <f t="shared" ca="1" si="11"/>
        <v>0.67540489522281633</v>
      </c>
      <c r="O51" s="86">
        <f t="shared" ca="1" si="30"/>
        <v>12</v>
      </c>
      <c r="P51" s="86">
        <f t="shared" ca="1" si="22"/>
        <v>172.8</v>
      </c>
      <c r="Q51" s="86">
        <f t="shared" ca="1" si="23"/>
        <v>184.8</v>
      </c>
      <c r="R51" s="86">
        <f t="shared" ca="1" si="24"/>
        <v>178.5</v>
      </c>
      <c r="S51" s="86">
        <f t="shared" ca="1" si="25"/>
        <v>3.1500000000000057</v>
      </c>
      <c r="T51" s="86">
        <f t="shared" ca="1" si="15"/>
        <v>0</v>
      </c>
      <c r="U51" s="86">
        <f t="shared" ca="1" si="16"/>
        <v>0</v>
      </c>
      <c r="V51" s="139">
        <f t="shared" ca="1" si="31"/>
        <v>68.713260000000147</v>
      </c>
      <c r="W51" s="139">
        <f t="shared" ca="1" si="32"/>
        <v>1600</v>
      </c>
      <c r="Z51" s="86">
        <f t="shared" ca="1" si="17"/>
        <v>1</v>
      </c>
      <c r="AA51" s="86">
        <f t="shared" ca="1" si="18"/>
        <v>0</v>
      </c>
      <c r="AB51" s="86">
        <f t="shared" ca="1" si="19"/>
        <v>0</v>
      </c>
    </row>
    <row r="52" spans="2:28" ht="14.35" x14ac:dyDescent="0.5">
      <c r="B52" s="86">
        <v>38</v>
      </c>
      <c r="C52" s="138">
        <f t="shared" ca="1" si="8"/>
        <v>0.14001762283415331</v>
      </c>
      <c r="D52" s="86">
        <f ca="1">VLOOKUP(C52,new_arrival,3,TRUE)</f>
        <v>3.9000000000000004</v>
      </c>
      <c r="E52" s="86">
        <f t="shared" ca="1" si="20"/>
        <v>173.55</v>
      </c>
      <c r="F52" s="138">
        <f t="shared" ca="1" si="9"/>
        <v>0.62984595421825762</v>
      </c>
      <c r="G52" s="86" t="str">
        <f t="shared" ca="1" si="26"/>
        <v>Medium</v>
      </c>
      <c r="H52" s="86">
        <f t="shared" ca="1" si="27"/>
        <v>2</v>
      </c>
      <c r="I52" s="138">
        <f t="shared" ca="1" si="10"/>
        <v>0.39083712373531321</v>
      </c>
      <c r="J52" s="86" t="str">
        <f t="shared" ca="1" si="28"/>
        <v>Take-Off</v>
      </c>
      <c r="K52" s="86">
        <f t="shared" ca="1" si="29"/>
        <v>184.8</v>
      </c>
      <c r="L52" s="86">
        <f t="shared" ca="1" si="29"/>
        <v>178.5</v>
      </c>
      <c r="M52" s="86">
        <f t="shared" ca="1" si="21"/>
        <v>2</v>
      </c>
      <c r="N52" s="138">
        <f t="shared" ca="1" si="11"/>
        <v>4.3373690186700342E-2</v>
      </c>
      <c r="O52" s="86">
        <f t="shared" ca="1" si="30"/>
        <v>6</v>
      </c>
      <c r="P52" s="86">
        <f t="shared" ca="1" si="22"/>
        <v>178.5</v>
      </c>
      <c r="Q52" s="86">
        <f t="shared" ca="1" si="23"/>
        <v>184.8</v>
      </c>
      <c r="R52" s="86">
        <f t="shared" ca="1" si="24"/>
        <v>184.5</v>
      </c>
      <c r="S52" s="86">
        <f t="shared" ca="1" si="25"/>
        <v>4.9499999999999886</v>
      </c>
      <c r="T52" s="86">
        <f t="shared" ca="1" si="15"/>
        <v>0</v>
      </c>
      <c r="U52" s="86">
        <f t="shared" ca="1" si="16"/>
        <v>0</v>
      </c>
      <c r="V52" s="139">
        <f t="shared" ca="1" si="31"/>
        <v>39.264719999999919</v>
      </c>
      <c r="W52" s="139">
        <f t="shared" ca="1" si="32"/>
        <v>1200</v>
      </c>
      <c r="Z52" s="86">
        <f t="shared" ca="1" si="17"/>
        <v>0</v>
      </c>
      <c r="AA52" s="86">
        <f t="shared" ca="1" si="18"/>
        <v>1</v>
      </c>
      <c r="AB52" s="86">
        <f t="shared" ca="1" si="19"/>
        <v>0</v>
      </c>
    </row>
    <row r="53" spans="2:28" ht="14.35" x14ac:dyDescent="0.5">
      <c r="B53" s="86">
        <v>39</v>
      </c>
      <c r="C53" s="138">
        <f t="shared" ca="1" si="8"/>
        <v>0.34466265121353512</v>
      </c>
      <c r="D53" s="86">
        <f ca="1">VLOOKUP(C53,new_arrival,3,TRUE)</f>
        <v>3.9000000000000004</v>
      </c>
      <c r="E53" s="86">
        <f t="shared" ca="1" si="20"/>
        <v>177.45000000000002</v>
      </c>
      <c r="F53" s="138">
        <f t="shared" ca="1" si="9"/>
        <v>0.8055585735315508</v>
      </c>
      <c r="G53" s="86" t="str">
        <f t="shared" ca="1" si="26"/>
        <v>Small</v>
      </c>
      <c r="H53" s="86">
        <f t="shared" ca="1" si="27"/>
        <v>3</v>
      </c>
      <c r="I53" s="138">
        <f t="shared" ca="1" si="10"/>
        <v>0.84023624264033336</v>
      </c>
      <c r="J53" s="86" t="str">
        <f t="shared" ca="1" si="28"/>
        <v>Landing</v>
      </c>
      <c r="K53" s="86">
        <f t="shared" ca="1" si="29"/>
        <v>184.8</v>
      </c>
      <c r="L53" s="86">
        <f t="shared" ca="1" si="29"/>
        <v>184.5</v>
      </c>
      <c r="M53" s="86">
        <f t="shared" ca="1" si="21"/>
        <v>2</v>
      </c>
      <c r="N53" s="138">
        <f t="shared" ca="1" si="11"/>
        <v>0.66981913910781532</v>
      </c>
      <c r="O53" s="86">
        <f t="shared" ca="1" si="30"/>
        <v>6</v>
      </c>
      <c r="P53" s="86">
        <f t="shared" ca="1" si="22"/>
        <v>184.5</v>
      </c>
      <c r="Q53" s="86">
        <f t="shared" ca="1" si="23"/>
        <v>184.8</v>
      </c>
      <c r="R53" s="86">
        <f t="shared" ca="1" si="24"/>
        <v>190.5</v>
      </c>
      <c r="S53" s="86">
        <f t="shared" ca="1" si="25"/>
        <v>7.0499999999999829</v>
      </c>
      <c r="T53" s="86">
        <f t="shared" ca="1" si="15"/>
        <v>0</v>
      </c>
      <c r="U53" s="86">
        <f t="shared" ca="1" si="16"/>
        <v>0</v>
      </c>
      <c r="V53" s="139">
        <f t="shared" ca="1" si="31"/>
        <v>24.466084999999943</v>
      </c>
      <c r="W53" s="139">
        <f t="shared" ca="1" si="32"/>
        <v>850</v>
      </c>
      <c r="Z53" s="86">
        <f t="shared" ca="1" si="17"/>
        <v>0</v>
      </c>
      <c r="AA53" s="86">
        <f t="shared" ca="1" si="18"/>
        <v>0</v>
      </c>
      <c r="AB53" s="86">
        <f t="shared" ca="1" si="19"/>
        <v>1</v>
      </c>
    </row>
    <row r="54" spans="2:28" ht="14.35" x14ac:dyDescent="0.5">
      <c r="B54" s="86">
        <v>40</v>
      </c>
      <c r="C54" s="138">
        <f t="shared" ca="1" si="8"/>
        <v>0.79497626395647492</v>
      </c>
      <c r="D54" s="86">
        <f ca="1">VLOOKUP(C54,new_arrival,3,TRUE)</f>
        <v>7.8000000000000007</v>
      </c>
      <c r="E54" s="86">
        <f t="shared" ca="1" si="20"/>
        <v>185.25000000000003</v>
      </c>
      <c r="F54" s="138">
        <f t="shared" ca="1" si="9"/>
        <v>0.77244847858160903</v>
      </c>
      <c r="G54" s="86" t="str">
        <f t="shared" ca="1" si="26"/>
        <v>Medium</v>
      </c>
      <c r="H54" s="86">
        <f t="shared" ca="1" si="27"/>
        <v>2</v>
      </c>
      <c r="I54" s="138">
        <f t="shared" ca="1" si="10"/>
        <v>0.41847348476407176</v>
      </c>
      <c r="J54" s="86" t="str">
        <f t="shared" ca="1" si="28"/>
        <v>Take-Off</v>
      </c>
      <c r="K54" s="86">
        <f t="shared" ca="1" si="29"/>
        <v>184.8</v>
      </c>
      <c r="L54" s="86">
        <f t="shared" ca="1" si="29"/>
        <v>190.5</v>
      </c>
      <c r="M54" s="86">
        <f t="shared" ca="1" si="21"/>
        <v>1</v>
      </c>
      <c r="N54" s="138">
        <f t="shared" ca="1" si="11"/>
        <v>0.67790727351328162</v>
      </c>
      <c r="O54" s="86">
        <f t="shared" ca="1" si="30"/>
        <v>9</v>
      </c>
      <c r="P54" s="86">
        <f t="shared" ca="1" si="22"/>
        <v>185.25000000000003</v>
      </c>
      <c r="Q54" s="86">
        <f t="shared" ca="1" si="23"/>
        <v>194.25000000000003</v>
      </c>
      <c r="R54" s="86">
        <f t="shared" ca="1" si="24"/>
        <v>190.5</v>
      </c>
      <c r="S54" s="86">
        <f t="shared" ca="1" si="25"/>
        <v>0</v>
      </c>
      <c r="T54" s="86">
        <f t="shared" ca="1" si="15"/>
        <v>0.45000000000001705</v>
      </c>
      <c r="U54" s="86">
        <f t="shared" ca="1" si="16"/>
        <v>0</v>
      </c>
      <c r="V54" s="139">
        <f t="shared" ca="1" si="31"/>
        <v>0</v>
      </c>
      <c r="W54" s="139">
        <f t="shared" ca="1" si="32"/>
        <v>1200</v>
      </c>
      <c r="Z54" s="86">
        <f t="shared" ca="1" si="17"/>
        <v>0</v>
      </c>
      <c r="AA54" s="86">
        <f t="shared" ca="1" si="18"/>
        <v>1</v>
      </c>
      <c r="AB54" s="86">
        <f t="shared" ca="1" si="19"/>
        <v>0</v>
      </c>
    </row>
    <row r="55" spans="2:28" ht="14.35" x14ac:dyDescent="0.5">
      <c r="B55" s="86">
        <v>41</v>
      </c>
      <c r="C55" s="138">
        <f t="shared" ca="1" si="8"/>
        <v>0.9852141148705118</v>
      </c>
      <c r="D55" s="86">
        <f ca="1">VLOOKUP(C55,new_arrival,3,TRUE)</f>
        <v>7.8000000000000007</v>
      </c>
      <c r="E55" s="86">
        <f t="shared" ca="1" si="20"/>
        <v>193.05000000000004</v>
      </c>
      <c r="F55" s="138">
        <f t="shared" ca="1" si="9"/>
        <v>0.93793084227845802</v>
      </c>
      <c r="G55" s="86" t="str">
        <f t="shared" ca="1" si="26"/>
        <v>Small</v>
      </c>
      <c r="H55" s="86">
        <f t="shared" ca="1" si="27"/>
        <v>3</v>
      </c>
      <c r="I55" s="138">
        <f t="shared" ca="1" si="10"/>
        <v>0.81099203367955963</v>
      </c>
      <c r="J55" s="86" t="str">
        <f t="shared" ca="1" si="28"/>
        <v>Landing</v>
      </c>
      <c r="K55" s="86">
        <f t="shared" ca="1" si="29"/>
        <v>194.25000000000003</v>
      </c>
      <c r="L55" s="86">
        <f t="shared" ca="1" si="29"/>
        <v>190.5</v>
      </c>
      <c r="M55" s="86">
        <f t="shared" ca="1" si="21"/>
        <v>2</v>
      </c>
      <c r="N55" s="138">
        <f t="shared" ca="1" si="11"/>
        <v>0.10305666487351461</v>
      </c>
      <c r="O55" s="86">
        <f t="shared" ca="1" si="30"/>
        <v>6</v>
      </c>
      <c r="P55" s="86">
        <f t="shared" ca="1" si="22"/>
        <v>193.05000000000004</v>
      </c>
      <c r="Q55" s="86">
        <f t="shared" ca="1" si="23"/>
        <v>194.25000000000003</v>
      </c>
      <c r="R55" s="86">
        <f t="shared" ca="1" si="24"/>
        <v>199.05000000000004</v>
      </c>
      <c r="S55" s="86">
        <f t="shared" ca="1" si="25"/>
        <v>0</v>
      </c>
      <c r="T55" s="86">
        <f t="shared" ca="1" si="15"/>
        <v>0</v>
      </c>
      <c r="U55" s="86">
        <f t="shared" ca="1" si="16"/>
        <v>2.5500000000000398</v>
      </c>
      <c r="V55" s="139">
        <f t="shared" ca="1" si="31"/>
        <v>0</v>
      </c>
      <c r="W55" s="139">
        <f t="shared" ca="1" si="32"/>
        <v>850</v>
      </c>
      <c r="Z55" s="86">
        <f t="shared" ca="1" si="17"/>
        <v>0</v>
      </c>
      <c r="AA55" s="86">
        <f t="shared" ca="1" si="18"/>
        <v>0</v>
      </c>
      <c r="AB55" s="86">
        <f t="shared" ca="1" si="19"/>
        <v>1</v>
      </c>
    </row>
    <row r="56" spans="2:28" ht="14.35" x14ac:dyDescent="0.5">
      <c r="B56" s="86">
        <v>42</v>
      </c>
      <c r="C56" s="138">
        <f t="shared" ca="1" si="8"/>
        <v>0.66787564933080401</v>
      </c>
      <c r="D56" s="86">
        <f ca="1">VLOOKUP(C56,new_arrival,3,TRUE)</f>
        <v>5.8500000000000005</v>
      </c>
      <c r="E56" s="86">
        <f t="shared" ca="1" si="20"/>
        <v>198.90000000000003</v>
      </c>
      <c r="F56" s="138">
        <f t="shared" ca="1" si="9"/>
        <v>0.42872183398150043</v>
      </c>
      <c r="G56" s="86" t="str">
        <f t="shared" ca="1" si="26"/>
        <v>Medium</v>
      </c>
      <c r="H56" s="86">
        <f t="shared" ca="1" si="27"/>
        <v>2</v>
      </c>
      <c r="I56" s="138">
        <f t="shared" ca="1" si="10"/>
        <v>0.83448888322037218</v>
      </c>
      <c r="J56" s="86" t="str">
        <f t="shared" ca="1" si="28"/>
        <v>Landing</v>
      </c>
      <c r="K56" s="86">
        <f t="shared" ca="1" si="29"/>
        <v>194.25000000000003</v>
      </c>
      <c r="L56" s="86">
        <f t="shared" ca="1" si="29"/>
        <v>199.05000000000004</v>
      </c>
      <c r="M56" s="86">
        <f t="shared" ca="1" si="21"/>
        <v>1</v>
      </c>
      <c r="N56" s="138">
        <f t="shared" ca="1" si="11"/>
        <v>0.78399403383402655</v>
      </c>
      <c r="O56" s="86">
        <f t="shared" ca="1" si="30"/>
        <v>9</v>
      </c>
      <c r="P56" s="86">
        <f t="shared" ca="1" si="22"/>
        <v>198.90000000000003</v>
      </c>
      <c r="Q56" s="86">
        <f t="shared" ca="1" si="23"/>
        <v>207.90000000000003</v>
      </c>
      <c r="R56" s="86">
        <f t="shared" ca="1" si="24"/>
        <v>199.05000000000004</v>
      </c>
      <c r="S56" s="86">
        <f t="shared" ca="1" si="25"/>
        <v>0</v>
      </c>
      <c r="T56" s="86">
        <f t="shared" ca="1" si="15"/>
        <v>4.6500000000000057</v>
      </c>
      <c r="U56" s="86">
        <f t="shared" ca="1" si="16"/>
        <v>0</v>
      </c>
      <c r="V56" s="139">
        <f t="shared" ca="1" si="31"/>
        <v>0</v>
      </c>
      <c r="W56" s="139">
        <f t="shared" ca="1" si="32"/>
        <v>1200</v>
      </c>
      <c r="Z56" s="86">
        <f t="shared" ca="1" si="17"/>
        <v>0</v>
      </c>
      <c r="AA56" s="86">
        <f t="shared" ca="1" si="18"/>
        <v>1</v>
      </c>
      <c r="AB56" s="86">
        <f t="shared" ca="1" si="19"/>
        <v>0</v>
      </c>
    </row>
    <row r="57" spans="2:28" ht="14.35" x14ac:dyDescent="0.5">
      <c r="B57" s="86">
        <v>43</v>
      </c>
      <c r="C57" s="138">
        <f t="shared" ca="1" si="8"/>
        <v>0.32804342245366391</v>
      </c>
      <c r="D57" s="86">
        <f ca="1">VLOOKUP(C57,new_arrival,3,TRUE)</f>
        <v>3.9000000000000004</v>
      </c>
      <c r="E57" s="86">
        <f t="shared" ca="1" si="20"/>
        <v>202.80000000000004</v>
      </c>
      <c r="F57" s="138">
        <f t="shared" ca="1" si="9"/>
        <v>4.0708578279402996E-2</v>
      </c>
      <c r="G57" s="86" t="str">
        <f t="shared" ca="1" si="26"/>
        <v>Jumbo</v>
      </c>
      <c r="H57" s="86">
        <f t="shared" ca="1" si="27"/>
        <v>1</v>
      </c>
      <c r="I57" s="138">
        <f t="shared" ca="1" si="10"/>
        <v>0.75045060058258761</v>
      </c>
      <c r="J57" s="86" t="str">
        <f t="shared" ca="1" si="28"/>
        <v>Landing</v>
      </c>
      <c r="K57" s="86">
        <f t="shared" ca="1" si="29"/>
        <v>207.90000000000003</v>
      </c>
      <c r="L57" s="86">
        <f t="shared" ca="1" si="29"/>
        <v>199.05000000000004</v>
      </c>
      <c r="M57" s="86">
        <f t="shared" ca="1" si="21"/>
        <v>2</v>
      </c>
      <c r="N57" s="138">
        <f t="shared" ca="1" si="11"/>
        <v>0.81248542053278616</v>
      </c>
      <c r="O57" s="86">
        <f t="shared" ca="1" si="30"/>
        <v>12</v>
      </c>
      <c r="P57" s="86">
        <f t="shared" ca="1" si="22"/>
        <v>202.80000000000004</v>
      </c>
      <c r="Q57" s="86">
        <f t="shared" ca="1" si="23"/>
        <v>207.90000000000003</v>
      </c>
      <c r="R57" s="86">
        <f t="shared" ca="1" si="24"/>
        <v>214.80000000000004</v>
      </c>
      <c r="S57" s="86">
        <f t="shared" ca="1" si="25"/>
        <v>0</v>
      </c>
      <c r="T57" s="86">
        <f t="shared" ca="1" si="15"/>
        <v>0</v>
      </c>
      <c r="U57" s="86">
        <f t="shared" ca="1" si="16"/>
        <v>3.75</v>
      </c>
      <c r="V57" s="139">
        <f t="shared" ca="1" si="31"/>
        <v>0</v>
      </c>
      <c r="W57" s="139">
        <f t="shared" ca="1" si="32"/>
        <v>1600</v>
      </c>
      <c r="Z57" s="86">
        <f t="shared" ca="1" si="17"/>
        <v>1</v>
      </c>
      <c r="AA57" s="86">
        <f t="shared" ca="1" si="18"/>
        <v>0</v>
      </c>
      <c r="AB57" s="86">
        <f t="shared" ca="1" si="19"/>
        <v>0</v>
      </c>
    </row>
    <row r="58" spans="2:28" ht="14.35" x14ac:dyDescent="0.5">
      <c r="B58" s="86">
        <v>44</v>
      </c>
      <c r="C58" s="138">
        <f t="shared" ca="1" si="8"/>
        <v>0.20629161975307508</v>
      </c>
      <c r="D58" s="86">
        <f ca="1">VLOOKUP(C58,new_arrival,3,TRUE)</f>
        <v>3.9000000000000004</v>
      </c>
      <c r="E58" s="86">
        <f t="shared" ca="1" si="20"/>
        <v>206.70000000000005</v>
      </c>
      <c r="F58" s="138">
        <f t="shared" ca="1" si="9"/>
        <v>0.17597122237037433</v>
      </c>
      <c r="G58" s="86" t="str">
        <f t="shared" ca="1" si="26"/>
        <v>Jumbo</v>
      </c>
      <c r="H58" s="86">
        <f t="shared" ca="1" si="27"/>
        <v>1</v>
      </c>
      <c r="I58" s="138">
        <f t="shared" ca="1" si="10"/>
        <v>0.23878460136222579</v>
      </c>
      <c r="J58" s="86" t="str">
        <f t="shared" ca="1" si="28"/>
        <v>Take-Off</v>
      </c>
      <c r="K58" s="86">
        <f t="shared" ca="1" si="29"/>
        <v>207.90000000000003</v>
      </c>
      <c r="L58" s="86">
        <f t="shared" ca="1" si="29"/>
        <v>214.80000000000004</v>
      </c>
      <c r="M58" s="86">
        <f t="shared" ca="1" si="21"/>
        <v>1</v>
      </c>
      <c r="N58" s="138">
        <f t="shared" ca="1" si="11"/>
        <v>0.59089380290127191</v>
      </c>
      <c r="O58" s="86">
        <f t="shared" ca="1" si="30"/>
        <v>12</v>
      </c>
      <c r="P58" s="86">
        <f t="shared" ca="1" si="22"/>
        <v>207.90000000000003</v>
      </c>
      <c r="Q58" s="86">
        <f t="shared" ca="1" si="23"/>
        <v>219.90000000000003</v>
      </c>
      <c r="R58" s="86">
        <f t="shared" ca="1" si="24"/>
        <v>214.80000000000004</v>
      </c>
      <c r="S58" s="86">
        <f t="shared" ca="1" si="25"/>
        <v>1.1999999999999886</v>
      </c>
      <c r="T58" s="86">
        <f t="shared" ca="1" si="15"/>
        <v>0</v>
      </c>
      <c r="U58" s="86">
        <f t="shared" ca="1" si="16"/>
        <v>0</v>
      </c>
      <c r="V58" s="139">
        <f t="shared" ca="1" si="31"/>
        <v>26.17647999999976</v>
      </c>
      <c r="W58" s="139">
        <f t="shared" ca="1" si="32"/>
        <v>1600</v>
      </c>
      <c r="Z58" s="86">
        <f t="shared" ca="1" si="17"/>
        <v>1</v>
      </c>
      <c r="AA58" s="86">
        <f t="shared" ca="1" si="18"/>
        <v>0</v>
      </c>
      <c r="AB58" s="86">
        <f t="shared" ca="1" si="19"/>
        <v>0</v>
      </c>
    </row>
    <row r="59" spans="2:28" ht="14.35" x14ac:dyDescent="0.5">
      <c r="B59" s="86">
        <v>45</v>
      </c>
      <c r="C59" s="138">
        <f t="shared" ca="1" si="8"/>
        <v>0.42874173614291589</v>
      </c>
      <c r="D59" s="86">
        <f ca="1">VLOOKUP(C59,new_arrival,3,TRUE)</f>
        <v>3.9000000000000004</v>
      </c>
      <c r="E59" s="86">
        <f t="shared" ca="1" si="20"/>
        <v>210.60000000000005</v>
      </c>
      <c r="F59" s="138">
        <f t="shared" ca="1" si="9"/>
        <v>0.58892994487074357</v>
      </c>
      <c r="G59" s="86" t="str">
        <f t="shared" ca="1" si="26"/>
        <v>Medium</v>
      </c>
      <c r="H59" s="86">
        <f t="shared" ca="1" si="27"/>
        <v>2</v>
      </c>
      <c r="I59" s="138">
        <f t="shared" ca="1" si="10"/>
        <v>0.20458166351090734</v>
      </c>
      <c r="J59" s="86" t="str">
        <f t="shared" ca="1" si="28"/>
        <v>Take-Off</v>
      </c>
      <c r="K59" s="86">
        <f t="shared" ca="1" si="29"/>
        <v>219.90000000000003</v>
      </c>
      <c r="L59" s="86">
        <f t="shared" ca="1" si="29"/>
        <v>214.80000000000004</v>
      </c>
      <c r="M59" s="86">
        <f t="shared" ca="1" si="21"/>
        <v>2</v>
      </c>
      <c r="N59" s="138">
        <f t="shared" ca="1" si="11"/>
        <v>0.84370751333259097</v>
      </c>
      <c r="O59" s="86">
        <f t="shared" ca="1" si="30"/>
        <v>9</v>
      </c>
      <c r="P59" s="86">
        <f t="shared" ca="1" si="22"/>
        <v>214.80000000000004</v>
      </c>
      <c r="Q59" s="86">
        <f t="shared" ca="1" si="23"/>
        <v>219.90000000000003</v>
      </c>
      <c r="R59" s="86">
        <f t="shared" ca="1" si="24"/>
        <v>223.80000000000004</v>
      </c>
      <c r="S59" s="86">
        <f t="shared" ca="1" si="25"/>
        <v>4.1999999999999886</v>
      </c>
      <c r="T59" s="86">
        <f t="shared" ca="1" si="15"/>
        <v>0</v>
      </c>
      <c r="U59" s="86">
        <f t="shared" ca="1" si="16"/>
        <v>0</v>
      </c>
      <c r="V59" s="139">
        <f t="shared" ca="1" si="31"/>
        <v>33.315519999999914</v>
      </c>
      <c r="W59" s="139">
        <f t="shared" ca="1" si="32"/>
        <v>1200</v>
      </c>
      <c r="Z59" s="86">
        <f t="shared" ca="1" si="17"/>
        <v>0</v>
      </c>
      <c r="AA59" s="86">
        <f t="shared" ca="1" si="18"/>
        <v>1</v>
      </c>
      <c r="AB59" s="86">
        <f t="shared" ca="1" si="19"/>
        <v>0</v>
      </c>
    </row>
    <row r="60" spans="2:28" ht="14.35" x14ac:dyDescent="0.5">
      <c r="B60" s="86">
        <v>46</v>
      </c>
      <c r="C60" s="138">
        <f t="shared" ca="1" si="8"/>
        <v>0.177432710606929</v>
      </c>
      <c r="D60" s="86">
        <f ca="1">VLOOKUP(C60,new_arrival,3,TRUE)</f>
        <v>3.9000000000000004</v>
      </c>
      <c r="E60" s="86">
        <f t="shared" ca="1" si="20"/>
        <v>214.50000000000006</v>
      </c>
      <c r="F60" s="138">
        <f t="shared" ca="1" si="9"/>
        <v>0.85428166965343544</v>
      </c>
      <c r="G60" s="86" t="str">
        <f t="shared" ca="1" si="26"/>
        <v>Small</v>
      </c>
      <c r="H60" s="86">
        <f t="shared" ca="1" si="27"/>
        <v>3</v>
      </c>
      <c r="I60" s="138">
        <f t="shared" ca="1" si="10"/>
        <v>0.99985065223848779</v>
      </c>
      <c r="J60" s="86" t="str">
        <f t="shared" ca="1" si="28"/>
        <v>Landing</v>
      </c>
      <c r="K60" s="86">
        <f t="shared" ca="1" si="29"/>
        <v>219.90000000000003</v>
      </c>
      <c r="L60" s="86">
        <f t="shared" ca="1" si="29"/>
        <v>223.80000000000004</v>
      </c>
      <c r="M60" s="86">
        <f t="shared" ca="1" si="21"/>
        <v>1</v>
      </c>
      <c r="N60" s="138">
        <f t="shared" ca="1" si="11"/>
        <v>0.69499667447416946</v>
      </c>
      <c r="O60" s="86">
        <f t="shared" ca="1" si="30"/>
        <v>6</v>
      </c>
      <c r="P60" s="86">
        <f t="shared" ca="1" si="22"/>
        <v>219.90000000000003</v>
      </c>
      <c r="Q60" s="86">
        <f t="shared" ca="1" si="23"/>
        <v>225.90000000000003</v>
      </c>
      <c r="R60" s="86">
        <f t="shared" ca="1" si="24"/>
        <v>223.80000000000004</v>
      </c>
      <c r="S60" s="86">
        <f t="shared" ca="1" si="25"/>
        <v>5.3999999999999773</v>
      </c>
      <c r="T60" s="86">
        <f t="shared" ca="1" si="15"/>
        <v>0</v>
      </c>
      <c r="U60" s="86">
        <f t="shared" ca="1" si="16"/>
        <v>0</v>
      </c>
      <c r="V60" s="139">
        <f t="shared" ca="1" si="31"/>
        <v>18.739979999999925</v>
      </c>
      <c r="W60" s="139">
        <f t="shared" ca="1" si="32"/>
        <v>850</v>
      </c>
      <c r="Z60" s="86">
        <f t="shared" ca="1" si="17"/>
        <v>0</v>
      </c>
      <c r="AA60" s="86">
        <f t="shared" ca="1" si="18"/>
        <v>0</v>
      </c>
      <c r="AB60" s="86">
        <f t="shared" ca="1" si="19"/>
        <v>1</v>
      </c>
    </row>
    <row r="61" spans="2:28" ht="14.35" x14ac:dyDescent="0.5">
      <c r="B61" s="86">
        <v>47</v>
      </c>
      <c r="C61" s="138">
        <f t="shared" ca="1" si="8"/>
        <v>2.4217826575413604E-2</v>
      </c>
      <c r="D61" s="86">
        <f ca="1">VLOOKUP(C61,new_arrival,3,TRUE)</f>
        <v>0</v>
      </c>
      <c r="E61" s="86">
        <f t="shared" ca="1" si="20"/>
        <v>214.50000000000006</v>
      </c>
      <c r="F61" s="138">
        <f t="shared" ca="1" si="9"/>
        <v>0.46331232766184105</v>
      </c>
      <c r="G61" s="86" t="str">
        <f t="shared" ca="1" si="26"/>
        <v>Medium</v>
      </c>
      <c r="H61" s="86">
        <f t="shared" ca="1" si="27"/>
        <v>2</v>
      </c>
      <c r="I61" s="138">
        <f t="shared" ca="1" si="10"/>
        <v>0.14224735550126877</v>
      </c>
      <c r="J61" s="86" t="str">
        <f t="shared" ca="1" si="28"/>
        <v>Take-Off</v>
      </c>
      <c r="K61" s="86">
        <f t="shared" ca="1" si="29"/>
        <v>225.90000000000003</v>
      </c>
      <c r="L61" s="86">
        <f t="shared" ca="1" si="29"/>
        <v>223.80000000000004</v>
      </c>
      <c r="M61" s="86">
        <f t="shared" ca="1" si="21"/>
        <v>2</v>
      </c>
      <c r="N61" s="138">
        <f t="shared" ca="1" si="11"/>
        <v>0.95956343035173086</v>
      </c>
      <c r="O61" s="86">
        <f t="shared" ca="1" si="30"/>
        <v>12</v>
      </c>
      <c r="P61" s="86">
        <f t="shared" ca="1" si="22"/>
        <v>223.80000000000004</v>
      </c>
      <c r="Q61" s="86">
        <f t="shared" ca="1" si="23"/>
        <v>225.90000000000003</v>
      </c>
      <c r="R61" s="86">
        <f t="shared" ca="1" si="24"/>
        <v>235.80000000000004</v>
      </c>
      <c r="S61" s="86">
        <f t="shared" ca="1" si="25"/>
        <v>9.2999999999999829</v>
      </c>
      <c r="T61" s="86">
        <f t="shared" ca="1" si="15"/>
        <v>0</v>
      </c>
      <c r="U61" s="86">
        <f t="shared" ca="1" si="16"/>
        <v>0</v>
      </c>
      <c r="V61" s="139">
        <f t="shared" ca="1" si="31"/>
        <v>73.770079999999879</v>
      </c>
      <c r="W61" s="139">
        <f t="shared" ca="1" si="32"/>
        <v>1200</v>
      </c>
      <c r="Z61" s="86">
        <f t="shared" ca="1" si="17"/>
        <v>0</v>
      </c>
      <c r="AA61" s="86">
        <f t="shared" ca="1" si="18"/>
        <v>1</v>
      </c>
      <c r="AB61" s="86">
        <f t="shared" ca="1" si="19"/>
        <v>0</v>
      </c>
    </row>
    <row r="62" spans="2:28" ht="14.35" x14ac:dyDescent="0.5">
      <c r="B62" s="86">
        <v>48</v>
      </c>
      <c r="C62" s="138">
        <f t="shared" ca="1" si="8"/>
        <v>0.82453714495642849</v>
      </c>
      <c r="D62" s="86">
        <f ca="1">VLOOKUP(C62,new_arrival,3,TRUE)</f>
        <v>7.8000000000000007</v>
      </c>
      <c r="E62" s="86">
        <f t="shared" ca="1" si="20"/>
        <v>222.30000000000007</v>
      </c>
      <c r="F62" s="138">
        <f t="shared" ca="1" si="9"/>
        <v>0.29923612061384031</v>
      </c>
      <c r="G62" s="86" t="str">
        <f t="shared" ca="1" si="26"/>
        <v>Jumbo</v>
      </c>
      <c r="H62" s="86">
        <f t="shared" ca="1" si="27"/>
        <v>1</v>
      </c>
      <c r="I62" s="138">
        <f t="shared" ca="1" si="10"/>
        <v>0.63572159998212285</v>
      </c>
      <c r="J62" s="86" t="str">
        <f t="shared" ca="1" si="28"/>
        <v>Landing</v>
      </c>
      <c r="K62" s="86">
        <f t="shared" ca="1" si="29"/>
        <v>225.90000000000003</v>
      </c>
      <c r="L62" s="86">
        <f t="shared" ca="1" si="29"/>
        <v>235.80000000000004</v>
      </c>
      <c r="M62" s="86">
        <f t="shared" ca="1" si="21"/>
        <v>1</v>
      </c>
      <c r="N62" s="138">
        <f t="shared" ca="1" si="11"/>
        <v>0.89902079753950681</v>
      </c>
      <c r="O62" s="86">
        <f t="shared" ca="1" si="30"/>
        <v>12</v>
      </c>
      <c r="P62" s="86">
        <f t="shared" ca="1" si="22"/>
        <v>225.90000000000003</v>
      </c>
      <c r="Q62" s="86">
        <f t="shared" ca="1" si="23"/>
        <v>237.90000000000003</v>
      </c>
      <c r="R62" s="86">
        <f t="shared" ca="1" si="24"/>
        <v>235.80000000000004</v>
      </c>
      <c r="S62" s="86">
        <f t="shared" ca="1" si="25"/>
        <v>3.5999999999999659</v>
      </c>
      <c r="T62" s="86">
        <f t="shared" ca="1" si="15"/>
        <v>0</v>
      </c>
      <c r="U62" s="86">
        <f t="shared" ca="1" si="16"/>
        <v>0</v>
      </c>
      <c r="V62" s="139">
        <f t="shared" ca="1" si="31"/>
        <v>321.25679999999699</v>
      </c>
      <c r="W62" s="139">
        <f t="shared" ca="1" si="32"/>
        <v>1600</v>
      </c>
      <c r="Z62" s="86">
        <f t="shared" ca="1" si="17"/>
        <v>1</v>
      </c>
      <c r="AA62" s="86">
        <f t="shared" ca="1" si="18"/>
        <v>0</v>
      </c>
      <c r="AB62" s="86">
        <f t="shared" ca="1" si="19"/>
        <v>0</v>
      </c>
    </row>
    <row r="63" spans="2:28" ht="14.35" x14ac:dyDescent="0.5">
      <c r="B63" s="86">
        <v>49</v>
      </c>
      <c r="C63" s="138">
        <f t="shared" ca="1" si="8"/>
        <v>0.49548107022000931</v>
      </c>
      <c r="D63" s="86">
        <f ca="1">VLOOKUP(C63,new_arrival,3,TRUE)</f>
        <v>3.9000000000000004</v>
      </c>
      <c r="E63" s="86">
        <f t="shared" ca="1" si="20"/>
        <v>226.20000000000007</v>
      </c>
      <c r="F63" s="138">
        <f t="shared" ca="1" si="9"/>
        <v>0.46050056134839479</v>
      </c>
      <c r="G63" s="86" t="str">
        <f t="shared" ca="1" si="26"/>
        <v>Medium</v>
      </c>
      <c r="H63" s="86">
        <f t="shared" ca="1" si="27"/>
        <v>2</v>
      </c>
      <c r="I63" s="138">
        <f t="shared" ca="1" si="10"/>
        <v>0.46802801266128391</v>
      </c>
      <c r="J63" s="86" t="str">
        <f t="shared" ca="1" si="28"/>
        <v>Take-Off</v>
      </c>
      <c r="K63" s="86">
        <f t="shared" ca="1" si="29"/>
        <v>237.90000000000003</v>
      </c>
      <c r="L63" s="86">
        <f t="shared" ca="1" si="29"/>
        <v>235.80000000000004</v>
      </c>
      <c r="M63" s="86">
        <f t="shared" ca="1" si="21"/>
        <v>2</v>
      </c>
      <c r="N63" s="138">
        <f t="shared" ca="1" si="11"/>
        <v>0.88074093793404362</v>
      </c>
      <c r="O63" s="86">
        <f t="shared" ca="1" si="30"/>
        <v>12</v>
      </c>
      <c r="P63" s="86">
        <f t="shared" ca="1" si="22"/>
        <v>235.80000000000004</v>
      </c>
      <c r="Q63" s="86">
        <f t="shared" ca="1" si="23"/>
        <v>237.90000000000003</v>
      </c>
      <c r="R63" s="86">
        <f t="shared" ca="1" si="24"/>
        <v>247.80000000000004</v>
      </c>
      <c r="S63" s="86">
        <f t="shared" ca="1" si="25"/>
        <v>9.5999999999999659</v>
      </c>
      <c r="T63" s="86">
        <f t="shared" ca="1" si="15"/>
        <v>0</v>
      </c>
      <c r="U63" s="86">
        <f t="shared" ca="1" si="16"/>
        <v>0</v>
      </c>
      <c r="V63" s="139">
        <f t="shared" ca="1" si="31"/>
        <v>76.149759999999745</v>
      </c>
      <c r="W63" s="139">
        <f t="shared" ca="1" si="32"/>
        <v>1200</v>
      </c>
      <c r="Z63" s="86">
        <f t="shared" ca="1" si="17"/>
        <v>0</v>
      </c>
      <c r="AA63" s="86">
        <f t="shared" ca="1" si="18"/>
        <v>1</v>
      </c>
      <c r="AB63" s="86">
        <f t="shared" ca="1" si="19"/>
        <v>0</v>
      </c>
    </row>
    <row r="64" spans="2:28" ht="14.35" x14ac:dyDescent="0.5">
      <c r="B64" s="86">
        <v>50</v>
      </c>
      <c r="C64" s="138">
        <f t="shared" ca="1" si="8"/>
        <v>0.16681897089033415</v>
      </c>
      <c r="D64" s="86">
        <f ca="1">VLOOKUP(C64,new_arrival,3,TRUE)</f>
        <v>3.9000000000000004</v>
      </c>
      <c r="E64" s="86">
        <f t="shared" ca="1" si="20"/>
        <v>230.10000000000008</v>
      </c>
      <c r="F64" s="138">
        <f t="shared" ca="1" si="9"/>
        <v>0.28793641210164644</v>
      </c>
      <c r="G64" s="86" t="str">
        <f t="shared" ca="1" si="26"/>
        <v>Jumbo</v>
      </c>
      <c r="H64" s="86">
        <f t="shared" ca="1" si="27"/>
        <v>1</v>
      </c>
      <c r="I64" s="138">
        <f t="shared" ca="1" si="10"/>
        <v>0.82262512299250656</v>
      </c>
      <c r="J64" s="86" t="str">
        <f t="shared" ca="1" si="28"/>
        <v>Landing</v>
      </c>
      <c r="K64" s="86">
        <f t="shared" ca="1" si="29"/>
        <v>237.90000000000003</v>
      </c>
      <c r="L64" s="86">
        <f t="shared" ca="1" si="29"/>
        <v>247.80000000000004</v>
      </c>
      <c r="M64" s="86">
        <f t="shared" ca="1" si="21"/>
        <v>1</v>
      </c>
      <c r="N64" s="138">
        <f t="shared" ca="1" si="11"/>
        <v>0.13093622017172402</v>
      </c>
      <c r="O64" s="86">
        <f t="shared" ca="1" si="30"/>
        <v>9</v>
      </c>
      <c r="P64" s="86">
        <f t="shared" ca="1" si="22"/>
        <v>237.90000000000003</v>
      </c>
      <c r="Q64" s="86">
        <f t="shared" ca="1" si="23"/>
        <v>246.90000000000003</v>
      </c>
      <c r="R64" s="86">
        <f t="shared" ca="1" si="24"/>
        <v>247.80000000000004</v>
      </c>
      <c r="S64" s="86">
        <f t="shared" ca="1" si="25"/>
        <v>7.7999999999999545</v>
      </c>
      <c r="T64" s="86">
        <f t="shared" ca="1" si="15"/>
        <v>0</v>
      </c>
      <c r="U64" s="86">
        <f t="shared" ca="1" si="16"/>
        <v>0</v>
      </c>
      <c r="V64" s="139">
        <f t="shared" ca="1" si="31"/>
        <v>696.05639999999607</v>
      </c>
      <c r="W64" s="139">
        <f t="shared" ca="1" si="32"/>
        <v>1600</v>
      </c>
      <c r="Z64" s="86">
        <f t="shared" ca="1" si="17"/>
        <v>1</v>
      </c>
      <c r="AA64" s="86">
        <f t="shared" ca="1" si="18"/>
        <v>0</v>
      </c>
      <c r="AB64" s="86">
        <f t="shared" ca="1" si="19"/>
        <v>0</v>
      </c>
    </row>
    <row r="65" spans="2:28" ht="14.35" x14ac:dyDescent="0.5">
      <c r="B65" s="86">
        <v>51</v>
      </c>
      <c r="C65" s="138">
        <f t="shared" ca="1" si="8"/>
        <v>0.42069243771567544</v>
      </c>
      <c r="D65" s="86">
        <f ca="1">VLOOKUP(C65,new_arrival,3,TRUE)</f>
        <v>3.9000000000000004</v>
      </c>
      <c r="E65" s="86">
        <f t="shared" ca="1" si="20"/>
        <v>234.00000000000009</v>
      </c>
      <c r="F65" s="138">
        <f t="shared" ca="1" si="9"/>
        <v>0.42553569426298443</v>
      </c>
      <c r="G65" s="86" t="str">
        <f t="shared" ca="1" si="26"/>
        <v>Medium</v>
      </c>
      <c r="H65" s="86">
        <f t="shared" ca="1" si="27"/>
        <v>2</v>
      </c>
      <c r="I65" s="138">
        <f t="shared" ca="1" si="10"/>
        <v>0.85336099692558143</v>
      </c>
      <c r="J65" s="86" t="str">
        <f t="shared" ca="1" si="28"/>
        <v>Landing</v>
      </c>
      <c r="K65" s="86">
        <f t="shared" ca="1" si="29"/>
        <v>246.90000000000003</v>
      </c>
      <c r="L65" s="86">
        <f t="shared" ca="1" si="29"/>
        <v>247.80000000000004</v>
      </c>
      <c r="M65" s="86">
        <f t="shared" ca="1" si="21"/>
        <v>1</v>
      </c>
      <c r="N65" s="138">
        <f t="shared" ca="1" si="11"/>
        <v>0.9080899743869858</v>
      </c>
      <c r="O65" s="86">
        <f t="shared" ca="1" si="30"/>
        <v>12</v>
      </c>
      <c r="P65" s="86">
        <f t="shared" ca="1" si="22"/>
        <v>246.90000000000003</v>
      </c>
      <c r="Q65" s="86">
        <f t="shared" ca="1" si="23"/>
        <v>258.90000000000003</v>
      </c>
      <c r="R65" s="86">
        <f t="shared" ca="1" si="24"/>
        <v>247.80000000000004</v>
      </c>
      <c r="S65" s="86">
        <f t="shared" ca="1" si="25"/>
        <v>12.899999999999949</v>
      </c>
      <c r="T65" s="86">
        <f t="shared" ca="1" si="15"/>
        <v>0</v>
      </c>
      <c r="U65" s="86">
        <f t="shared" ca="1" si="16"/>
        <v>0</v>
      </c>
      <c r="V65" s="139">
        <f t="shared" ca="1" si="31"/>
        <v>191.86169999999927</v>
      </c>
      <c r="W65" s="139">
        <f t="shared" ca="1" si="32"/>
        <v>1200</v>
      </c>
      <c r="Z65" s="86">
        <f t="shared" ca="1" si="17"/>
        <v>0</v>
      </c>
      <c r="AA65" s="86">
        <f t="shared" ca="1" si="18"/>
        <v>1</v>
      </c>
      <c r="AB65" s="86">
        <f t="shared" ca="1" si="19"/>
        <v>0</v>
      </c>
    </row>
    <row r="66" spans="2:28" ht="14.35" x14ac:dyDescent="0.5">
      <c r="B66" s="86">
        <v>52</v>
      </c>
      <c r="C66" s="138">
        <f t="shared" ca="1" si="8"/>
        <v>0.93414259725911153</v>
      </c>
      <c r="D66" s="86">
        <f ca="1">VLOOKUP(C66,new_arrival,3,TRUE)</f>
        <v>7.8000000000000007</v>
      </c>
      <c r="E66" s="86">
        <f t="shared" ca="1" si="20"/>
        <v>241.8000000000001</v>
      </c>
      <c r="F66" s="138">
        <f t="shared" ca="1" si="9"/>
        <v>0.60057856646191166</v>
      </c>
      <c r="G66" s="86" t="str">
        <f t="shared" ca="1" si="26"/>
        <v>Medium</v>
      </c>
      <c r="H66" s="86">
        <f t="shared" ca="1" si="27"/>
        <v>2</v>
      </c>
      <c r="I66" s="138">
        <f t="shared" ca="1" si="10"/>
        <v>0.36119080076834087</v>
      </c>
      <c r="J66" s="86" t="str">
        <f t="shared" ca="1" si="28"/>
        <v>Take-Off</v>
      </c>
      <c r="K66" s="86">
        <f t="shared" ca="1" si="29"/>
        <v>258.90000000000003</v>
      </c>
      <c r="L66" s="86">
        <f t="shared" ca="1" si="29"/>
        <v>247.80000000000004</v>
      </c>
      <c r="M66" s="86">
        <f t="shared" ca="1" si="21"/>
        <v>2</v>
      </c>
      <c r="N66" s="138">
        <f t="shared" ca="1" si="11"/>
        <v>0.76103262833919483</v>
      </c>
      <c r="O66" s="86">
        <f t="shared" ca="1" si="30"/>
        <v>9</v>
      </c>
      <c r="P66" s="86">
        <f t="shared" ca="1" si="22"/>
        <v>247.80000000000004</v>
      </c>
      <c r="Q66" s="86">
        <f t="shared" ca="1" si="23"/>
        <v>258.90000000000003</v>
      </c>
      <c r="R66" s="86">
        <f t="shared" ca="1" si="24"/>
        <v>256.80000000000007</v>
      </c>
      <c r="S66" s="86">
        <f t="shared" ca="1" si="25"/>
        <v>5.9999999999999432</v>
      </c>
      <c r="T66" s="86">
        <f t="shared" ca="1" si="15"/>
        <v>0</v>
      </c>
      <c r="U66" s="86">
        <f t="shared" ca="1" si="16"/>
        <v>0</v>
      </c>
      <c r="V66" s="139">
        <f t="shared" ca="1" si="31"/>
        <v>47.593599999999554</v>
      </c>
      <c r="W66" s="139">
        <f t="shared" ca="1" si="32"/>
        <v>1200</v>
      </c>
      <c r="Z66" s="86">
        <f t="shared" ca="1" si="17"/>
        <v>0</v>
      </c>
      <c r="AA66" s="86">
        <f t="shared" ca="1" si="18"/>
        <v>1</v>
      </c>
      <c r="AB66" s="86">
        <f t="shared" ca="1" si="19"/>
        <v>0</v>
      </c>
    </row>
    <row r="67" spans="2:28" ht="14.35" x14ac:dyDescent="0.5">
      <c r="B67" s="86">
        <v>53</v>
      </c>
      <c r="C67" s="138">
        <f t="shared" ca="1" si="8"/>
        <v>0.21290639817185886</v>
      </c>
      <c r="D67" s="86">
        <f ca="1">VLOOKUP(C67,new_arrival,3,TRUE)</f>
        <v>3.9000000000000004</v>
      </c>
      <c r="E67" s="86">
        <f t="shared" ca="1" si="20"/>
        <v>245.7000000000001</v>
      </c>
      <c r="F67" s="138">
        <f t="shared" ca="1" si="9"/>
        <v>0.75224656284516234</v>
      </c>
      <c r="G67" s="86" t="str">
        <f t="shared" ca="1" si="26"/>
        <v>Medium</v>
      </c>
      <c r="H67" s="86">
        <f t="shared" ca="1" si="27"/>
        <v>2</v>
      </c>
      <c r="I67" s="138">
        <f t="shared" ca="1" si="10"/>
        <v>0.12161901933997377</v>
      </c>
      <c r="J67" s="86" t="str">
        <f t="shared" ca="1" si="28"/>
        <v>Take-Off</v>
      </c>
      <c r="K67" s="86">
        <f t="shared" ca="1" si="29"/>
        <v>258.90000000000003</v>
      </c>
      <c r="L67" s="86">
        <f t="shared" ca="1" si="29"/>
        <v>256.80000000000007</v>
      </c>
      <c r="M67" s="86">
        <f t="shared" ca="1" si="21"/>
        <v>2</v>
      </c>
      <c r="N67" s="138">
        <f t="shared" ca="1" si="11"/>
        <v>0.76850730691043301</v>
      </c>
      <c r="O67" s="86">
        <f t="shared" ca="1" si="30"/>
        <v>9</v>
      </c>
      <c r="P67" s="86">
        <f t="shared" ca="1" si="22"/>
        <v>256.80000000000007</v>
      </c>
      <c r="Q67" s="86">
        <f t="shared" ca="1" si="23"/>
        <v>258.90000000000003</v>
      </c>
      <c r="R67" s="86">
        <f t="shared" ca="1" si="24"/>
        <v>265.80000000000007</v>
      </c>
      <c r="S67" s="86">
        <f t="shared" ca="1" si="25"/>
        <v>11.099999999999966</v>
      </c>
      <c r="T67" s="86">
        <f t="shared" ca="1" si="15"/>
        <v>0</v>
      </c>
      <c r="U67" s="86">
        <f t="shared" ca="1" si="16"/>
        <v>0</v>
      </c>
      <c r="V67" s="139">
        <f t="shared" ca="1" si="31"/>
        <v>88.04815999999974</v>
      </c>
      <c r="W67" s="139">
        <f t="shared" ca="1" si="32"/>
        <v>1200</v>
      </c>
      <c r="Z67" s="86">
        <f t="shared" ca="1" si="17"/>
        <v>0</v>
      </c>
      <c r="AA67" s="86">
        <f t="shared" ca="1" si="18"/>
        <v>1</v>
      </c>
      <c r="AB67" s="86">
        <f t="shared" ca="1" si="19"/>
        <v>0</v>
      </c>
    </row>
    <row r="68" spans="2:28" ht="14.35" x14ac:dyDescent="0.5">
      <c r="B68" s="86">
        <v>54</v>
      </c>
      <c r="C68" s="138">
        <f t="shared" ca="1" si="8"/>
        <v>0.95178561157363817</v>
      </c>
      <c r="D68" s="86">
        <f ca="1">VLOOKUP(C68,new_arrival,3,TRUE)</f>
        <v>7.8000000000000007</v>
      </c>
      <c r="E68" s="86">
        <f t="shared" ca="1" si="20"/>
        <v>253.50000000000011</v>
      </c>
      <c r="F68" s="138">
        <f t="shared" ca="1" si="9"/>
        <v>0.8962012792506846</v>
      </c>
      <c r="G68" s="86" t="str">
        <f t="shared" ca="1" si="26"/>
        <v>Small</v>
      </c>
      <c r="H68" s="86">
        <f t="shared" ca="1" si="27"/>
        <v>3</v>
      </c>
      <c r="I68" s="138">
        <f t="shared" ca="1" si="10"/>
        <v>3.7678325834595849E-3</v>
      </c>
      <c r="J68" s="86" t="str">
        <f t="shared" ca="1" si="28"/>
        <v>Take-Off</v>
      </c>
      <c r="K68" s="86">
        <f t="shared" ca="1" si="29"/>
        <v>258.90000000000003</v>
      </c>
      <c r="L68" s="86">
        <f t="shared" ca="1" si="29"/>
        <v>265.80000000000007</v>
      </c>
      <c r="M68" s="86">
        <f t="shared" ca="1" si="21"/>
        <v>1</v>
      </c>
      <c r="N68" s="138">
        <f t="shared" ca="1" si="11"/>
        <v>9.7950167185714809E-2</v>
      </c>
      <c r="O68" s="86">
        <f t="shared" ca="1" si="30"/>
        <v>6</v>
      </c>
      <c r="P68" s="86">
        <f t="shared" ca="1" si="22"/>
        <v>258.90000000000003</v>
      </c>
      <c r="Q68" s="86">
        <f t="shared" ca="1" si="23"/>
        <v>264.90000000000003</v>
      </c>
      <c r="R68" s="86">
        <f t="shared" ca="1" si="24"/>
        <v>265.80000000000007</v>
      </c>
      <c r="S68" s="86">
        <f t="shared" ca="1" si="25"/>
        <v>5.3999999999999204</v>
      </c>
      <c r="T68" s="86">
        <f t="shared" ca="1" si="15"/>
        <v>0</v>
      </c>
      <c r="U68" s="86">
        <f t="shared" ca="1" si="16"/>
        <v>0</v>
      </c>
      <c r="V68" s="139">
        <f t="shared" ca="1" si="31"/>
        <v>5.354279999999922</v>
      </c>
      <c r="W68" s="139">
        <f t="shared" ca="1" si="32"/>
        <v>850</v>
      </c>
      <c r="Z68" s="86">
        <f t="shared" ca="1" si="17"/>
        <v>0</v>
      </c>
      <c r="AA68" s="86">
        <f t="shared" ca="1" si="18"/>
        <v>0</v>
      </c>
      <c r="AB68" s="86">
        <f t="shared" ca="1" si="19"/>
        <v>1</v>
      </c>
    </row>
    <row r="69" spans="2:28" ht="14.35" x14ac:dyDescent="0.5">
      <c r="B69" s="86">
        <v>55</v>
      </c>
      <c r="C69" s="138">
        <f t="shared" ca="1" si="8"/>
        <v>0.51590458190383948</v>
      </c>
      <c r="D69" s="86">
        <f ca="1">VLOOKUP(C69,new_arrival,3,TRUE)</f>
        <v>5.8500000000000005</v>
      </c>
      <c r="E69" s="86">
        <f t="shared" ca="1" si="20"/>
        <v>259.35000000000014</v>
      </c>
      <c r="F69" s="138">
        <f t="shared" ca="1" si="9"/>
        <v>0.71102801979739993</v>
      </c>
      <c r="G69" s="86" t="str">
        <f t="shared" ca="1" si="26"/>
        <v>Medium</v>
      </c>
      <c r="H69" s="86">
        <f t="shared" ca="1" si="27"/>
        <v>2</v>
      </c>
      <c r="I69" s="138">
        <f t="shared" ca="1" si="10"/>
        <v>6.3516323346728409E-3</v>
      </c>
      <c r="J69" s="86" t="str">
        <f t="shared" ca="1" si="28"/>
        <v>Take-Off</v>
      </c>
      <c r="K69" s="86">
        <f t="shared" ca="1" si="29"/>
        <v>264.90000000000003</v>
      </c>
      <c r="L69" s="86">
        <f t="shared" ca="1" si="29"/>
        <v>265.80000000000007</v>
      </c>
      <c r="M69" s="86">
        <f t="shared" ca="1" si="21"/>
        <v>1</v>
      </c>
      <c r="N69" s="138">
        <f t="shared" ca="1" si="11"/>
        <v>0.28743238985377395</v>
      </c>
      <c r="O69" s="86">
        <f t="shared" ca="1" si="30"/>
        <v>6</v>
      </c>
      <c r="P69" s="86">
        <f t="shared" ca="1" si="22"/>
        <v>264.90000000000003</v>
      </c>
      <c r="Q69" s="86">
        <f t="shared" ca="1" si="23"/>
        <v>270.90000000000003</v>
      </c>
      <c r="R69" s="86">
        <f t="shared" ca="1" si="24"/>
        <v>265.80000000000007</v>
      </c>
      <c r="S69" s="86">
        <f t="shared" ca="1" si="25"/>
        <v>5.5499999999998977</v>
      </c>
      <c r="T69" s="86">
        <f t="shared" ca="1" si="15"/>
        <v>0</v>
      </c>
      <c r="U69" s="86">
        <f t="shared" ca="1" si="16"/>
        <v>0</v>
      </c>
      <c r="V69" s="139">
        <f t="shared" ca="1" si="31"/>
        <v>44.024079999999195</v>
      </c>
      <c r="W69" s="139">
        <f t="shared" ca="1" si="32"/>
        <v>1200</v>
      </c>
      <c r="Z69" s="86">
        <f t="shared" ca="1" si="17"/>
        <v>0</v>
      </c>
      <c r="AA69" s="86">
        <f t="shared" ca="1" si="18"/>
        <v>1</v>
      </c>
      <c r="AB69" s="86">
        <f t="shared" ca="1" si="19"/>
        <v>0</v>
      </c>
    </row>
    <row r="70" spans="2:28" ht="14.35" x14ac:dyDescent="0.5">
      <c r="B70" s="86">
        <v>56</v>
      </c>
      <c r="C70" s="138">
        <f t="shared" ca="1" si="8"/>
        <v>3.149538373494265E-2</v>
      </c>
      <c r="D70" s="86">
        <f ca="1">VLOOKUP(C70,new_arrival,3,TRUE)</f>
        <v>0</v>
      </c>
      <c r="E70" s="86">
        <f t="shared" ca="1" si="20"/>
        <v>259.35000000000014</v>
      </c>
      <c r="F70" s="138">
        <f t="shared" ca="1" si="9"/>
        <v>0.53576197974605178</v>
      </c>
      <c r="G70" s="86" t="str">
        <f t="shared" ca="1" si="26"/>
        <v>Medium</v>
      </c>
      <c r="H70" s="86">
        <f t="shared" ca="1" si="27"/>
        <v>2</v>
      </c>
      <c r="I70" s="138">
        <f t="shared" ca="1" si="10"/>
        <v>0.80022381496352057</v>
      </c>
      <c r="J70" s="86" t="str">
        <f t="shared" ca="1" si="28"/>
        <v>Landing</v>
      </c>
      <c r="K70" s="86">
        <f t="shared" ca="1" si="29"/>
        <v>270.90000000000003</v>
      </c>
      <c r="L70" s="86">
        <f t="shared" ca="1" si="29"/>
        <v>265.80000000000007</v>
      </c>
      <c r="M70" s="86">
        <f t="shared" ca="1" si="21"/>
        <v>2</v>
      </c>
      <c r="N70" s="138">
        <f t="shared" ca="1" si="11"/>
        <v>0.75177678517839497</v>
      </c>
      <c r="O70" s="86">
        <f t="shared" ca="1" si="30"/>
        <v>9</v>
      </c>
      <c r="P70" s="86">
        <f t="shared" ca="1" si="22"/>
        <v>265.80000000000007</v>
      </c>
      <c r="Q70" s="86">
        <f t="shared" ca="1" si="23"/>
        <v>270.90000000000003</v>
      </c>
      <c r="R70" s="86">
        <f t="shared" ca="1" si="24"/>
        <v>274.80000000000007</v>
      </c>
      <c r="S70" s="86">
        <f t="shared" ca="1" si="25"/>
        <v>6.4499999999999318</v>
      </c>
      <c r="T70" s="86">
        <f t="shared" ca="1" si="15"/>
        <v>0</v>
      </c>
      <c r="U70" s="86">
        <f t="shared" ca="1" si="16"/>
        <v>0</v>
      </c>
      <c r="V70" s="139">
        <f t="shared" ca="1" si="31"/>
        <v>95.930849999998998</v>
      </c>
      <c r="W70" s="139">
        <f t="shared" ca="1" si="32"/>
        <v>1200</v>
      </c>
      <c r="Z70" s="86">
        <f t="shared" ca="1" si="17"/>
        <v>0</v>
      </c>
      <c r="AA70" s="86">
        <f t="shared" ca="1" si="18"/>
        <v>1</v>
      </c>
      <c r="AB70" s="86">
        <f t="shared" ca="1" si="19"/>
        <v>0</v>
      </c>
    </row>
    <row r="71" spans="2:28" ht="14.35" x14ac:dyDescent="0.5">
      <c r="B71" s="86">
        <v>57</v>
      </c>
      <c r="C71" s="138">
        <f t="shared" ca="1" si="8"/>
        <v>0.63050936126912471</v>
      </c>
      <c r="D71" s="86">
        <f ca="1">VLOOKUP(C71,new_arrival,3,TRUE)</f>
        <v>5.8500000000000005</v>
      </c>
      <c r="E71" s="86">
        <f t="shared" ca="1" si="20"/>
        <v>265.20000000000016</v>
      </c>
      <c r="F71" s="138">
        <f t="shared" ca="1" si="9"/>
        <v>0.73791853550303599</v>
      </c>
      <c r="G71" s="86" t="str">
        <f t="shared" ca="1" si="26"/>
        <v>Medium</v>
      </c>
      <c r="H71" s="86">
        <f t="shared" ca="1" si="27"/>
        <v>2</v>
      </c>
      <c r="I71" s="138">
        <f t="shared" ca="1" si="10"/>
        <v>5.2851701402023887E-2</v>
      </c>
      <c r="J71" s="86" t="str">
        <f t="shared" ca="1" si="28"/>
        <v>Take-Off</v>
      </c>
      <c r="K71" s="86">
        <f t="shared" ca="1" si="29"/>
        <v>270.90000000000003</v>
      </c>
      <c r="L71" s="86">
        <f t="shared" ca="1" si="29"/>
        <v>274.80000000000007</v>
      </c>
      <c r="M71" s="86">
        <f t="shared" ca="1" si="21"/>
        <v>1</v>
      </c>
      <c r="N71" s="138">
        <f t="shared" ca="1" si="11"/>
        <v>0.1459095239666135</v>
      </c>
      <c r="O71" s="86">
        <f t="shared" ca="1" si="30"/>
        <v>6</v>
      </c>
      <c r="P71" s="86">
        <f t="shared" ca="1" si="22"/>
        <v>270.90000000000003</v>
      </c>
      <c r="Q71" s="86">
        <f t="shared" ca="1" si="23"/>
        <v>276.90000000000003</v>
      </c>
      <c r="R71" s="86">
        <f t="shared" ca="1" si="24"/>
        <v>274.80000000000007</v>
      </c>
      <c r="S71" s="86">
        <f t="shared" ca="1" si="25"/>
        <v>5.6999999999998749</v>
      </c>
      <c r="T71" s="86">
        <f t="shared" ca="1" si="15"/>
        <v>0</v>
      </c>
      <c r="U71" s="86">
        <f t="shared" ca="1" si="16"/>
        <v>0</v>
      </c>
      <c r="V71" s="139">
        <f t="shared" ca="1" si="31"/>
        <v>45.213919999999014</v>
      </c>
      <c r="W71" s="139">
        <f t="shared" ca="1" si="32"/>
        <v>1200</v>
      </c>
      <c r="Z71" s="86">
        <f t="shared" ca="1" si="17"/>
        <v>0</v>
      </c>
      <c r="AA71" s="86">
        <f t="shared" ca="1" si="18"/>
        <v>1</v>
      </c>
      <c r="AB71" s="86">
        <f t="shared" ca="1" si="19"/>
        <v>0</v>
      </c>
    </row>
    <row r="72" spans="2:28" ht="14.35" x14ac:dyDescent="0.5">
      <c r="B72" s="86">
        <v>58</v>
      </c>
      <c r="C72" s="138">
        <f t="shared" ca="1" si="8"/>
        <v>0.22714743978638996</v>
      </c>
      <c r="D72" s="86">
        <f ca="1">VLOOKUP(C72,new_arrival,3,TRUE)</f>
        <v>3.9000000000000004</v>
      </c>
      <c r="E72" s="86">
        <f t="shared" ca="1" si="20"/>
        <v>269.10000000000014</v>
      </c>
      <c r="F72" s="138">
        <f t="shared" ca="1" si="9"/>
        <v>0.55649891162294385</v>
      </c>
      <c r="G72" s="86" t="str">
        <f t="shared" ca="1" si="26"/>
        <v>Medium</v>
      </c>
      <c r="H72" s="86">
        <f t="shared" ca="1" si="27"/>
        <v>2</v>
      </c>
      <c r="I72" s="138">
        <f t="shared" ca="1" si="10"/>
        <v>0.89513778712904946</v>
      </c>
      <c r="J72" s="86" t="str">
        <f t="shared" ca="1" si="28"/>
        <v>Landing</v>
      </c>
      <c r="K72" s="86">
        <f t="shared" ca="1" si="29"/>
        <v>276.90000000000003</v>
      </c>
      <c r="L72" s="86">
        <f t="shared" ca="1" si="29"/>
        <v>274.80000000000007</v>
      </c>
      <c r="M72" s="86">
        <f t="shared" ca="1" si="21"/>
        <v>2</v>
      </c>
      <c r="N72" s="138">
        <f t="shared" ca="1" si="11"/>
        <v>0.99329062893562026</v>
      </c>
      <c r="O72" s="86">
        <f t="shared" ca="1" si="30"/>
        <v>12</v>
      </c>
      <c r="P72" s="86">
        <f t="shared" ca="1" si="22"/>
        <v>274.80000000000007</v>
      </c>
      <c r="Q72" s="86">
        <f t="shared" ca="1" si="23"/>
        <v>276.90000000000003</v>
      </c>
      <c r="R72" s="86">
        <f t="shared" ca="1" si="24"/>
        <v>286.80000000000007</v>
      </c>
      <c r="S72" s="86">
        <f t="shared" ca="1" si="25"/>
        <v>5.6999999999999318</v>
      </c>
      <c r="T72" s="86">
        <f t="shared" ca="1" si="15"/>
        <v>0</v>
      </c>
      <c r="U72" s="86">
        <f t="shared" ca="1" si="16"/>
        <v>0</v>
      </c>
      <c r="V72" s="139">
        <f t="shared" ca="1" si="31"/>
        <v>84.776099999999005</v>
      </c>
      <c r="W72" s="139">
        <f t="shared" ca="1" si="32"/>
        <v>1200</v>
      </c>
      <c r="Z72" s="86">
        <f t="shared" ca="1" si="17"/>
        <v>0</v>
      </c>
      <c r="AA72" s="86">
        <f t="shared" ca="1" si="18"/>
        <v>1</v>
      </c>
      <c r="AB72" s="86">
        <f t="shared" ca="1" si="19"/>
        <v>0</v>
      </c>
    </row>
    <row r="73" spans="2:28" ht="14.35" x14ac:dyDescent="0.5">
      <c r="B73" s="86">
        <v>59</v>
      </c>
      <c r="C73" s="138">
        <f t="shared" ca="1" si="8"/>
        <v>0.81757453102191691</v>
      </c>
      <c r="D73" s="86">
        <f ca="1">VLOOKUP(C73,new_arrival,3,TRUE)</f>
        <v>7.8000000000000007</v>
      </c>
      <c r="E73" s="86">
        <f t="shared" ca="1" si="20"/>
        <v>276.90000000000015</v>
      </c>
      <c r="F73" s="138">
        <f t="shared" ca="1" si="9"/>
        <v>0.94234691706339113</v>
      </c>
      <c r="G73" s="86" t="str">
        <f t="shared" ca="1" si="26"/>
        <v>Small</v>
      </c>
      <c r="H73" s="86">
        <f t="shared" ca="1" si="27"/>
        <v>3</v>
      </c>
      <c r="I73" s="138">
        <f t="shared" ca="1" si="10"/>
        <v>0.45600851286109634</v>
      </c>
      <c r="J73" s="86" t="str">
        <f t="shared" ca="1" si="28"/>
        <v>Take-Off</v>
      </c>
      <c r="K73" s="86">
        <f t="shared" ca="1" si="29"/>
        <v>276.90000000000003</v>
      </c>
      <c r="L73" s="86">
        <f t="shared" ca="1" si="29"/>
        <v>286.80000000000007</v>
      </c>
      <c r="M73" s="86">
        <f t="shared" ca="1" si="21"/>
        <v>1</v>
      </c>
      <c r="N73" s="138">
        <f t="shared" ca="1" si="11"/>
        <v>0.88612330344681123</v>
      </c>
      <c r="O73" s="86">
        <f t="shared" ca="1" si="30"/>
        <v>9</v>
      </c>
      <c r="P73" s="86">
        <f t="shared" ca="1" si="22"/>
        <v>276.90000000000003</v>
      </c>
      <c r="Q73" s="86">
        <f t="shared" ca="1" si="23"/>
        <v>285.90000000000003</v>
      </c>
      <c r="R73" s="86">
        <f t="shared" ca="1" si="24"/>
        <v>286.80000000000007</v>
      </c>
      <c r="S73" s="86">
        <f t="shared" ca="1" si="25"/>
        <v>0</v>
      </c>
      <c r="T73" s="86">
        <f t="shared" ca="1" si="15"/>
        <v>0</v>
      </c>
      <c r="U73" s="86">
        <f t="shared" ca="1" si="16"/>
        <v>0</v>
      </c>
      <c r="V73" s="139">
        <f t="shared" ca="1" si="31"/>
        <v>0</v>
      </c>
      <c r="W73" s="139">
        <f t="shared" ca="1" si="32"/>
        <v>850</v>
      </c>
      <c r="Z73" s="86">
        <f t="shared" ca="1" si="17"/>
        <v>0</v>
      </c>
      <c r="AA73" s="86">
        <f t="shared" ca="1" si="18"/>
        <v>0</v>
      </c>
      <c r="AB73" s="86">
        <f t="shared" ca="1" si="19"/>
        <v>1</v>
      </c>
    </row>
    <row r="74" spans="2:28" ht="14.35" x14ac:dyDescent="0.5">
      <c r="B74" s="86">
        <v>60</v>
      </c>
      <c r="C74" s="138">
        <f t="shared" ca="1" si="8"/>
        <v>0.70780496580648122</v>
      </c>
      <c r="D74" s="86">
        <f ca="1">VLOOKUP(C74,new_arrival,3,TRUE)</f>
        <v>5.8500000000000005</v>
      </c>
      <c r="E74" s="86">
        <f t="shared" ca="1" si="20"/>
        <v>282.75000000000017</v>
      </c>
      <c r="F74" s="138">
        <f t="shared" ca="1" si="9"/>
        <v>0.29372488617274195</v>
      </c>
      <c r="G74" s="86" t="str">
        <f t="shared" ca="1" si="26"/>
        <v>Jumbo</v>
      </c>
      <c r="H74" s="86">
        <f t="shared" ca="1" si="27"/>
        <v>1</v>
      </c>
      <c r="I74" s="138">
        <f t="shared" ca="1" si="10"/>
        <v>0.34884236720797068</v>
      </c>
      <c r="J74" s="86" t="str">
        <f t="shared" ca="1" si="28"/>
        <v>Take-Off</v>
      </c>
      <c r="K74" s="86">
        <f t="shared" ca="1" si="29"/>
        <v>285.90000000000003</v>
      </c>
      <c r="L74" s="86">
        <f t="shared" ca="1" si="29"/>
        <v>286.80000000000007</v>
      </c>
      <c r="M74" s="86">
        <f t="shared" ca="1" si="21"/>
        <v>1</v>
      </c>
      <c r="N74" s="138">
        <f t="shared" ca="1" si="11"/>
        <v>1.1954981685747823E-3</v>
      </c>
      <c r="O74" s="86">
        <f t="shared" ca="1" si="30"/>
        <v>6</v>
      </c>
      <c r="P74" s="86">
        <f t="shared" ca="1" si="22"/>
        <v>285.90000000000003</v>
      </c>
      <c r="Q74" s="86">
        <f t="shared" ca="1" si="23"/>
        <v>291.90000000000003</v>
      </c>
      <c r="R74" s="86">
        <f t="shared" ca="1" si="24"/>
        <v>286.80000000000007</v>
      </c>
      <c r="S74" s="86">
        <f t="shared" ca="1" si="25"/>
        <v>3.1499999999998636</v>
      </c>
      <c r="T74" s="86">
        <f t="shared" ca="1" si="15"/>
        <v>0</v>
      </c>
      <c r="U74" s="86">
        <f t="shared" ca="1" si="16"/>
        <v>0</v>
      </c>
      <c r="V74" s="139">
        <f t="shared" ca="1" si="31"/>
        <v>68.713259999997035</v>
      </c>
      <c r="W74" s="139">
        <f t="shared" ca="1" si="32"/>
        <v>1600</v>
      </c>
      <c r="Z74" s="86">
        <f t="shared" ca="1" si="17"/>
        <v>1</v>
      </c>
      <c r="AA74" s="86">
        <f t="shared" ca="1" si="18"/>
        <v>0</v>
      </c>
      <c r="AB74" s="86">
        <f t="shared" ca="1" si="19"/>
        <v>0</v>
      </c>
    </row>
    <row r="75" spans="2:28" ht="14.35" x14ac:dyDescent="0.5">
      <c r="B75" s="86">
        <v>61</v>
      </c>
      <c r="C75" s="138">
        <f t="shared" ca="1" si="8"/>
        <v>0.31751474877815566</v>
      </c>
      <c r="D75" s="86">
        <f ca="1">VLOOKUP(C75,new_arrival,3,TRUE)</f>
        <v>3.9000000000000004</v>
      </c>
      <c r="E75" s="86">
        <f t="shared" ca="1" si="20"/>
        <v>286.65000000000015</v>
      </c>
      <c r="F75" s="138">
        <f t="shared" ca="1" si="9"/>
        <v>0.87494587506192534</v>
      </c>
      <c r="G75" s="86" t="str">
        <f t="shared" ca="1" si="26"/>
        <v>Small</v>
      </c>
      <c r="H75" s="86">
        <f t="shared" ca="1" si="27"/>
        <v>3</v>
      </c>
      <c r="I75" s="138">
        <f t="shared" ca="1" si="10"/>
        <v>0.8522382795073794</v>
      </c>
      <c r="J75" s="86" t="str">
        <f t="shared" ca="1" si="28"/>
        <v>Landing</v>
      </c>
      <c r="K75" s="86">
        <f t="shared" ca="1" si="29"/>
        <v>291.90000000000003</v>
      </c>
      <c r="L75" s="86">
        <f t="shared" ca="1" si="29"/>
        <v>286.80000000000007</v>
      </c>
      <c r="M75" s="86">
        <f t="shared" ca="1" si="21"/>
        <v>2</v>
      </c>
      <c r="N75" s="138">
        <f t="shared" ca="1" si="11"/>
        <v>0.70515490048884255</v>
      </c>
      <c r="O75" s="86">
        <f t="shared" ca="1" si="30"/>
        <v>6</v>
      </c>
      <c r="P75" s="86">
        <f t="shared" ca="1" si="22"/>
        <v>286.80000000000007</v>
      </c>
      <c r="Q75" s="86">
        <f t="shared" ca="1" si="23"/>
        <v>291.90000000000003</v>
      </c>
      <c r="R75" s="86">
        <f t="shared" ca="1" si="24"/>
        <v>292.80000000000007</v>
      </c>
      <c r="S75" s="86">
        <f t="shared" ca="1" si="25"/>
        <v>0.14999999999992042</v>
      </c>
      <c r="T75" s="86">
        <f t="shared" ca="1" si="15"/>
        <v>0</v>
      </c>
      <c r="U75" s="86">
        <f t="shared" ca="1" si="16"/>
        <v>0</v>
      </c>
      <c r="V75" s="139">
        <f t="shared" ca="1" si="31"/>
        <v>0.52055499999972388</v>
      </c>
      <c r="W75" s="139">
        <f t="shared" ca="1" si="32"/>
        <v>850</v>
      </c>
      <c r="Z75" s="86">
        <f t="shared" ca="1" si="17"/>
        <v>0</v>
      </c>
      <c r="AA75" s="86">
        <f t="shared" ca="1" si="18"/>
        <v>0</v>
      </c>
      <c r="AB75" s="86">
        <f t="shared" ca="1" si="19"/>
        <v>1</v>
      </c>
    </row>
    <row r="76" spans="2:28" ht="14.35" x14ac:dyDescent="0.5">
      <c r="B76" s="86">
        <v>62</v>
      </c>
      <c r="C76" s="138">
        <f t="shared" ca="1" si="8"/>
        <v>0.45360863717571864</v>
      </c>
      <c r="D76" s="86">
        <f ca="1">VLOOKUP(C76,new_arrival,3,TRUE)</f>
        <v>3.9000000000000004</v>
      </c>
      <c r="E76" s="86">
        <f t="shared" ca="1" si="20"/>
        <v>290.55000000000013</v>
      </c>
      <c r="F76" s="138">
        <f t="shared" ca="1" si="9"/>
        <v>0.43027642770189611</v>
      </c>
      <c r="G76" s="86" t="str">
        <f t="shared" ca="1" si="26"/>
        <v>Medium</v>
      </c>
      <c r="H76" s="86">
        <f t="shared" ca="1" si="27"/>
        <v>2</v>
      </c>
      <c r="I76" s="138">
        <f t="shared" ca="1" si="10"/>
        <v>0.17196682095869131</v>
      </c>
      <c r="J76" s="86" t="str">
        <f t="shared" ca="1" si="28"/>
        <v>Take-Off</v>
      </c>
      <c r="K76" s="86">
        <f t="shared" ca="1" si="29"/>
        <v>291.90000000000003</v>
      </c>
      <c r="L76" s="86">
        <f t="shared" ca="1" si="29"/>
        <v>292.80000000000007</v>
      </c>
      <c r="M76" s="86">
        <f t="shared" ca="1" si="21"/>
        <v>1</v>
      </c>
      <c r="N76" s="138">
        <f t="shared" ca="1" si="11"/>
        <v>0.36218320706785434</v>
      </c>
      <c r="O76" s="86">
        <f t="shared" ca="1" si="30"/>
        <v>9</v>
      </c>
      <c r="P76" s="86">
        <f t="shared" ca="1" si="22"/>
        <v>291.90000000000003</v>
      </c>
      <c r="Q76" s="86">
        <f t="shared" ca="1" si="23"/>
        <v>300.90000000000003</v>
      </c>
      <c r="R76" s="86">
        <f t="shared" ca="1" si="24"/>
        <v>292.80000000000007</v>
      </c>
      <c r="S76" s="86">
        <f t="shared" ca="1" si="25"/>
        <v>1.3499999999999091</v>
      </c>
      <c r="T76" s="86">
        <f t="shared" ca="1" si="15"/>
        <v>0</v>
      </c>
      <c r="U76" s="86">
        <f t="shared" ca="1" si="16"/>
        <v>0</v>
      </c>
      <c r="V76" s="139">
        <f t="shared" ca="1" si="31"/>
        <v>10.708559999999281</v>
      </c>
      <c r="W76" s="139">
        <f t="shared" ca="1" si="32"/>
        <v>1200</v>
      </c>
      <c r="Z76" s="86">
        <f t="shared" ca="1" si="17"/>
        <v>0</v>
      </c>
      <c r="AA76" s="86">
        <f t="shared" ca="1" si="18"/>
        <v>1</v>
      </c>
      <c r="AB76" s="86">
        <f t="shared" ca="1" si="19"/>
        <v>0</v>
      </c>
    </row>
    <row r="77" spans="2:28" ht="14.35" x14ac:dyDescent="0.5">
      <c r="B77" s="86">
        <v>63</v>
      </c>
      <c r="C77" s="138">
        <f t="shared" ca="1" si="8"/>
        <v>0.25760081647704214</v>
      </c>
      <c r="D77" s="86">
        <f ca="1">VLOOKUP(C77,new_arrival,3,TRUE)</f>
        <v>3.9000000000000004</v>
      </c>
      <c r="E77" s="86">
        <f t="shared" ca="1" si="20"/>
        <v>294.4500000000001</v>
      </c>
      <c r="F77" s="138">
        <f t="shared" ca="1" si="9"/>
        <v>0.23009620276475695</v>
      </c>
      <c r="G77" s="86" t="str">
        <f t="shared" ca="1" si="26"/>
        <v>Jumbo</v>
      </c>
      <c r="H77" s="86">
        <f t="shared" ca="1" si="27"/>
        <v>1</v>
      </c>
      <c r="I77" s="138">
        <f t="shared" ca="1" si="10"/>
        <v>0.29458312030302036</v>
      </c>
      <c r="J77" s="86" t="str">
        <f t="shared" ca="1" si="28"/>
        <v>Take-Off</v>
      </c>
      <c r="K77" s="86">
        <f t="shared" ca="1" si="29"/>
        <v>300.90000000000003</v>
      </c>
      <c r="L77" s="86">
        <f t="shared" ca="1" si="29"/>
        <v>292.80000000000007</v>
      </c>
      <c r="M77" s="86">
        <f t="shared" ca="1" si="21"/>
        <v>2</v>
      </c>
      <c r="N77" s="138">
        <f t="shared" ca="1" si="11"/>
        <v>0.7544626188349457</v>
      </c>
      <c r="O77" s="86">
        <f t="shared" ca="1" si="30"/>
        <v>12</v>
      </c>
      <c r="P77" s="86">
        <f t="shared" ca="1" si="22"/>
        <v>294.4500000000001</v>
      </c>
      <c r="Q77" s="86">
        <f t="shared" ca="1" si="23"/>
        <v>300.90000000000003</v>
      </c>
      <c r="R77" s="86">
        <f t="shared" ca="1" si="24"/>
        <v>306.4500000000001</v>
      </c>
      <c r="S77" s="86">
        <f t="shared" ca="1" si="25"/>
        <v>0</v>
      </c>
      <c r="T77" s="86">
        <f t="shared" ca="1" si="15"/>
        <v>0</v>
      </c>
      <c r="U77" s="86">
        <f t="shared" ca="1" si="16"/>
        <v>1.6500000000000341</v>
      </c>
      <c r="V77" s="139">
        <f t="shared" ca="1" si="31"/>
        <v>0</v>
      </c>
      <c r="W77" s="139">
        <f t="shared" ca="1" si="32"/>
        <v>1600</v>
      </c>
      <c r="Z77" s="86">
        <f t="shared" ca="1" si="17"/>
        <v>1</v>
      </c>
      <c r="AA77" s="86">
        <f t="shared" ca="1" si="18"/>
        <v>0</v>
      </c>
      <c r="AB77" s="86">
        <f t="shared" ca="1" si="19"/>
        <v>0</v>
      </c>
    </row>
    <row r="78" spans="2:28" ht="14.35" x14ac:dyDescent="0.5">
      <c r="B78" s="86">
        <v>64</v>
      </c>
      <c r="C78" s="138">
        <f t="shared" ca="1" si="8"/>
        <v>0.72091156028641123</v>
      </c>
      <c r="D78" s="86">
        <f ca="1">VLOOKUP(C78,new_arrival,3,TRUE)</f>
        <v>5.8500000000000005</v>
      </c>
      <c r="E78" s="86">
        <f t="shared" ca="1" si="20"/>
        <v>300.30000000000013</v>
      </c>
      <c r="F78" s="138">
        <f t="shared" ca="1" si="9"/>
        <v>0.7105916971610684</v>
      </c>
      <c r="G78" s="86" t="str">
        <f t="shared" ca="1" si="26"/>
        <v>Medium</v>
      </c>
      <c r="H78" s="86">
        <f t="shared" ca="1" si="27"/>
        <v>2</v>
      </c>
      <c r="I78" s="138">
        <f t="shared" ca="1" si="10"/>
        <v>0.90683369993406626</v>
      </c>
      <c r="J78" s="86" t="str">
        <f t="shared" ca="1" si="28"/>
        <v>Landing</v>
      </c>
      <c r="K78" s="86">
        <f t="shared" ca="1" si="29"/>
        <v>300.90000000000003</v>
      </c>
      <c r="L78" s="86">
        <f t="shared" ca="1" si="29"/>
        <v>306.4500000000001</v>
      </c>
      <c r="M78" s="86">
        <f t="shared" ca="1" si="21"/>
        <v>1</v>
      </c>
      <c r="N78" s="138">
        <f t="shared" ca="1" si="11"/>
        <v>0.60669054413168955</v>
      </c>
      <c r="O78" s="86">
        <f t="shared" ca="1" si="30"/>
        <v>9</v>
      </c>
      <c r="P78" s="86">
        <f t="shared" ca="1" si="22"/>
        <v>300.90000000000003</v>
      </c>
      <c r="Q78" s="86">
        <f t="shared" ca="1" si="23"/>
        <v>309.90000000000003</v>
      </c>
      <c r="R78" s="86">
        <f t="shared" ca="1" si="24"/>
        <v>306.4500000000001</v>
      </c>
      <c r="S78" s="86">
        <f t="shared" ca="1" si="25"/>
        <v>0.59999999999990905</v>
      </c>
      <c r="T78" s="86">
        <f t="shared" ca="1" si="15"/>
        <v>0</v>
      </c>
      <c r="U78" s="86">
        <f t="shared" ca="1" si="16"/>
        <v>0</v>
      </c>
      <c r="V78" s="139">
        <f t="shared" ca="1" si="31"/>
        <v>8.9237999999986499</v>
      </c>
      <c r="W78" s="139">
        <f t="shared" ca="1" si="32"/>
        <v>1200</v>
      </c>
      <c r="Z78" s="86">
        <f t="shared" ca="1" si="17"/>
        <v>0</v>
      </c>
      <c r="AA78" s="86">
        <f t="shared" ca="1" si="18"/>
        <v>1</v>
      </c>
      <c r="AB78" s="86">
        <f t="shared" ca="1" si="19"/>
        <v>0</v>
      </c>
    </row>
    <row r="79" spans="2:28" ht="14.35" x14ac:dyDescent="0.5">
      <c r="B79" s="86">
        <v>65</v>
      </c>
      <c r="C79" s="138">
        <f t="shared" ca="1" si="8"/>
        <v>0.41782754524293153</v>
      </c>
      <c r="D79" s="86">
        <f ca="1">VLOOKUP(C79,new_arrival,3,TRUE)</f>
        <v>3.9000000000000004</v>
      </c>
      <c r="E79" s="86">
        <f t="shared" ca="1" si="20"/>
        <v>304.2000000000001</v>
      </c>
      <c r="F79" s="138">
        <f t="shared" ca="1" si="9"/>
        <v>0.52770510893236355</v>
      </c>
      <c r="G79" s="86" t="str">
        <f t="shared" ca="1" si="26"/>
        <v>Medium</v>
      </c>
      <c r="H79" s="86">
        <f t="shared" ca="1" si="27"/>
        <v>2</v>
      </c>
      <c r="I79" s="138">
        <f t="shared" ca="1" si="10"/>
        <v>0.41491310603490217</v>
      </c>
      <c r="J79" s="86" t="str">
        <f t="shared" ca="1" si="28"/>
        <v>Take-Off</v>
      </c>
      <c r="K79" s="86">
        <f t="shared" ca="1" si="29"/>
        <v>309.90000000000003</v>
      </c>
      <c r="L79" s="86">
        <f t="shared" ca="1" si="29"/>
        <v>306.4500000000001</v>
      </c>
      <c r="M79" s="86">
        <f t="shared" ca="1" si="21"/>
        <v>2</v>
      </c>
      <c r="N79" s="138">
        <f t="shared" ca="1" si="11"/>
        <v>0.15132647143108469</v>
      </c>
      <c r="O79" s="86">
        <f t="shared" ref="O79:O110" ca="1" si="33">IF(H79=1, VLOOKUP(N79, jumbo_comp,3,TRUE), IF(H79=2, VLOOKUP(N79, mid_comp,3,TRUE), IF(H79=3, VLOOKUP(N79, small_comp, 3, TRUE))))</f>
        <v>6</v>
      </c>
      <c r="P79" s="86">
        <f t="shared" ca="1" si="22"/>
        <v>306.4500000000001</v>
      </c>
      <c r="Q79" s="86">
        <f t="shared" ca="1" si="23"/>
        <v>309.90000000000003</v>
      </c>
      <c r="R79" s="86">
        <f t="shared" ca="1" si="24"/>
        <v>312.4500000000001</v>
      </c>
      <c r="S79" s="86">
        <f t="shared" ca="1" si="25"/>
        <v>2.25</v>
      </c>
      <c r="T79" s="86">
        <f t="shared" ca="1" si="15"/>
        <v>0</v>
      </c>
      <c r="U79" s="86">
        <f t="shared" ca="1" si="16"/>
        <v>0</v>
      </c>
      <c r="V79" s="139">
        <f t="shared" ref="V79:V110" ca="1" si="34">S79*VLOOKUP(G79,fuel_cost,IF(J79="Landing",3,2),FALSE)</f>
        <v>17.847600000000003</v>
      </c>
      <c r="W79" s="139">
        <f t="shared" ref="W79:W110" ca="1" si="35">VLOOKUP(G79,service_fee,IF(J79="Landing",3,2),FALSE)</f>
        <v>1200</v>
      </c>
      <c r="Z79" s="86">
        <f t="shared" ca="1" si="17"/>
        <v>0</v>
      </c>
      <c r="AA79" s="86">
        <f t="shared" ca="1" si="18"/>
        <v>1</v>
      </c>
      <c r="AB79" s="86">
        <f t="shared" ca="1" si="19"/>
        <v>0</v>
      </c>
    </row>
    <row r="80" spans="2:28" ht="14.35" x14ac:dyDescent="0.5">
      <c r="B80" s="86">
        <v>66</v>
      </c>
      <c r="C80" s="138">
        <f t="shared" ref="C80:C143" ca="1" si="36">RAND()</f>
        <v>0.28025054679543104</v>
      </c>
      <c r="D80" s="86">
        <f ca="1">VLOOKUP(C80,new_arrival,3,TRUE)</f>
        <v>3.9000000000000004</v>
      </c>
      <c r="E80" s="86">
        <f t="shared" ca="1" si="20"/>
        <v>308.10000000000008</v>
      </c>
      <c r="F80" s="138">
        <f t="shared" ref="F80:F143" ca="1" si="37">RAND()</f>
        <v>0.22318265167997564</v>
      </c>
      <c r="G80" s="86" t="str">
        <f t="shared" ca="1" si="26"/>
        <v>Jumbo</v>
      </c>
      <c r="H80" s="86">
        <f t="shared" ca="1" si="27"/>
        <v>1</v>
      </c>
      <c r="I80" s="138">
        <f t="shared" ref="I80:I143" ca="1" si="38">RAND()</f>
        <v>8.172898838169218E-2</v>
      </c>
      <c r="J80" s="86" t="str">
        <f t="shared" ca="1" si="28"/>
        <v>Take-Off</v>
      </c>
      <c r="K80" s="86">
        <f t="shared" ca="1" si="29"/>
        <v>309.90000000000003</v>
      </c>
      <c r="L80" s="86">
        <f t="shared" ca="1" si="29"/>
        <v>312.4500000000001</v>
      </c>
      <c r="M80" s="86">
        <f t="shared" ca="1" si="21"/>
        <v>1</v>
      </c>
      <c r="N80" s="138">
        <f t="shared" ref="N80:N143" ca="1" si="39">RAND()</f>
        <v>0.8039228611195951</v>
      </c>
      <c r="O80" s="86">
        <f t="shared" ca="1" si="33"/>
        <v>12</v>
      </c>
      <c r="P80" s="86">
        <f t="shared" ca="1" si="22"/>
        <v>309.90000000000003</v>
      </c>
      <c r="Q80" s="86">
        <f t="shared" ca="1" si="23"/>
        <v>321.90000000000003</v>
      </c>
      <c r="R80" s="86">
        <f t="shared" ca="1" si="24"/>
        <v>312.4500000000001</v>
      </c>
      <c r="S80" s="86">
        <f t="shared" ca="1" si="25"/>
        <v>1.7999999999999545</v>
      </c>
      <c r="T80" s="86">
        <f t="shared" ca="1" si="15"/>
        <v>0</v>
      </c>
      <c r="U80" s="86">
        <f t="shared" ca="1" si="16"/>
        <v>0</v>
      </c>
      <c r="V80" s="139">
        <f t="shared" ca="1" si="34"/>
        <v>39.264719999999016</v>
      </c>
      <c r="W80" s="139">
        <f t="shared" ca="1" si="35"/>
        <v>1600</v>
      </c>
      <c r="Z80" s="86">
        <f t="shared" ca="1" si="17"/>
        <v>1</v>
      </c>
      <c r="AA80" s="86">
        <f t="shared" ca="1" si="18"/>
        <v>0</v>
      </c>
      <c r="AB80" s="86">
        <f t="shared" ca="1" si="19"/>
        <v>0</v>
      </c>
    </row>
    <row r="81" spans="2:28" ht="14.35" x14ac:dyDescent="0.5">
      <c r="B81" s="86">
        <v>67</v>
      </c>
      <c r="C81" s="138">
        <f t="shared" ca="1" si="36"/>
        <v>0.23534709975099111</v>
      </c>
      <c r="D81" s="86">
        <f ca="1">VLOOKUP(C81,new_arrival,3,TRUE)</f>
        <v>3.9000000000000004</v>
      </c>
      <c r="E81" s="86">
        <f t="shared" ca="1" si="20"/>
        <v>312.00000000000006</v>
      </c>
      <c r="F81" s="138">
        <f t="shared" ca="1" si="37"/>
        <v>0.4585496254651269</v>
      </c>
      <c r="G81" s="86" t="str">
        <f t="shared" ca="1" si="26"/>
        <v>Medium</v>
      </c>
      <c r="H81" s="86">
        <f t="shared" ca="1" si="27"/>
        <v>2</v>
      </c>
      <c r="I81" s="138">
        <f t="shared" ca="1" si="38"/>
        <v>0.45181302426774594</v>
      </c>
      <c r="J81" s="86" t="str">
        <f t="shared" ca="1" si="28"/>
        <v>Take-Off</v>
      </c>
      <c r="K81" s="86">
        <f t="shared" ca="1" si="29"/>
        <v>321.90000000000003</v>
      </c>
      <c r="L81" s="86">
        <f t="shared" ca="1" si="29"/>
        <v>312.4500000000001</v>
      </c>
      <c r="M81" s="86">
        <f t="shared" ca="1" si="21"/>
        <v>2</v>
      </c>
      <c r="N81" s="138">
        <f t="shared" ca="1" si="39"/>
        <v>0.85720633904715993</v>
      </c>
      <c r="O81" s="86">
        <f t="shared" ca="1" si="33"/>
        <v>12</v>
      </c>
      <c r="P81" s="86">
        <f t="shared" ca="1" si="22"/>
        <v>312.4500000000001</v>
      </c>
      <c r="Q81" s="86">
        <f t="shared" ca="1" si="23"/>
        <v>321.90000000000003</v>
      </c>
      <c r="R81" s="86">
        <f t="shared" ca="1" si="24"/>
        <v>324.4500000000001</v>
      </c>
      <c r="S81" s="86">
        <f t="shared" ca="1" si="25"/>
        <v>0.45000000000004547</v>
      </c>
      <c r="T81" s="86">
        <f t="shared" ref="T81:T144" ca="1" si="40">IF(M81=1,IF(Q80&lt;E81,E81-Q80,0),0)</f>
        <v>0</v>
      </c>
      <c r="U81" s="86">
        <f t="shared" ref="U81:U144" ca="1" si="41">IF(M81=2,IF(R80&lt;E81,E81-R80,0),0)</f>
        <v>0</v>
      </c>
      <c r="V81" s="139">
        <f t="shared" ca="1" si="34"/>
        <v>3.5695200000003613</v>
      </c>
      <c r="W81" s="139">
        <f t="shared" ca="1" si="35"/>
        <v>1200</v>
      </c>
      <c r="Z81" s="86">
        <f t="shared" ref="Z81:Z144" ca="1" si="42">IF(H81=1,1,0)</f>
        <v>0</v>
      </c>
      <c r="AA81" s="86">
        <f t="shared" ref="AA81:AA144" ca="1" si="43">IF(H81=2,1,0)</f>
        <v>1</v>
      </c>
      <c r="AB81" s="86">
        <f t="shared" ref="AB81:AB144" ca="1" si="44">IF(H81=3,1,0)</f>
        <v>0</v>
      </c>
    </row>
    <row r="82" spans="2:28" ht="14.35" x14ac:dyDescent="0.5">
      <c r="B82" s="86">
        <v>68</v>
      </c>
      <c r="C82" s="138">
        <f t="shared" ca="1" si="36"/>
        <v>0.62413239308932056</v>
      </c>
      <c r="D82" s="86">
        <f ca="1">VLOOKUP(C82,new_arrival,3,TRUE)</f>
        <v>5.8500000000000005</v>
      </c>
      <c r="E82" s="86">
        <f t="shared" ref="E82:E145" ca="1" si="45">E81+D82</f>
        <v>317.85000000000008</v>
      </c>
      <c r="F82" s="138">
        <f t="shared" ca="1" si="37"/>
        <v>0.87043496264354236</v>
      </c>
      <c r="G82" s="86" t="str">
        <f t="shared" ca="1" si="26"/>
        <v>Small</v>
      </c>
      <c r="H82" s="86">
        <f t="shared" ca="1" si="27"/>
        <v>3</v>
      </c>
      <c r="I82" s="138">
        <f t="shared" ca="1" si="38"/>
        <v>0.88194258250559177</v>
      </c>
      <c r="J82" s="86" t="str">
        <f t="shared" ca="1" si="28"/>
        <v>Landing</v>
      </c>
      <c r="K82" s="86">
        <f t="shared" ca="1" si="29"/>
        <v>321.90000000000003</v>
      </c>
      <c r="L82" s="86">
        <f t="shared" ca="1" si="29"/>
        <v>324.4500000000001</v>
      </c>
      <c r="M82" s="86">
        <f t="shared" ref="M82:M145" ca="1" si="46">IF(K82&lt;=L82,1,2)</f>
        <v>1</v>
      </c>
      <c r="N82" s="138">
        <f t="shared" ca="1" si="39"/>
        <v>0.59467088845500127</v>
      </c>
      <c r="O82" s="86">
        <f t="shared" ca="1" si="33"/>
        <v>6</v>
      </c>
      <c r="P82" s="86">
        <f t="shared" ref="P82:P145" ca="1" si="47">IF(E82&gt;MIN(K82:L82),E82,MIN(Q81:R81))</f>
        <v>321.90000000000003</v>
      </c>
      <c r="Q82" s="86">
        <f t="shared" ref="Q82:Q145" ca="1" si="48">IF(M82=1,P82+O82,Q81)</f>
        <v>327.90000000000003</v>
      </c>
      <c r="R82" s="86">
        <f t="shared" ref="R82:R145" ca="1" si="49">IF(M82=2,P82+O82,R81)</f>
        <v>324.4500000000001</v>
      </c>
      <c r="S82" s="86">
        <f t="shared" ref="S82:S145" ca="1" si="50">IF(P82&gt;E82,P82-E82,0)</f>
        <v>4.0499999999999545</v>
      </c>
      <c r="T82" s="86">
        <f t="shared" ca="1" si="40"/>
        <v>0</v>
      </c>
      <c r="U82" s="86">
        <f t="shared" ca="1" si="41"/>
        <v>0</v>
      </c>
      <c r="V82" s="139">
        <f t="shared" ca="1" si="34"/>
        <v>14.054984999999844</v>
      </c>
      <c r="W82" s="139">
        <f t="shared" ca="1" si="35"/>
        <v>850</v>
      </c>
      <c r="Z82" s="86">
        <f t="shared" ca="1" si="42"/>
        <v>0</v>
      </c>
      <c r="AA82" s="86">
        <f t="shared" ca="1" si="43"/>
        <v>0</v>
      </c>
      <c r="AB82" s="86">
        <f t="shared" ca="1" si="44"/>
        <v>1</v>
      </c>
    </row>
    <row r="83" spans="2:28" ht="14.35" x14ac:dyDescent="0.5">
      <c r="B83" s="86">
        <v>69</v>
      </c>
      <c r="C83" s="138">
        <f t="shared" ca="1" si="36"/>
        <v>0.77924629203272455</v>
      </c>
      <c r="D83" s="86">
        <f ca="1">VLOOKUP(C83,new_arrival,3,TRUE)</f>
        <v>5.8500000000000005</v>
      </c>
      <c r="E83" s="86">
        <f t="shared" ca="1" si="45"/>
        <v>323.7000000000001</v>
      </c>
      <c r="F83" s="138">
        <f t="shared" ca="1" si="37"/>
        <v>0.31169788022878042</v>
      </c>
      <c r="G83" s="86" t="str">
        <f t="shared" ca="1" si="26"/>
        <v>Jumbo</v>
      </c>
      <c r="H83" s="86">
        <f t="shared" ca="1" si="27"/>
        <v>1</v>
      </c>
      <c r="I83" s="138">
        <f t="shared" ca="1" si="38"/>
        <v>0.39566637479433853</v>
      </c>
      <c r="J83" s="86" t="str">
        <f t="shared" ca="1" si="28"/>
        <v>Take-Off</v>
      </c>
      <c r="K83" s="86">
        <f t="shared" ca="1" si="29"/>
        <v>327.90000000000003</v>
      </c>
      <c r="L83" s="86">
        <f t="shared" ca="1" si="29"/>
        <v>324.4500000000001</v>
      </c>
      <c r="M83" s="86">
        <f t="shared" ca="1" si="46"/>
        <v>2</v>
      </c>
      <c r="N83" s="138">
        <f t="shared" ca="1" si="39"/>
        <v>0.851172193285886</v>
      </c>
      <c r="O83" s="86">
        <f t="shared" ca="1" si="33"/>
        <v>12</v>
      </c>
      <c r="P83" s="86">
        <f t="shared" ca="1" si="47"/>
        <v>324.4500000000001</v>
      </c>
      <c r="Q83" s="86">
        <f t="shared" ca="1" si="48"/>
        <v>327.90000000000003</v>
      </c>
      <c r="R83" s="86">
        <f t="shared" ca="1" si="49"/>
        <v>336.4500000000001</v>
      </c>
      <c r="S83" s="86">
        <f t="shared" ca="1" si="50"/>
        <v>0.75</v>
      </c>
      <c r="T83" s="86">
        <f t="shared" ca="1" si="40"/>
        <v>0</v>
      </c>
      <c r="U83" s="86">
        <f t="shared" ca="1" si="41"/>
        <v>0</v>
      </c>
      <c r="V83" s="139">
        <f t="shared" ca="1" si="34"/>
        <v>16.360300000000002</v>
      </c>
      <c r="W83" s="139">
        <f t="shared" ca="1" si="35"/>
        <v>1600</v>
      </c>
      <c r="Z83" s="86">
        <f t="shared" ca="1" si="42"/>
        <v>1</v>
      </c>
      <c r="AA83" s="86">
        <f t="shared" ca="1" si="43"/>
        <v>0</v>
      </c>
      <c r="AB83" s="86">
        <f t="shared" ca="1" si="44"/>
        <v>0</v>
      </c>
    </row>
    <row r="84" spans="2:28" ht="14.35" x14ac:dyDescent="0.5">
      <c r="B84" s="86">
        <v>70</v>
      </c>
      <c r="C84" s="138">
        <f t="shared" ca="1" si="36"/>
        <v>0.51885312105493597</v>
      </c>
      <c r="D84" s="86">
        <f ca="1">VLOOKUP(C84,new_arrival,3,TRUE)</f>
        <v>5.8500000000000005</v>
      </c>
      <c r="E84" s="86">
        <f t="shared" ca="1" si="45"/>
        <v>329.55000000000013</v>
      </c>
      <c r="F84" s="138">
        <f t="shared" ca="1" si="37"/>
        <v>0.26232699912628998</v>
      </c>
      <c r="G84" s="86" t="str">
        <f t="shared" ref="G84:G147" ca="1" si="51">VLOOKUP(F84,jet_type,3,TRUE)</f>
        <v>Jumbo</v>
      </c>
      <c r="H84" s="86">
        <f t="shared" ref="H84:H147" ca="1" si="52">VLOOKUP(G84,jet_indicator,2,)</f>
        <v>1</v>
      </c>
      <c r="I84" s="138">
        <f t="shared" ca="1" si="38"/>
        <v>2.3001597813261165E-2</v>
      </c>
      <c r="J84" s="86" t="str">
        <f t="shared" ref="J84:J147" ca="1" si="53">VLOOKUP(I84,action_type,3,TRUE)</f>
        <v>Take-Off</v>
      </c>
      <c r="K84" s="86">
        <f t="shared" ca="1" si="29"/>
        <v>327.90000000000003</v>
      </c>
      <c r="L84" s="86">
        <f t="shared" ca="1" si="29"/>
        <v>336.4500000000001</v>
      </c>
      <c r="M84" s="86">
        <f t="shared" ca="1" si="46"/>
        <v>1</v>
      </c>
      <c r="N84" s="138">
        <f t="shared" ca="1" si="39"/>
        <v>0.56658146832313505</v>
      </c>
      <c r="O84" s="86">
        <f t="shared" ca="1" si="33"/>
        <v>12</v>
      </c>
      <c r="P84" s="86">
        <f t="shared" ca="1" si="47"/>
        <v>329.55000000000013</v>
      </c>
      <c r="Q84" s="86">
        <f t="shared" ca="1" si="48"/>
        <v>341.55000000000013</v>
      </c>
      <c r="R84" s="86">
        <f t="shared" ca="1" si="49"/>
        <v>336.4500000000001</v>
      </c>
      <c r="S84" s="86">
        <f t="shared" ca="1" si="50"/>
        <v>0</v>
      </c>
      <c r="T84" s="86">
        <f t="shared" ca="1" si="40"/>
        <v>1.6500000000000909</v>
      </c>
      <c r="U84" s="86">
        <f t="shared" ca="1" si="41"/>
        <v>0</v>
      </c>
      <c r="V84" s="139">
        <f t="shared" ca="1" si="34"/>
        <v>0</v>
      </c>
      <c r="W84" s="139">
        <f t="shared" ca="1" si="35"/>
        <v>1600</v>
      </c>
      <c r="Z84" s="86">
        <f t="shared" ca="1" si="42"/>
        <v>1</v>
      </c>
      <c r="AA84" s="86">
        <f t="shared" ca="1" si="43"/>
        <v>0</v>
      </c>
      <c r="AB84" s="86">
        <f t="shared" ca="1" si="44"/>
        <v>0</v>
      </c>
    </row>
    <row r="85" spans="2:28" ht="14.35" x14ac:dyDescent="0.5">
      <c r="B85" s="86">
        <v>71</v>
      </c>
      <c r="C85" s="138">
        <f t="shared" ca="1" si="36"/>
        <v>0.66658709224613133</v>
      </c>
      <c r="D85" s="86">
        <f ca="1">VLOOKUP(C85,new_arrival,3,TRUE)</f>
        <v>5.8500000000000005</v>
      </c>
      <c r="E85" s="86">
        <f t="shared" ca="1" si="45"/>
        <v>335.40000000000015</v>
      </c>
      <c r="F85" s="138">
        <f t="shared" ca="1" si="37"/>
        <v>9.144578037200235E-2</v>
      </c>
      <c r="G85" s="86" t="str">
        <f t="shared" ca="1" si="51"/>
        <v>Jumbo</v>
      </c>
      <c r="H85" s="86">
        <f t="shared" ca="1" si="52"/>
        <v>1</v>
      </c>
      <c r="I85" s="138">
        <f t="shared" ca="1" si="38"/>
        <v>0.25287272088686075</v>
      </c>
      <c r="J85" s="86" t="str">
        <f t="shared" ca="1" si="53"/>
        <v>Take-Off</v>
      </c>
      <c r="K85" s="86">
        <f t="shared" ca="1" si="29"/>
        <v>341.55000000000013</v>
      </c>
      <c r="L85" s="86">
        <f t="shared" ca="1" si="29"/>
        <v>336.4500000000001</v>
      </c>
      <c r="M85" s="86">
        <f t="shared" ca="1" si="46"/>
        <v>2</v>
      </c>
      <c r="N85" s="138">
        <f t="shared" ca="1" si="39"/>
        <v>0.25208068015602791</v>
      </c>
      <c r="O85" s="86">
        <f t="shared" ca="1" si="33"/>
        <v>9</v>
      </c>
      <c r="P85" s="86">
        <f t="shared" ca="1" si="47"/>
        <v>336.4500000000001</v>
      </c>
      <c r="Q85" s="86">
        <f t="shared" ca="1" si="48"/>
        <v>341.55000000000013</v>
      </c>
      <c r="R85" s="86">
        <f t="shared" ca="1" si="49"/>
        <v>345.4500000000001</v>
      </c>
      <c r="S85" s="86">
        <f t="shared" ca="1" si="50"/>
        <v>1.0499999999999545</v>
      </c>
      <c r="T85" s="86">
        <f t="shared" ca="1" si="40"/>
        <v>0</v>
      </c>
      <c r="U85" s="86">
        <f t="shared" ca="1" si="41"/>
        <v>0</v>
      </c>
      <c r="V85" s="139">
        <f t="shared" ca="1" si="34"/>
        <v>22.904419999999014</v>
      </c>
      <c r="W85" s="139">
        <f t="shared" ca="1" si="35"/>
        <v>1600</v>
      </c>
      <c r="Z85" s="86">
        <f t="shared" ca="1" si="42"/>
        <v>1</v>
      </c>
      <c r="AA85" s="86">
        <f t="shared" ca="1" si="43"/>
        <v>0</v>
      </c>
      <c r="AB85" s="86">
        <f t="shared" ca="1" si="44"/>
        <v>0</v>
      </c>
    </row>
    <row r="86" spans="2:28" ht="14.35" x14ac:dyDescent="0.5">
      <c r="B86" s="86">
        <v>72</v>
      </c>
      <c r="C86" s="138">
        <f t="shared" ca="1" si="36"/>
        <v>0.52769634139896404</v>
      </c>
      <c r="D86" s="86">
        <f ca="1">VLOOKUP(C86,new_arrival,3,TRUE)</f>
        <v>5.8500000000000005</v>
      </c>
      <c r="E86" s="86">
        <f t="shared" ca="1" si="45"/>
        <v>341.25000000000017</v>
      </c>
      <c r="F86" s="138">
        <f t="shared" ca="1" si="37"/>
        <v>0.39525720668317976</v>
      </c>
      <c r="G86" s="86" t="str">
        <f t="shared" ca="1" si="51"/>
        <v>Medium</v>
      </c>
      <c r="H86" s="86">
        <f t="shared" ca="1" si="52"/>
        <v>2</v>
      </c>
      <c r="I86" s="138">
        <f t="shared" ca="1" si="38"/>
        <v>7.1919802499150087E-2</v>
      </c>
      <c r="J86" s="86" t="str">
        <f t="shared" ca="1" si="53"/>
        <v>Take-Off</v>
      </c>
      <c r="K86" s="86">
        <f t="shared" ca="1" si="29"/>
        <v>341.55000000000013</v>
      </c>
      <c r="L86" s="86">
        <f t="shared" ca="1" si="29"/>
        <v>345.4500000000001</v>
      </c>
      <c r="M86" s="86">
        <f t="shared" ca="1" si="46"/>
        <v>1</v>
      </c>
      <c r="N86" s="138">
        <f t="shared" ca="1" si="39"/>
        <v>0.57121396742477237</v>
      </c>
      <c r="O86" s="86">
        <f t="shared" ca="1" si="33"/>
        <v>9</v>
      </c>
      <c r="P86" s="86">
        <f t="shared" ca="1" si="47"/>
        <v>341.55000000000013</v>
      </c>
      <c r="Q86" s="86">
        <f t="shared" ca="1" si="48"/>
        <v>350.55000000000013</v>
      </c>
      <c r="R86" s="86">
        <f t="shared" ca="1" si="49"/>
        <v>345.4500000000001</v>
      </c>
      <c r="S86" s="86">
        <f t="shared" ca="1" si="50"/>
        <v>0.29999999999995453</v>
      </c>
      <c r="T86" s="86">
        <f t="shared" ca="1" si="40"/>
        <v>0</v>
      </c>
      <c r="U86" s="86">
        <f t="shared" ca="1" si="41"/>
        <v>0</v>
      </c>
      <c r="V86" s="139">
        <f t="shared" ca="1" si="34"/>
        <v>2.3796799999996399</v>
      </c>
      <c r="W86" s="139">
        <f t="shared" ca="1" si="35"/>
        <v>1200</v>
      </c>
      <c r="Z86" s="86">
        <f t="shared" ca="1" si="42"/>
        <v>0</v>
      </c>
      <c r="AA86" s="86">
        <f t="shared" ca="1" si="43"/>
        <v>1</v>
      </c>
      <c r="AB86" s="86">
        <f t="shared" ca="1" si="44"/>
        <v>0</v>
      </c>
    </row>
    <row r="87" spans="2:28" ht="14.35" x14ac:dyDescent="0.5">
      <c r="B87" s="86">
        <v>73</v>
      </c>
      <c r="C87" s="138">
        <f t="shared" ca="1" si="36"/>
        <v>0.4757611075613114</v>
      </c>
      <c r="D87" s="86">
        <f ca="1">VLOOKUP(C87,new_arrival,3,TRUE)</f>
        <v>3.9000000000000004</v>
      </c>
      <c r="E87" s="86">
        <f t="shared" ca="1" si="45"/>
        <v>345.15000000000015</v>
      </c>
      <c r="F87" s="138">
        <f t="shared" ca="1" si="37"/>
        <v>0.70453431110141451</v>
      </c>
      <c r="G87" s="86" t="str">
        <f t="shared" ca="1" si="51"/>
        <v>Medium</v>
      </c>
      <c r="H87" s="86">
        <f t="shared" ca="1" si="52"/>
        <v>2</v>
      </c>
      <c r="I87" s="138">
        <f t="shared" ca="1" si="38"/>
        <v>0.37014558703588107</v>
      </c>
      <c r="J87" s="86" t="str">
        <f t="shared" ca="1" si="53"/>
        <v>Take-Off</v>
      </c>
      <c r="K87" s="86">
        <f t="shared" ca="1" si="29"/>
        <v>350.55000000000013</v>
      </c>
      <c r="L87" s="86">
        <f t="shared" ca="1" si="29"/>
        <v>345.4500000000001</v>
      </c>
      <c r="M87" s="86">
        <f t="shared" ca="1" si="46"/>
        <v>2</v>
      </c>
      <c r="N87" s="138">
        <f t="shared" ca="1" si="39"/>
        <v>0.66034551328334457</v>
      </c>
      <c r="O87" s="86">
        <f t="shared" ca="1" si="33"/>
        <v>9</v>
      </c>
      <c r="P87" s="86">
        <f t="shared" ca="1" si="47"/>
        <v>345.4500000000001</v>
      </c>
      <c r="Q87" s="86">
        <f t="shared" ca="1" si="48"/>
        <v>350.55000000000013</v>
      </c>
      <c r="R87" s="86">
        <f t="shared" ca="1" si="49"/>
        <v>354.4500000000001</v>
      </c>
      <c r="S87" s="86">
        <f t="shared" ca="1" si="50"/>
        <v>0.29999999999995453</v>
      </c>
      <c r="T87" s="86">
        <f t="shared" ca="1" si="40"/>
        <v>0</v>
      </c>
      <c r="U87" s="86">
        <f t="shared" ca="1" si="41"/>
        <v>0</v>
      </c>
      <c r="V87" s="139">
        <f t="shared" ca="1" si="34"/>
        <v>2.3796799999996399</v>
      </c>
      <c r="W87" s="139">
        <f t="shared" ca="1" si="35"/>
        <v>1200</v>
      </c>
      <c r="Z87" s="86">
        <f t="shared" ca="1" si="42"/>
        <v>0</v>
      </c>
      <c r="AA87" s="86">
        <f t="shared" ca="1" si="43"/>
        <v>1</v>
      </c>
      <c r="AB87" s="86">
        <f t="shared" ca="1" si="44"/>
        <v>0</v>
      </c>
    </row>
    <row r="88" spans="2:28" ht="14.35" x14ac:dyDescent="0.5">
      <c r="B88" s="86">
        <v>74</v>
      </c>
      <c r="C88" s="138">
        <f t="shared" ca="1" si="36"/>
        <v>0.54878217647903482</v>
      </c>
      <c r="D88" s="86">
        <f ca="1">VLOOKUP(C88,new_arrival,3,TRUE)</f>
        <v>5.8500000000000005</v>
      </c>
      <c r="E88" s="86">
        <f t="shared" ca="1" si="45"/>
        <v>351.00000000000017</v>
      </c>
      <c r="F88" s="138">
        <f t="shared" ca="1" si="37"/>
        <v>0.58366726510198752</v>
      </c>
      <c r="G88" s="86" t="str">
        <f t="shared" ca="1" si="51"/>
        <v>Medium</v>
      </c>
      <c r="H88" s="86">
        <f t="shared" ca="1" si="52"/>
        <v>2</v>
      </c>
      <c r="I88" s="138">
        <f t="shared" ca="1" si="38"/>
        <v>0.22689070844148818</v>
      </c>
      <c r="J88" s="86" t="str">
        <f t="shared" ca="1" si="53"/>
        <v>Take-Off</v>
      </c>
      <c r="K88" s="86">
        <f t="shared" ca="1" si="29"/>
        <v>350.55000000000013</v>
      </c>
      <c r="L88" s="86">
        <f t="shared" ca="1" si="29"/>
        <v>354.4500000000001</v>
      </c>
      <c r="M88" s="86">
        <f t="shared" ca="1" si="46"/>
        <v>1</v>
      </c>
      <c r="N88" s="138">
        <f t="shared" ca="1" si="39"/>
        <v>0.57685100373234277</v>
      </c>
      <c r="O88" s="86">
        <f t="shared" ca="1" si="33"/>
        <v>9</v>
      </c>
      <c r="P88" s="86">
        <f t="shared" ca="1" si="47"/>
        <v>351.00000000000017</v>
      </c>
      <c r="Q88" s="86">
        <f t="shared" ca="1" si="48"/>
        <v>360.00000000000017</v>
      </c>
      <c r="R88" s="86">
        <f t="shared" ca="1" si="49"/>
        <v>354.4500000000001</v>
      </c>
      <c r="S88" s="86">
        <f t="shared" ca="1" si="50"/>
        <v>0</v>
      </c>
      <c r="T88" s="86">
        <f t="shared" ca="1" si="40"/>
        <v>0.45000000000004547</v>
      </c>
      <c r="U88" s="86">
        <f t="shared" ca="1" si="41"/>
        <v>0</v>
      </c>
      <c r="V88" s="139">
        <f t="shared" ca="1" si="34"/>
        <v>0</v>
      </c>
      <c r="W88" s="139">
        <f t="shared" ca="1" si="35"/>
        <v>1200</v>
      </c>
      <c r="Z88" s="86">
        <f t="shared" ca="1" si="42"/>
        <v>0</v>
      </c>
      <c r="AA88" s="86">
        <f t="shared" ca="1" si="43"/>
        <v>1</v>
      </c>
      <c r="AB88" s="86">
        <f t="shared" ca="1" si="44"/>
        <v>0</v>
      </c>
    </row>
    <row r="89" spans="2:28" ht="14.35" x14ac:dyDescent="0.5">
      <c r="B89" s="86">
        <v>75</v>
      </c>
      <c r="C89" s="138">
        <f t="shared" ca="1" si="36"/>
        <v>8.7069568172467027E-2</v>
      </c>
      <c r="D89" s="86">
        <f ca="1">VLOOKUP(C89,new_arrival,3,TRUE)</f>
        <v>0</v>
      </c>
      <c r="E89" s="86">
        <f t="shared" ca="1" si="45"/>
        <v>351.00000000000017</v>
      </c>
      <c r="F89" s="138">
        <f t="shared" ca="1" si="37"/>
        <v>0.5754278536659494</v>
      </c>
      <c r="G89" s="86" t="str">
        <f t="shared" ca="1" si="51"/>
        <v>Medium</v>
      </c>
      <c r="H89" s="86">
        <f t="shared" ca="1" si="52"/>
        <v>2</v>
      </c>
      <c r="I89" s="138">
        <f t="shared" ca="1" si="38"/>
        <v>0.66937981258174994</v>
      </c>
      <c r="J89" s="86" t="str">
        <f t="shared" ca="1" si="53"/>
        <v>Landing</v>
      </c>
      <c r="K89" s="86">
        <f t="shared" ca="1" si="29"/>
        <v>360.00000000000017</v>
      </c>
      <c r="L89" s="86">
        <f t="shared" ca="1" si="29"/>
        <v>354.4500000000001</v>
      </c>
      <c r="M89" s="86">
        <f t="shared" ca="1" si="46"/>
        <v>2</v>
      </c>
      <c r="N89" s="138">
        <f t="shared" ca="1" si="39"/>
        <v>0.76969280215251801</v>
      </c>
      <c r="O89" s="86">
        <f t="shared" ca="1" si="33"/>
        <v>9</v>
      </c>
      <c r="P89" s="86">
        <f t="shared" ca="1" si="47"/>
        <v>354.4500000000001</v>
      </c>
      <c r="Q89" s="86">
        <f t="shared" ca="1" si="48"/>
        <v>360.00000000000017</v>
      </c>
      <c r="R89" s="86">
        <f t="shared" ca="1" si="49"/>
        <v>363.4500000000001</v>
      </c>
      <c r="S89" s="86">
        <f t="shared" ca="1" si="50"/>
        <v>3.4499999999999318</v>
      </c>
      <c r="T89" s="86">
        <f t="shared" ca="1" si="40"/>
        <v>0</v>
      </c>
      <c r="U89" s="86">
        <f t="shared" ca="1" si="41"/>
        <v>0</v>
      </c>
      <c r="V89" s="139">
        <f t="shared" ca="1" si="34"/>
        <v>51.311849999998998</v>
      </c>
      <c r="W89" s="139">
        <f t="shared" ca="1" si="35"/>
        <v>1200</v>
      </c>
      <c r="Z89" s="86">
        <f t="shared" ca="1" si="42"/>
        <v>0</v>
      </c>
      <c r="AA89" s="86">
        <f t="shared" ca="1" si="43"/>
        <v>1</v>
      </c>
      <c r="AB89" s="86">
        <f t="shared" ca="1" si="44"/>
        <v>0</v>
      </c>
    </row>
    <row r="90" spans="2:28" ht="14.35" x14ac:dyDescent="0.5">
      <c r="B90" s="86">
        <v>76</v>
      </c>
      <c r="C90" s="138">
        <f t="shared" ca="1" si="36"/>
        <v>4.3530230282202043E-2</v>
      </c>
      <c r="D90" s="86">
        <f ca="1">VLOOKUP(C90,new_arrival,3,TRUE)</f>
        <v>0</v>
      </c>
      <c r="E90" s="86">
        <f t="shared" ca="1" si="45"/>
        <v>351.00000000000017</v>
      </c>
      <c r="F90" s="138">
        <f t="shared" ca="1" si="37"/>
        <v>9.9191772746379914E-2</v>
      </c>
      <c r="G90" s="86" t="str">
        <f t="shared" ca="1" si="51"/>
        <v>Jumbo</v>
      </c>
      <c r="H90" s="86">
        <f t="shared" ca="1" si="52"/>
        <v>1</v>
      </c>
      <c r="I90" s="138">
        <f t="shared" ca="1" si="38"/>
        <v>0.64774184089019304</v>
      </c>
      <c r="J90" s="86" t="str">
        <f t="shared" ca="1" si="53"/>
        <v>Landing</v>
      </c>
      <c r="K90" s="86">
        <f t="shared" ca="1" si="29"/>
        <v>360.00000000000017</v>
      </c>
      <c r="L90" s="86">
        <f t="shared" ca="1" si="29"/>
        <v>363.4500000000001</v>
      </c>
      <c r="M90" s="86">
        <f t="shared" ca="1" si="46"/>
        <v>1</v>
      </c>
      <c r="N90" s="138">
        <f t="shared" ca="1" si="39"/>
        <v>0.17002256624355583</v>
      </c>
      <c r="O90" s="86">
        <f t="shared" ca="1" si="33"/>
        <v>9</v>
      </c>
      <c r="P90" s="86">
        <f t="shared" ca="1" si="47"/>
        <v>360.00000000000017</v>
      </c>
      <c r="Q90" s="86">
        <f t="shared" ca="1" si="48"/>
        <v>369.00000000000017</v>
      </c>
      <c r="R90" s="86">
        <f t="shared" ca="1" si="49"/>
        <v>363.4500000000001</v>
      </c>
      <c r="S90" s="86">
        <f t="shared" ca="1" si="50"/>
        <v>9</v>
      </c>
      <c r="T90" s="86">
        <f t="shared" ca="1" si="40"/>
        <v>0</v>
      </c>
      <c r="U90" s="86">
        <f t="shared" ca="1" si="41"/>
        <v>0</v>
      </c>
      <c r="V90" s="139">
        <f t="shared" ca="1" si="34"/>
        <v>803.14200000000017</v>
      </c>
      <c r="W90" s="139">
        <f t="shared" ca="1" si="35"/>
        <v>1600</v>
      </c>
      <c r="Z90" s="86">
        <f t="shared" ca="1" si="42"/>
        <v>1</v>
      </c>
      <c r="AA90" s="86">
        <f t="shared" ca="1" si="43"/>
        <v>0</v>
      </c>
      <c r="AB90" s="86">
        <f t="shared" ca="1" si="44"/>
        <v>0</v>
      </c>
    </row>
    <row r="91" spans="2:28" ht="14.35" x14ac:dyDescent="0.5">
      <c r="B91" s="86">
        <v>77</v>
      </c>
      <c r="C91" s="138">
        <f t="shared" ca="1" si="36"/>
        <v>0.13210044929567788</v>
      </c>
      <c r="D91" s="86">
        <f ca="1">VLOOKUP(C91,new_arrival,3,TRUE)</f>
        <v>3.9000000000000004</v>
      </c>
      <c r="E91" s="86">
        <f t="shared" ca="1" si="45"/>
        <v>354.90000000000015</v>
      </c>
      <c r="F91" s="138">
        <f t="shared" ca="1" si="37"/>
        <v>0.58215746654487555</v>
      </c>
      <c r="G91" s="86" t="str">
        <f t="shared" ca="1" si="51"/>
        <v>Medium</v>
      </c>
      <c r="H91" s="86">
        <f t="shared" ca="1" si="52"/>
        <v>2</v>
      </c>
      <c r="I91" s="138">
        <f t="shared" ca="1" si="38"/>
        <v>0.50722660976324629</v>
      </c>
      <c r="J91" s="86" t="str">
        <f t="shared" ca="1" si="53"/>
        <v>Landing</v>
      </c>
      <c r="K91" s="86">
        <f t="shared" ca="1" si="29"/>
        <v>369.00000000000017</v>
      </c>
      <c r="L91" s="86">
        <f t="shared" ca="1" si="29"/>
        <v>363.4500000000001</v>
      </c>
      <c r="M91" s="86">
        <f t="shared" ca="1" si="46"/>
        <v>2</v>
      </c>
      <c r="N91" s="138">
        <f t="shared" ca="1" si="39"/>
        <v>0.74184594247960345</v>
      </c>
      <c r="O91" s="86">
        <f t="shared" ca="1" si="33"/>
        <v>9</v>
      </c>
      <c r="P91" s="86">
        <f t="shared" ca="1" si="47"/>
        <v>363.4500000000001</v>
      </c>
      <c r="Q91" s="86">
        <f t="shared" ca="1" si="48"/>
        <v>369.00000000000017</v>
      </c>
      <c r="R91" s="86">
        <f t="shared" ca="1" si="49"/>
        <v>372.4500000000001</v>
      </c>
      <c r="S91" s="86">
        <f t="shared" ca="1" si="50"/>
        <v>8.5499999999999545</v>
      </c>
      <c r="T91" s="86">
        <f t="shared" ca="1" si="40"/>
        <v>0</v>
      </c>
      <c r="U91" s="86">
        <f t="shared" ca="1" si="41"/>
        <v>0</v>
      </c>
      <c r="V91" s="139">
        <f t="shared" ca="1" si="34"/>
        <v>127.16414999999935</v>
      </c>
      <c r="W91" s="139">
        <f t="shared" ca="1" si="35"/>
        <v>1200</v>
      </c>
      <c r="Z91" s="86">
        <f t="shared" ca="1" si="42"/>
        <v>0</v>
      </c>
      <c r="AA91" s="86">
        <f t="shared" ca="1" si="43"/>
        <v>1</v>
      </c>
      <c r="AB91" s="86">
        <f t="shared" ca="1" si="44"/>
        <v>0</v>
      </c>
    </row>
    <row r="92" spans="2:28" ht="14.35" x14ac:dyDescent="0.5">
      <c r="B92" s="86">
        <v>78</v>
      </c>
      <c r="C92" s="138">
        <f t="shared" ca="1" si="36"/>
        <v>0.75405384189710678</v>
      </c>
      <c r="D92" s="86">
        <f ca="1">VLOOKUP(C92,new_arrival,3,TRUE)</f>
        <v>5.8500000000000005</v>
      </c>
      <c r="E92" s="86">
        <f t="shared" ca="1" si="45"/>
        <v>360.75000000000017</v>
      </c>
      <c r="F92" s="138">
        <f t="shared" ca="1" si="37"/>
        <v>0.64885557626376733</v>
      </c>
      <c r="G92" s="86" t="str">
        <f t="shared" ca="1" si="51"/>
        <v>Medium</v>
      </c>
      <c r="H92" s="86">
        <f t="shared" ca="1" si="52"/>
        <v>2</v>
      </c>
      <c r="I92" s="138">
        <f t="shared" ca="1" si="38"/>
        <v>0.96186666471045024</v>
      </c>
      <c r="J92" s="86" t="str">
        <f t="shared" ca="1" si="53"/>
        <v>Landing</v>
      </c>
      <c r="K92" s="86">
        <f t="shared" ca="1" si="29"/>
        <v>369.00000000000017</v>
      </c>
      <c r="L92" s="86">
        <f t="shared" ca="1" si="29"/>
        <v>372.4500000000001</v>
      </c>
      <c r="M92" s="86">
        <f t="shared" ca="1" si="46"/>
        <v>1</v>
      </c>
      <c r="N92" s="138">
        <f t="shared" ca="1" si="39"/>
        <v>0.28996199632078179</v>
      </c>
      <c r="O92" s="86">
        <f t="shared" ca="1" si="33"/>
        <v>6</v>
      </c>
      <c r="P92" s="86">
        <f t="shared" ca="1" si="47"/>
        <v>369.00000000000017</v>
      </c>
      <c r="Q92" s="86">
        <f t="shared" ca="1" si="48"/>
        <v>375.00000000000017</v>
      </c>
      <c r="R92" s="86">
        <f t="shared" ca="1" si="49"/>
        <v>372.4500000000001</v>
      </c>
      <c r="S92" s="86">
        <f t="shared" ca="1" si="50"/>
        <v>8.25</v>
      </c>
      <c r="T92" s="86">
        <f t="shared" ca="1" si="40"/>
        <v>0</v>
      </c>
      <c r="U92" s="86">
        <f t="shared" ca="1" si="41"/>
        <v>0</v>
      </c>
      <c r="V92" s="139">
        <f t="shared" ca="1" si="34"/>
        <v>122.70225000000002</v>
      </c>
      <c r="W92" s="139">
        <f t="shared" ca="1" si="35"/>
        <v>1200</v>
      </c>
      <c r="Z92" s="86">
        <f t="shared" ca="1" si="42"/>
        <v>0</v>
      </c>
      <c r="AA92" s="86">
        <f t="shared" ca="1" si="43"/>
        <v>1</v>
      </c>
      <c r="AB92" s="86">
        <f t="shared" ca="1" si="44"/>
        <v>0</v>
      </c>
    </row>
    <row r="93" spans="2:28" ht="14.35" x14ac:dyDescent="0.5">
      <c r="B93" s="86">
        <v>79</v>
      </c>
      <c r="C93" s="138">
        <f t="shared" ca="1" si="36"/>
        <v>8.6858428902251039E-2</v>
      </c>
      <c r="D93" s="86">
        <f ca="1">VLOOKUP(C93,new_arrival,3,TRUE)</f>
        <v>0</v>
      </c>
      <c r="E93" s="86">
        <f t="shared" ca="1" si="45"/>
        <v>360.75000000000017</v>
      </c>
      <c r="F93" s="138">
        <f t="shared" ca="1" si="37"/>
        <v>0.65518077916155093</v>
      </c>
      <c r="G93" s="86" t="str">
        <f t="shared" ca="1" si="51"/>
        <v>Medium</v>
      </c>
      <c r="H93" s="86">
        <f t="shared" ca="1" si="52"/>
        <v>2</v>
      </c>
      <c r="I93" s="138">
        <f t="shared" ca="1" si="38"/>
        <v>1.289053283787156E-2</v>
      </c>
      <c r="J93" s="86" t="str">
        <f t="shared" ca="1" si="53"/>
        <v>Take-Off</v>
      </c>
      <c r="K93" s="86">
        <f t="shared" ca="1" si="29"/>
        <v>375.00000000000017</v>
      </c>
      <c r="L93" s="86">
        <f t="shared" ca="1" si="29"/>
        <v>372.4500000000001</v>
      </c>
      <c r="M93" s="86">
        <f t="shared" ca="1" si="46"/>
        <v>2</v>
      </c>
      <c r="N93" s="138">
        <f t="shared" ca="1" si="39"/>
        <v>0.12477174841589334</v>
      </c>
      <c r="O93" s="86">
        <f t="shared" ca="1" si="33"/>
        <v>6</v>
      </c>
      <c r="P93" s="86">
        <f t="shared" ca="1" si="47"/>
        <v>372.4500000000001</v>
      </c>
      <c r="Q93" s="86">
        <f t="shared" ca="1" si="48"/>
        <v>375.00000000000017</v>
      </c>
      <c r="R93" s="86">
        <f t="shared" ca="1" si="49"/>
        <v>378.4500000000001</v>
      </c>
      <c r="S93" s="86">
        <f t="shared" ca="1" si="50"/>
        <v>11.699999999999932</v>
      </c>
      <c r="T93" s="86">
        <f t="shared" ca="1" si="40"/>
        <v>0</v>
      </c>
      <c r="U93" s="86">
        <f t="shared" ca="1" si="41"/>
        <v>0</v>
      </c>
      <c r="V93" s="139">
        <f t="shared" ca="1" si="34"/>
        <v>92.807519999999471</v>
      </c>
      <c r="W93" s="139">
        <f t="shared" ca="1" si="35"/>
        <v>1200</v>
      </c>
      <c r="Z93" s="86">
        <f t="shared" ca="1" si="42"/>
        <v>0</v>
      </c>
      <c r="AA93" s="86">
        <f t="shared" ca="1" si="43"/>
        <v>1</v>
      </c>
      <c r="AB93" s="86">
        <f t="shared" ca="1" si="44"/>
        <v>0</v>
      </c>
    </row>
    <row r="94" spans="2:28" ht="14.35" x14ac:dyDescent="0.5">
      <c r="B94" s="86">
        <v>80</v>
      </c>
      <c r="C94" s="138">
        <f t="shared" ca="1" si="36"/>
        <v>0.86997241090037269</v>
      </c>
      <c r="D94" s="86">
        <f ca="1">VLOOKUP(C94,new_arrival,3,TRUE)</f>
        <v>7.8000000000000007</v>
      </c>
      <c r="E94" s="86">
        <f t="shared" ca="1" si="45"/>
        <v>368.55000000000018</v>
      </c>
      <c r="F94" s="138">
        <f t="shared" ca="1" si="37"/>
        <v>0.22608389244532534</v>
      </c>
      <c r="G94" s="86" t="str">
        <f t="shared" ca="1" si="51"/>
        <v>Jumbo</v>
      </c>
      <c r="H94" s="86">
        <f t="shared" ca="1" si="52"/>
        <v>1</v>
      </c>
      <c r="I94" s="138">
        <f t="shared" ca="1" si="38"/>
        <v>0.22670892699439915</v>
      </c>
      <c r="J94" s="86" t="str">
        <f t="shared" ca="1" si="53"/>
        <v>Take-Off</v>
      </c>
      <c r="K94" s="86">
        <f t="shared" ca="1" si="29"/>
        <v>375.00000000000017</v>
      </c>
      <c r="L94" s="86">
        <f t="shared" ca="1" si="29"/>
        <v>378.4500000000001</v>
      </c>
      <c r="M94" s="86">
        <f t="shared" ca="1" si="46"/>
        <v>1</v>
      </c>
      <c r="N94" s="138">
        <f t="shared" ca="1" si="39"/>
        <v>0.90518970898217566</v>
      </c>
      <c r="O94" s="86">
        <f t="shared" ca="1" si="33"/>
        <v>12</v>
      </c>
      <c r="P94" s="86">
        <f t="shared" ca="1" si="47"/>
        <v>375.00000000000017</v>
      </c>
      <c r="Q94" s="86">
        <f t="shared" ca="1" si="48"/>
        <v>387.00000000000017</v>
      </c>
      <c r="R94" s="86">
        <f t="shared" ca="1" si="49"/>
        <v>378.4500000000001</v>
      </c>
      <c r="S94" s="86">
        <f t="shared" ca="1" si="50"/>
        <v>6.4499999999999886</v>
      </c>
      <c r="T94" s="86">
        <f t="shared" ca="1" si="40"/>
        <v>0</v>
      </c>
      <c r="U94" s="86">
        <f t="shared" ca="1" si="41"/>
        <v>0</v>
      </c>
      <c r="V94" s="139">
        <f t="shared" ca="1" si="34"/>
        <v>140.69857999999979</v>
      </c>
      <c r="W94" s="139">
        <f t="shared" ca="1" si="35"/>
        <v>1600</v>
      </c>
      <c r="Z94" s="86">
        <f t="shared" ca="1" si="42"/>
        <v>1</v>
      </c>
      <c r="AA94" s="86">
        <f t="shared" ca="1" si="43"/>
        <v>0</v>
      </c>
      <c r="AB94" s="86">
        <f t="shared" ca="1" si="44"/>
        <v>0</v>
      </c>
    </row>
    <row r="95" spans="2:28" ht="14.35" x14ac:dyDescent="0.5">
      <c r="B95" s="86">
        <v>81</v>
      </c>
      <c r="C95" s="138">
        <f t="shared" ca="1" si="36"/>
        <v>0.4717248039813946</v>
      </c>
      <c r="D95" s="86">
        <f ca="1">VLOOKUP(C95,new_arrival,3,TRUE)</f>
        <v>3.9000000000000004</v>
      </c>
      <c r="E95" s="86">
        <f t="shared" ca="1" si="45"/>
        <v>372.45000000000016</v>
      </c>
      <c r="F95" s="138">
        <f t="shared" ca="1" si="37"/>
        <v>0.88855543578219143</v>
      </c>
      <c r="G95" s="86" t="str">
        <f t="shared" ca="1" si="51"/>
        <v>Small</v>
      </c>
      <c r="H95" s="86">
        <f t="shared" ca="1" si="52"/>
        <v>3</v>
      </c>
      <c r="I95" s="138">
        <f t="shared" ca="1" si="38"/>
        <v>0.90721795649241344</v>
      </c>
      <c r="J95" s="86" t="str">
        <f t="shared" ca="1" si="53"/>
        <v>Landing</v>
      </c>
      <c r="K95" s="86">
        <f t="shared" ref="K95:L158" ca="1" si="54">Q94</f>
        <v>387.00000000000017</v>
      </c>
      <c r="L95" s="86">
        <f t="shared" ca="1" si="54"/>
        <v>378.4500000000001</v>
      </c>
      <c r="M95" s="86">
        <f t="shared" ca="1" si="46"/>
        <v>2</v>
      </c>
      <c r="N95" s="138">
        <f t="shared" ca="1" si="39"/>
        <v>0.29456760860980036</v>
      </c>
      <c r="O95" s="86">
        <f t="shared" ca="1" si="33"/>
        <v>6</v>
      </c>
      <c r="P95" s="86">
        <f t="shared" ca="1" si="47"/>
        <v>378.4500000000001</v>
      </c>
      <c r="Q95" s="86">
        <f t="shared" ca="1" si="48"/>
        <v>387.00000000000017</v>
      </c>
      <c r="R95" s="86">
        <f t="shared" ca="1" si="49"/>
        <v>384.4500000000001</v>
      </c>
      <c r="S95" s="86">
        <f t="shared" ca="1" si="50"/>
        <v>5.9999999999999432</v>
      </c>
      <c r="T95" s="86">
        <f t="shared" ca="1" si="40"/>
        <v>0</v>
      </c>
      <c r="U95" s="86">
        <f t="shared" ca="1" si="41"/>
        <v>0</v>
      </c>
      <c r="V95" s="139">
        <f t="shared" ca="1" si="34"/>
        <v>20.822199999999803</v>
      </c>
      <c r="W95" s="139">
        <f t="shared" ca="1" si="35"/>
        <v>850</v>
      </c>
      <c r="Z95" s="86">
        <f t="shared" ca="1" si="42"/>
        <v>0</v>
      </c>
      <c r="AA95" s="86">
        <f t="shared" ca="1" si="43"/>
        <v>0</v>
      </c>
      <c r="AB95" s="86">
        <f t="shared" ca="1" si="44"/>
        <v>1</v>
      </c>
    </row>
    <row r="96" spans="2:28" ht="14.35" x14ac:dyDescent="0.5">
      <c r="B96" s="86">
        <v>82</v>
      </c>
      <c r="C96" s="138">
        <f t="shared" ca="1" si="36"/>
        <v>0.6200357483404505</v>
      </c>
      <c r="D96" s="86">
        <f ca="1">VLOOKUP(C96,new_arrival,3,TRUE)</f>
        <v>5.8500000000000005</v>
      </c>
      <c r="E96" s="86">
        <f t="shared" ca="1" si="45"/>
        <v>378.30000000000018</v>
      </c>
      <c r="F96" s="138">
        <f t="shared" ca="1" si="37"/>
        <v>0.67982192599471369</v>
      </c>
      <c r="G96" s="86" t="str">
        <f t="shared" ca="1" si="51"/>
        <v>Medium</v>
      </c>
      <c r="H96" s="86">
        <f t="shared" ca="1" si="52"/>
        <v>2</v>
      </c>
      <c r="I96" s="138">
        <f t="shared" ca="1" si="38"/>
        <v>0.39101612707749345</v>
      </c>
      <c r="J96" s="86" t="str">
        <f t="shared" ca="1" si="53"/>
        <v>Take-Off</v>
      </c>
      <c r="K96" s="86">
        <f t="shared" ca="1" si="54"/>
        <v>387.00000000000017</v>
      </c>
      <c r="L96" s="86">
        <f t="shared" ca="1" si="54"/>
        <v>384.4500000000001</v>
      </c>
      <c r="M96" s="86">
        <f t="shared" ca="1" si="46"/>
        <v>2</v>
      </c>
      <c r="N96" s="138">
        <f t="shared" ca="1" si="39"/>
        <v>2.9297832567066417E-2</v>
      </c>
      <c r="O96" s="86">
        <f t="shared" ca="1" si="33"/>
        <v>6</v>
      </c>
      <c r="P96" s="86">
        <f t="shared" ca="1" si="47"/>
        <v>384.4500000000001</v>
      </c>
      <c r="Q96" s="86">
        <f t="shared" ca="1" si="48"/>
        <v>387.00000000000017</v>
      </c>
      <c r="R96" s="86">
        <f t="shared" ca="1" si="49"/>
        <v>390.4500000000001</v>
      </c>
      <c r="S96" s="86">
        <f t="shared" ca="1" si="50"/>
        <v>6.1499999999999204</v>
      </c>
      <c r="T96" s="86">
        <f t="shared" ca="1" si="40"/>
        <v>0</v>
      </c>
      <c r="U96" s="86">
        <f t="shared" ca="1" si="41"/>
        <v>0</v>
      </c>
      <c r="V96" s="139">
        <f t="shared" ca="1" si="34"/>
        <v>48.783439999999374</v>
      </c>
      <c r="W96" s="139">
        <f t="shared" ca="1" si="35"/>
        <v>1200</v>
      </c>
      <c r="Z96" s="86">
        <f t="shared" ca="1" si="42"/>
        <v>0</v>
      </c>
      <c r="AA96" s="86">
        <f t="shared" ca="1" si="43"/>
        <v>1</v>
      </c>
      <c r="AB96" s="86">
        <f t="shared" ca="1" si="44"/>
        <v>0</v>
      </c>
    </row>
    <row r="97" spans="2:28" ht="14.35" x14ac:dyDescent="0.5">
      <c r="B97" s="86">
        <v>83</v>
      </c>
      <c r="C97" s="138">
        <f t="shared" ca="1" si="36"/>
        <v>0.51810004568607637</v>
      </c>
      <c r="D97" s="86">
        <f ca="1">VLOOKUP(C97,new_arrival,3,TRUE)</f>
        <v>5.8500000000000005</v>
      </c>
      <c r="E97" s="86">
        <f t="shared" ca="1" si="45"/>
        <v>384.1500000000002</v>
      </c>
      <c r="F97" s="138">
        <f t="shared" ca="1" si="37"/>
        <v>0.78372461702318708</v>
      </c>
      <c r="G97" s="86" t="str">
        <f t="shared" ca="1" si="51"/>
        <v>Medium</v>
      </c>
      <c r="H97" s="86">
        <f t="shared" ca="1" si="52"/>
        <v>2</v>
      </c>
      <c r="I97" s="138">
        <f t="shared" ca="1" si="38"/>
        <v>0.76083050014936515</v>
      </c>
      <c r="J97" s="86" t="str">
        <f t="shared" ca="1" si="53"/>
        <v>Landing</v>
      </c>
      <c r="K97" s="86">
        <f t="shared" ca="1" si="54"/>
        <v>387.00000000000017</v>
      </c>
      <c r="L97" s="86">
        <f t="shared" ca="1" si="54"/>
        <v>390.4500000000001</v>
      </c>
      <c r="M97" s="86">
        <f t="shared" ca="1" si="46"/>
        <v>1</v>
      </c>
      <c r="N97" s="138">
        <f t="shared" ca="1" si="39"/>
        <v>0.63319973891002979</v>
      </c>
      <c r="O97" s="86">
        <f t="shared" ca="1" si="33"/>
        <v>9</v>
      </c>
      <c r="P97" s="86">
        <f t="shared" ca="1" si="47"/>
        <v>387.00000000000017</v>
      </c>
      <c r="Q97" s="86">
        <f t="shared" ca="1" si="48"/>
        <v>396.00000000000017</v>
      </c>
      <c r="R97" s="86">
        <f t="shared" ca="1" si="49"/>
        <v>390.4500000000001</v>
      </c>
      <c r="S97" s="86">
        <f t="shared" ca="1" si="50"/>
        <v>2.8499999999999659</v>
      </c>
      <c r="T97" s="86">
        <f t="shared" ca="1" si="40"/>
        <v>0</v>
      </c>
      <c r="U97" s="86">
        <f t="shared" ca="1" si="41"/>
        <v>0</v>
      </c>
      <c r="V97" s="139">
        <f t="shared" ca="1" si="34"/>
        <v>42.388049999999502</v>
      </c>
      <c r="W97" s="139">
        <f t="shared" ca="1" si="35"/>
        <v>1200</v>
      </c>
      <c r="Z97" s="86">
        <f t="shared" ca="1" si="42"/>
        <v>0</v>
      </c>
      <c r="AA97" s="86">
        <f t="shared" ca="1" si="43"/>
        <v>1</v>
      </c>
      <c r="AB97" s="86">
        <f t="shared" ca="1" si="44"/>
        <v>0</v>
      </c>
    </row>
    <row r="98" spans="2:28" ht="14.35" x14ac:dyDescent="0.5">
      <c r="B98" s="86">
        <v>84</v>
      </c>
      <c r="C98" s="138">
        <f t="shared" ca="1" si="36"/>
        <v>0.20077745291981242</v>
      </c>
      <c r="D98" s="86">
        <f ca="1">VLOOKUP(C98,new_arrival,3,TRUE)</f>
        <v>3.9000000000000004</v>
      </c>
      <c r="E98" s="86">
        <f t="shared" ca="1" si="45"/>
        <v>388.05000000000018</v>
      </c>
      <c r="F98" s="138">
        <f t="shared" ca="1" si="37"/>
        <v>3.1290232468231483E-2</v>
      </c>
      <c r="G98" s="86" t="str">
        <f t="shared" ca="1" si="51"/>
        <v>Jumbo</v>
      </c>
      <c r="H98" s="86">
        <f t="shared" ca="1" si="52"/>
        <v>1</v>
      </c>
      <c r="I98" s="138">
        <f t="shared" ca="1" si="38"/>
        <v>2.2456205297470722E-2</v>
      </c>
      <c r="J98" s="86" t="str">
        <f t="shared" ca="1" si="53"/>
        <v>Take-Off</v>
      </c>
      <c r="K98" s="86">
        <f t="shared" ca="1" si="54"/>
        <v>396.00000000000017</v>
      </c>
      <c r="L98" s="86">
        <f t="shared" ca="1" si="54"/>
        <v>390.4500000000001</v>
      </c>
      <c r="M98" s="86">
        <f t="shared" ca="1" si="46"/>
        <v>2</v>
      </c>
      <c r="N98" s="138">
        <f t="shared" ca="1" si="39"/>
        <v>0.58565139776438202</v>
      </c>
      <c r="O98" s="86">
        <f t="shared" ca="1" si="33"/>
        <v>12</v>
      </c>
      <c r="P98" s="86">
        <f t="shared" ca="1" si="47"/>
        <v>390.4500000000001</v>
      </c>
      <c r="Q98" s="86">
        <f t="shared" ca="1" si="48"/>
        <v>396.00000000000017</v>
      </c>
      <c r="R98" s="86">
        <f t="shared" ca="1" si="49"/>
        <v>402.4500000000001</v>
      </c>
      <c r="S98" s="86">
        <f t="shared" ca="1" si="50"/>
        <v>2.3999999999999204</v>
      </c>
      <c r="T98" s="86">
        <f t="shared" ca="1" si="40"/>
        <v>0</v>
      </c>
      <c r="U98" s="86">
        <f t="shared" ca="1" si="41"/>
        <v>0</v>
      </c>
      <c r="V98" s="139">
        <f t="shared" ca="1" si="34"/>
        <v>52.352959999998276</v>
      </c>
      <c r="W98" s="139">
        <f t="shared" ca="1" si="35"/>
        <v>1600</v>
      </c>
      <c r="Z98" s="86">
        <f t="shared" ca="1" si="42"/>
        <v>1</v>
      </c>
      <c r="AA98" s="86">
        <f t="shared" ca="1" si="43"/>
        <v>0</v>
      </c>
      <c r="AB98" s="86">
        <f t="shared" ca="1" si="44"/>
        <v>0</v>
      </c>
    </row>
    <row r="99" spans="2:28" ht="14.35" x14ac:dyDescent="0.5">
      <c r="B99" s="86">
        <v>85</v>
      </c>
      <c r="C99" s="138">
        <f t="shared" ca="1" si="36"/>
        <v>0.85946342963252098</v>
      </c>
      <c r="D99" s="86">
        <f ca="1">VLOOKUP(C99,new_arrival,3,TRUE)</f>
        <v>7.8000000000000007</v>
      </c>
      <c r="E99" s="86">
        <f t="shared" ca="1" si="45"/>
        <v>395.85000000000019</v>
      </c>
      <c r="F99" s="138">
        <f t="shared" ca="1" si="37"/>
        <v>0.59478659844648096</v>
      </c>
      <c r="G99" s="86" t="str">
        <f t="shared" ca="1" si="51"/>
        <v>Medium</v>
      </c>
      <c r="H99" s="86">
        <f t="shared" ca="1" si="52"/>
        <v>2</v>
      </c>
      <c r="I99" s="138">
        <f t="shared" ca="1" si="38"/>
        <v>0.67644365912732352</v>
      </c>
      <c r="J99" s="86" t="str">
        <f t="shared" ca="1" si="53"/>
        <v>Landing</v>
      </c>
      <c r="K99" s="86">
        <f t="shared" ca="1" si="54"/>
        <v>396.00000000000017</v>
      </c>
      <c r="L99" s="86">
        <f t="shared" ca="1" si="54"/>
        <v>402.4500000000001</v>
      </c>
      <c r="M99" s="86">
        <f t="shared" ca="1" si="46"/>
        <v>1</v>
      </c>
      <c r="N99" s="138">
        <f t="shared" ca="1" si="39"/>
        <v>0.58513911666579654</v>
      </c>
      <c r="O99" s="86">
        <f t="shared" ca="1" si="33"/>
        <v>9</v>
      </c>
      <c r="P99" s="86">
        <f t="shared" ca="1" si="47"/>
        <v>396.00000000000017</v>
      </c>
      <c r="Q99" s="86">
        <f t="shared" ca="1" si="48"/>
        <v>405.00000000000017</v>
      </c>
      <c r="R99" s="86">
        <f t="shared" ca="1" si="49"/>
        <v>402.4500000000001</v>
      </c>
      <c r="S99" s="86">
        <f t="shared" ca="1" si="50"/>
        <v>0.14999999999997726</v>
      </c>
      <c r="T99" s="86">
        <f t="shared" ca="1" si="40"/>
        <v>0</v>
      </c>
      <c r="U99" s="86">
        <f t="shared" ca="1" si="41"/>
        <v>0</v>
      </c>
      <c r="V99" s="139">
        <f t="shared" ca="1" si="34"/>
        <v>2.2309499999996625</v>
      </c>
      <c r="W99" s="139">
        <f t="shared" ca="1" si="35"/>
        <v>1200</v>
      </c>
      <c r="Z99" s="86">
        <f t="shared" ca="1" si="42"/>
        <v>0</v>
      </c>
      <c r="AA99" s="86">
        <f t="shared" ca="1" si="43"/>
        <v>1</v>
      </c>
      <c r="AB99" s="86">
        <f t="shared" ca="1" si="44"/>
        <v>0</v>
      </c>
    </row>
    <row r="100" spans="2:28" ht="14.35" x14ac:dyDescent="0.5">
      <c r="B100" s="86">
        <v>86</v>
      </c>
      <c r="C100" s="138">
        <f t="shared" ca="1" si="36"/>
        <v>0.65806072429684936</v>
      </c>
      <c r="D100" s="86">
        <f ca="1">VLOOKUP(C100,new_arrival,3,TRUE)</f>
        <v>5.8500000000000005</v>
      </c>
      <c r="E100" s="86">
        <f t="shared" ca="1" si="45"/>
        <v>401.70000000000022</v>
      </c>
      <c r="F100" s="138">
        <f t="shared" ca="1" si="37"/>
        <v>0.49016504408436778</v>
      </c>
      <c r="G100" s="86" t="str">
        <f t="shared" ca="1" si="51"/>
        <v>Medium</v>
      </c>
      <c r="H100" s="86">
        <f t="shared" ca="1" si="52"/>
        <v>2</v>
      </c>
      <c r="I100" s="138">
        <f t="shared" ca="1" si="38"/>
        <v>0.34598208859954427</v>
      </c>
      <c r="J100" s="86" t="str">
        <f t="shared" ca="1" si="53"/>
        <v>Take-Off</v>
      </c>
      <c r="K100" s="86">
        <f t="shared" ca="1" si="54"/>
        <v>405.00000000000017</v>
      </c>
      <c r="L100" s="86">
        <f t="shared" ca="1" si="54"/>
        <v>402.4500000000001</v>
      </c>
      <c r="M100" s="86">
        <f t="shared" ca="1" si="46"/>
        <v>2</v>
      </c>
      <c r="N100" s="138">
        <f t="shared" ca="1" si="39"/>
        <v>1.1404131698826148E-2</v>
      </c>
      <c r="O100" s="86">
        <f t="shared" ca="1" si="33"/>
        <v>6</v>
      </c>
      <c r="P100" s="86">
        <f t="shared" ca="1" si="47"/>
        <v>402.4500000000001</v>
      </c>
      <c r="Q100" s="86">
        <f t="shared" ca="1" si="48"/>
        <v>405.00000000000017</v>
      </c>
      <c r="R100" s="86">
        <f t="shared" ca="1" si="49"/>
        <v>408.4500000000001</v>
      </c>
      <c r="S100" s="86">
        <f t="shared" ca="1" si="50"/>
        <v>0.74999999999988631</v>
      </c>
      <c r="T100" s="86">
        <f t="shared" ca="1" si="40"/>
        <v>0</v>
      </c>
      <c r="U100" s="86">
        <f t="shared" ca="1" si="41"/>
        <v>0</v>
      </c>
      <c r="V100" s="139">
        <f t="shared" ca="1" si="34"/>
        <v>5.9491999999990988</v>
      </c>
      <c r="W100" s="139">
        <f t="shared" ca="1" si="35"/>
        <v>1200</v>
      </c>
      <c r="Z100" s="86">
        <f t="shared" ca="1" si="42"/>
        <v>0</v>
      </c>
      <c r="AA100" s="86">
        <f t="shared" ca="1" si="43"/>
        <v>1</v>
      </c>
      <c r="AB100" s="86">
        <f t="shared" ca="1" si="44"/>
        <v>0</v>
      </c>
    </row>
    <row r="101" spans="2:28" ht="14.35" x14ac:dyDescent="0.5">
      <c r="B101" s="86">
        <v>87</v>
      </c>
      <c r="C101" s="138">
        <f t="shared" ca="1" si="36"/>
        <v>0.86369566912397067</v>
      </c>
      <c r="D101" s="86">
        <f ca="1">VLOOKUP(C101,new_arrival,3,TRUE)</f>
        <v>7.8000000000000007</v>
      </c>
      <c r="E101" s="86">
        <f t="shared" ca="1" si="45"/>
        <v>409.50000000000023</v>
      </c>
      <c r="F101" s="138">
        <f t="shared" ca="1" si="37"/>
        <v>0.10736021088896863</v>
      </c>
      <c r="G101" s="86" t="str">
        <f t="shared" ca="1" si="51"/>
        <v>Jumbo</v>
      </c>
      <c r="H101" s="86">
        <f t="shared" ca="1" si="52"/>
        <v>1</v>
      </c>
      <c r="I101" s="138">
        <f t="shared" ca="1" si="38"/>
        <v>0.26154911117073176</v>
      </c>
      <c r="J101" s="86" t="str">
        <f t="shared" ca="1" si="53"/>
        <v>Take-Off</v>
      </c>
      <c r="K101" s="86">
        <f t="shared" ca="1" si="54"/>
        <v>405.00000000000017</v>
      </c>
      <c r="L101" s="86">
        <f t="shared" ca="1" si="54"/>
        <v>408.4500000000001</v>
      </c>
      <c r="M101" s="86">
        <f t="shared" ca="1" si="46"/>
        <v>1</v>
      </c>
      <c r="N101" s="138">
        <f t="shared" ca="1" si="39"/>
        <v>6.2045238332987473E-2</v>
      </c>
      <c r="O101" s="86">
        <f t="shared" ca="1" si="33"/>
        <v>6</v>
      </c>
      <c r="P101" s="86">
        <f t="shared" ca="1" si="47"/>
        <v>409.50000000000023</v>
      </c>
      <c r="Q101" s="86">
        <f t="shared" ca="1" si="48"/>
        <v>415.50000000000023</v>
      </c>
      <c r="R101" s="86">
        <f t="shared" ca="1" si="49"/>
        <v>408.4500000000001</v>
      </c>
      <c r="S101" s="86">
        <f t="shared" ca="1" si="50"/>
        <v>0</v>
      </c>
      <c r="T101" s="86">
        <f t="shared" ca="1" si="40"/>
        <v>4.5000000000000568</v>
      </c>
      <c r="U101" s="86">
        <f t="shared" ca="1" si="41"/>
        <v>0</v>
      </c>
      <c r="V101" s="139">
        <f t="shared" ca="1" si="34"/>
        <v>0</v>
      </c>
      <c r="W101" s="139">
        <f t="shared" ca="1" si="35"/>
        <v>1600</v>
      </c>
      <c r="Z101" s="86">
        <f t="shared" ca="1" si="42"/>
        <v>1</v>
      </c>
      <c r="AA101" s="86">
        <f t="shared" ca="1" si="43"/>
        <v>0</v>
      </c>
      <c r="AB101" s="86">
        <f t="shared" ca="1" si="44"/>
        <v>0</v>
      </c>
    </row>
    <row r="102" spans="2:28" ht="14.35" x14ac:dyDescent="0.5">
      <c r="B102" s="86">
        <v>88</v>
      </c>
      <c r="C102" s="138">
        <f t="shared" ca="1" si="36"/>
        <v>0.5617141214807051</v>
      </c>
      <c r="D102" s="86">
        <f ca="1">VLOOKUP(C102,new_arrival,3,TRUE)</f>
        <v>5.8500000000000005</v>
      </c>
      <c r="E102" s="86">
        <f t="shared" ca="1" si="45"/>
        <v>415.35000000000025</v>
      </c>
      <c r="F102" s="138">
        <f t="shared" ca="1" si="37"/>
        <v>0.81931978046662324</v>
      </c>
      <c r="G102" s="86" t="str">
        <f t="shared" ca="1" si="51"/>
        <v>Small</v>
      </c>
      <c r="H102" s="86">
        <f t="shared" ca="1" si="52"/>
        <v>3</v>
      </c>
      <c r="I102" s="138">
        <f t="shared" ca="1" si="38"/>
        <v>9.0920428779116436E-2</v>
      </c>
      <c r="J102" s="86" t="str">
        <f t="shared" ca="1" si="53"/>
        <v>Take-Off</v>
      </c>
      <c r="K102" s="86">
        <f t="shared" ca="1" si="54"/>
        <v>415.50000000000023</v>
      </c>
      <c r="L102" s="86">
        <f t="shared" ca="1" si="54"/>
        <v>408.4500000000001</v>
      </c>
      <c r="M102" s="86">
        <f t="shared" ca="1" si="46"/>
        <v>2</v>
      </c>
      <c r="N102" s="138">
        <f t="shared" ca="1" si="39"/>
        <v>0.95949179897752412</v>
      </c>
      <c r="O102" s="86">
        <f t="shared" ca="1" si="33"/>
        <v>12</v>
      </c>
      <c r="P102" s="86">
        <f t="shared" ca="1" si="47"/>
        <v>415.35000000000025</v>
      </c>
      <c r="Q102" s="86">
        <f t="shared" ca="1" si="48"/>
        <v>415.50000000000023</v>
      </c>
      <c r="R102" s="86">
        <f t="shared" ca="1" si="49"/>
        <v>427.35000000000025</v>
      </c>
      <c r="S102" s="86">
        <f t="shared" ca="1" si="50"/>
        <v>0</v>
      </c>
      <c r="T102" s="86">
        <f t="shared" ca="1" si="40"/>
        <v>0</v>
      </c>
      <c r="U102" s="86">
        <f t="shared" ca="1" si="41"/>
        <v>6.9000000000001478</v>
      </c>
      <c r="V102" s="139">
        <f t="shared" ca="1" si="34"/>
        <v>0</v>
      </c>
      <c r="W102" s="139">
        <f t="shared" ca="1" si="35"/>
        <v>850</v>
      </c>
      <c r="Z102" s="86">
        <f t="shared" ca="1" si="42"/>
        <v>0</v>
      </c>
      <c r="AA102" s="86">
        <f t="shared" ca="1" si="43"/>
        <v>0</v>
      </c>
      <c r="AB102" s="86">
        <f t="shared" ca="1" si="44"/>
        <v>1</v>
      </c>
    </row>
    <row r="103" spans="2:28" ht="14.35" x14ac:dyDescent="0.5">
      <c r="B103" s="86">
        <v>89</v>
      </c>
      <c r="C103" s="138">
        <f t="shared" ca="1" si="36"/>
        <v>0.97618314175955689</v>
      </c>
      <c r="D103" s="86">
        <f ca="1">VLOOKUP(C103,new_arrival,3,TRUE)</f>
        <v>7.8000000000000007</v>
      </c>
      <c r="E103" s="86">
        <f t="shared" ca="1" si="45"/>
        <v>423.15000000000026</v>
      </c>
      <c r="F103" s="138">
        <f t="shared" ca="1" si="37"/>
        <v>0.21351058561848835</v>
      </c>
      <c r="G103" s="86" t="str">
        <f t="shared" ca="1" si="51"/>
        <v>Jumbo</v>
      </c>
      <c r="H103" s="86">
        <f t="shared" ca="1" si="52"/>
        <v>1</v>
      </c>
      <c r="I103" s="138">
        <f t="shared" ca="1" si="38"/>
        <v>0.33179926696378603</v>
      </c>
      <c r="J103" s="86" t="str">
        <f t="shared" ca="1" si="53"/>
        <v>Take-Off</v>
      </c>
      <c r="K103" s="86">
        <f t="shared" ca="1" si="54"/>
        <v>415.50000000000023</v>
      </c>
      <c r="L103" s="86">
        <f t="shared" ca="1" si="54"/>
        <v>427.35000000000025</v>
      </c>
      <c r="M103" s="86">
        <f t="shared" ca="1" si="46"/>
        <v>1</v>
      </c>
      <c r="N103" s="138">
        <f t="shared" ca="1" si="39"/>
        <v>0.17710368899911344</v>
      </c>
      <c r="O103" s="86">
        <f t="shared" ca="1" si="33"/>
        <v>9</v>
      </c>
      <c r="P103" s="86">
        <f t="shared" ca="1" si="47"/>
        <v>423.15000000000026</v>
      </c>
      <c r="Q103" s="86">
        <f t="shared" ca="1" si="48"/>
        <v>432.15000000000026</v>
      </c>
      <c r="R103" s="86">
        <f t="shared" ca="1" si="49"/>
        <v>427.35000000000025</v>
      </c>
      <c r="S103" s="86">
        <f t="shared" ca="1" si="50"/>
        <v>0</v>
      </c>
      <c r="T103" s="86">
        <f t="shared" ca="1" si="40"/>
        <v>7.6500000000000341</v>
      </c>
      <c r="U103" s="86">
        <f t="shared" ca="1" si="41"/>
        <v>0</v>
      </c>
      <c r="V103" s="139">
        <f t="shared" ca="1" si="34"/>
        <v>0</v>
      </c>
      <c r="W103" s="139">
        <f t="shared" ca="1" si="35"/>
        <v>1600</v>
      </c>
      <c r="Z103" s="86">
        <f t="shared" ca="1" si="42"/>
        <v>1</v>
      </c>
      <c r="AA103" s="86">
        <f t="shared" ca="1" si="43"/>
        <v>0</v>
      </c>
      <c r="AB103" s="86">
        <f t="shared" ca="1" si="44"/>
        <v>0</v>
      </c>
    </row>
    <row r="104" spans="2:28" ht="14.35" x14ac:dyDescent="0.5">
      <c r="B104" s="86">
        <v>90</v>
      </c>
      <c r="C104" s="138">
        <f t="shared" ca="1" si="36"/>
        <v>0.58871601348892133</v>
      </c>
      <c r="D104" s="86">
        <f ca="1">VLOOKUP(C104,new_arrival,3,TRUE)</f>
        <v>5.8500000000000005</v>
      </c>
      <c r="E104" s="86">
        <f t="shared" ca="1" si="45"/>
        <v>429.00000000000028</v>
      </c>
      <c r="F104" s="138">
        <f t="shared" ca="1" si="37"/>
        <v>5.5939976416424786E-2</v>
      </c>
      <c r="G104" s="86" t="str">
        <f t="shared" ca="1" si="51"/>
        <v>Jumbo</v>
      </c>
      <c r="H104" s="86">
        <f t="shared" ca="1" si="52"/>
        <v>1</v>
      </c>
      <c r="I104" s="138">
        <f t="shared" ca="1" si="38"/>
        <v>0.73072903500502495</v>
      </c>
      <c r="J104" s="86" t="str">
        <f t="shared" ca="1" si="53"/>
        <v>Landing</v>
      </c>
      <c r="K104" s="86">
        <f t="shared" ca="1" si="54"/>
        <v>432.15000000000026</v>
      </c>
      <c r="L104" s="86">
        <f t="shared" ca="1" si="54"/>
        <v>427.35000000000025</v>
      </c>
      <c r="M104" s="86">
        <f t="shared" ca="1" si="46"/>
        <v>2</v>
      </c>
      <c r="N104" s="138">
        <f t="shared" ca="1" si="39"/>
        <v>6.4813823810957905E-2</v>
      </c>
      <c r="O104" s="86">
        <f t="shared" ca="1" si="33"/>
        <v>6</v>
      </c>
      <c r="P104" s="86">
        <f t="shared" ca="1" si="47"/>
        <v>429.00000000000028</v>
      </c>
      <c r="Q104" s="86">
        <f t="shared" ca="1" si="48"/>
        <v>432.15000000000026</v>
      </c>
      <c r="R104" s="86">
        <f t="shared" ca="1" si="49"/>
        <v>435.00000000000028</v>
      </c>
      <c r="S104" s="86">
        <f t="shared" ca="1" si="50"/>
        <v>0</v>
      </c>
      <c r="T104" s="86">
        <f t="shared" ca="1" si="40"/>
        <v>0</v>
      </c>
      <c r="U104" s="86">
        <f t="shared" ca="1" si="41"/>
        <v>1.6500000000000341</v>
      </c>
      <c r="V104" s="139">
        <f t="shared" ca="1" si="34"/>
        <v>0</v>
      </c>
      <c r="W104" s="139">
        <f t="shared" ca="1" si="35"/>
        <v>1600</v>
      </c>
      <c r="Z104" s="86">
        <f t="shared" ca="1" si="42"/>
        <v>1</v>
      </c>
      <c r="AA104" s="86">
        <f t="shared" ca="1" si="43"/>
        <v>0</v>
      </c>
      <c r="AB104" s="86">
        <f t="shared" ca="1" si="44"/>
        <v>0</v>
      </c>
    </row>
    <row r="105" spans="2:28" ht="14.35" x14ac:dyDescent="0.5">
      <c r="B105" s="86">
        <v>91</v>
      </c>
      <c r="C105" s="138">
        <f t="shared" ca="1" si="36"/>
        <v>0.25692772420209586</v>
      </c>
      <c r="D105" s="86">
        <f ca="1">VLOOKUP(C105,new_arrival,3,TRUE)</f>
        <v>3.9000000000000004</v>
      </c>
      <c r="E105" s="86">
        <f t="shared" ca="1" si="45"/>
        <v>432.90000000000026</v>
      </c>
      <c r="F105" s="138">
        <f t="shared" ca="1" si="37"/>
        <v>0.86631493175100982</v>
      </c>
      <c r="G105" s="86" t="str">
        <f t="shared" ca="1" si="51"/>
        <v>Small</v>
      </c>
      <c r="H105" s="86">
        <f t="shared" ca="1" si="52"/>
        <v>3</v>
      </c>
      <c r="I105" s="138">
        <f t="shared" ca="1" si="38"/>
        <v>0.63846689573544213</v>
      </c>
      <c r="J105" s="86" t="str">
        <f t="shared" ca="1" si="53"/>
        <v>Landing</v>
      </c>
      <c r="K105" s="86">
        <f t="shared" ca="1" si="54"/>
        <v>432.15000000000026</v>
      </c>
      <c r="L105" s="86">
        <f t="shared" ca="1" si="54"/>
        <v>435.00000000000028</v>
      </c>
      <c r="M105" s="86">
        <f t="shared" ca="1" si="46"/>
        <v>1</v>
      </c>
      <c r="N105" s="138">
        <f t="shared" ca="1" si="39"/>
        <v>8.9736100708408983E-2</v>
      </c>
      <c r="O105" s="86">
        <f t="shared" ca="1" si="33"/>
        <v>6</v>
      </c>
      <c r="P105" s="86">
        <f t="shared" ca="1" si="47"/>
        <v>432.90000000000026</v>
      </c>
      <c r="Q105" s="86">
        <f t="shared" ca="1" si="48"/>
        <v>438.90000000000026</v>
      </c>
      <c r="R105" s="86">
        <f t="shared" ca="1" si="49"/>
        <v>435.00000000000028</v>
      </c>
      <c r="S105" s="86">
        <f t="shared" ca="1" si="50"/>
        <v>0</v>
      </c>
      <c r="T105" s="86">
        <f t="shared" ca="1" si="40"/>
        <v>0.75</v>
      </c>
      <c r="U105" s="86">
        <f t="shared" ca="1" si="41"/>
        <v>0</v>
      </c>
      <c r="V105" s="139">
        <f t="shared" ca="1" si="34"/>
        <v>0</v>
      </c>
      <c r="W105" s="139">
        <f t="shared" ca="1" si="35"/>
        <v>850</v>
      </c>
      <c r="Z105" s="86">
        <f t="shared" ca="1" si="42"/>
        <v>0</v>
      </c>
      <c r="AA105" s="86">
        <f t="shared" ca="1" si="43"/>
        <v>0</v>
      </c>
      <c r="AB105" s="86">
        <f t="shared" ca="1" si="44"/>
        <v>1</v>
      </c>
    </row>
    <row r="106" spans="2:28" ht="14.35" x14ac:dyDescent="0.5">
      <c r="B106" s="86">
        <v>92</v>
      </c>
      <c r="C106" s="138">
        <f t="shared" ca="1" si="36"/>
        <v>0.64123008237084678</v>
      </c>
      <c r="D106" s="86">
        <f ca="1">VLOOKUP(C106,new_arrival,3,TRUE)</f>
        <v>5.8500000000000005</v>
      </c>
      <c r="E106" s="86">
        <f t="shared" ca="1" si="45"/>
        <v>438.75000000000028</v>
      </c>
      <c r="F106" s="138">
        <f t="shared" ca="1" si="37"/>
        <v>0.41986615460594945</v>
      </c>
      <c r="G106" s="86" t="str">
        <f t="shared" ca="1" si="51"/>
        <v>Medium</v>
      </c>
      <c r="H106" s="86">
        <f t="shared" ca="1" si="52"/>
        <v>2</v>
      </c>
      <c r="I106" s="138">
        <f t="shared" ca="1" si="38"/>
        <v>0.36481683877752158</v>
      </c>
      <c r="J106" s="86" t="str">
        <f t="shared" ca="1" si="53"/>
        <v>Take-Off</v>
      </c>
      <c r="K106" s="86">
        <f t="shared" ca="1" si="54"/>
        <v>438.90000000000026</v>
      </c>
      <c r="L106" s="86">
        <f t="shared" ca="1" si="54"/>
        <v>435.00000000000028</v>
      </c>
      <c r="M106" s="86">
        <f t="shared" ca="1" si="46"/>
        <v>2</v>
      </c>
      <c r="N106" s="138">
        <f t="shared" ca="1" si="39"/>
        <v>6.3601475364681526E-2</v>
      </c>
      <c r="O106" s="86">
        <f t="shared" ca="1" si="33"/>
        <v>6</v>
      </c>
      <c r="P106" s="86">
        <f t="shared" ca="1" si="47"/>
        <v>438.75000000000028</v>
      </c>
      <c r="Q106" s="86">
        <f t="shared" ca="1" si="48"/>
        <v>438.90000000000026</v>
      </c>
      <c r="R106" s="86">
        <f t="shared" ca="1" si="49"/>
        <v>444.75000000000028</v>
      </c>
      <c r="S106" s="86">
        <f t="shared" ca="1" si="50"/>
        <v>0</v>
      </c>
      <c r="T106" s="86">
        <f t="shared" ca="1" si="40"/>
        <v>0</v>
      </c>
      <c r="U106" s="86">
        <f t="shared" ca="1" si="41"/>
        <v>3.75</v>
      </c>
      <c r="V106" s="139">
        <f t="shared" ca="1" si="34"/>
        <v>0</v>
      </c>
      <c r="W106" s="139">
        <f t="shared" ca="1" si="35"/>
        <v>1200</v>
      </c>
      <c r="Z106" s="86">
        <f t="shared" ca="1" si="42"/>
        <v>0</v>
      </c>
      <c r="AA106" s="86">
        <f t="shared" ca="1" si="43"/>
        <v>1</v>
      </c>
      <c r="AB106" s="86">
        <f t="shared" ca="1" si="44"/>
        <v>0</v>
      </c>
    </row>
    <row r="107" spans="2:28" ht="14.35" x14ac:dyDescent="0.5">
      <c r="B107" s="86">
        <v>93</v>
      </c>
      <c r="C107" s="138">
        <f t="shared" ca="1" si="36"/>
        <v>0.8468027732681469</v>
      </c>
      <c r="D107" s="86">
        <f ca="1">VLOOKUP(C107,new_arrival,3,TRUE)</f>
        <v>7.8000000000000007</v>
      </c>
      <c r="E107" s="86">
        <f t="shared" ca="1" si="45"/>
        <v>446.5500000000003</v>
      </c>
      <c r="F107" s="138">
        <f t="shared" ca="1" si="37"/>
        <v>0.7985243662895386</v>
      </c>
      <c r="G107" s="86" t="str">
        <f t="shared" ca="1" si="51"/>
        <v>Medium</v>
      </c>
      <c r="H107" s="86">
        <f t="shared" ca="1" si="52"/>
        <v>2</v>
      </c>
      <c r="I107" s="138">
        <f t="shared" ca="1" si="38"/>
        <v>0.92661572828389804</v>
      </c>
      <c r="J107" s="86" t="str">
        <f t="shared" ca="1" si="53"/>
        <v>Landing</v>
      </c>
      <c r="K107" s="86">
        <f t="shared" ca="1" si="54"/>
        <v>438.90000000000026</v>
      </c>
      <c r="L107" s="86">
        <f t="shared" ca="1" si="54"/>
        <v>444.75000000000028</v>
      </c>
      <c r="M107" s="86">
        <f t="shared" ca="1" si="46"/>
        <v>1</v>
      </c>
      <c r="N107" s="138">
        <f t="shared" ca="1" si="39"/>
        <v>7.6912446458595407E-2</v>
      </c>
      <c r="O107" s="86">
        <f t="shared" ca="1" si="33"/>
        <v>6</v>
      </c>
      <c r="P107" s="86">
        <f t="shared" ca="1" si="47"/>
        <v>446.5500000000003</v>
      </c>
      <c r="Q107" s="86">
        <f t="shared" ca="1" si="48"/>
        <v>452.5500000000003</v>
      </c>
      <c r="R107" s="86">
        <f t="shared" ca="1" si="49"/>
        <v>444.75000000000028</v>
      </c>
      <c r="S107" s="86">
        <f t="shared" ca="1" si="50"/>
        <v>0</v>
      </c>
      <c r="T107" s="86">
        <f t="shared" ca="1" si="40"/>
        <v>7.6500000000000341</v>
      </c>
      <c r="U107" s="86">
        <f t="shared" ca="1" si="41"/>
        <v>0</v>
      </c>
      <c r="V107" s="139">
        <f t="shared" ca="1" si="34"/>
        <v>0</v>
      </c>
      <c r="W107" s="139">
        <f t="shared" ca="1" si="35"/>
        <v>1200</v>
      </c>
      <c r="Z107" s="86">
        <f t="shared" ca="1" si="42"/>
        <v>0</v>
      </c>
      <c r="AA107" s="86">
        <f t="shared" ca="1" si="43"/>
        <v>1</v>
      </c>
      <c r="AB107" s="86">
        <f t="shared" ca="1" si="44"/>
        <v>0</v>
      </c>
    </row>
    <row r="108" spans="2:28" ht="14.35" x14ac:dyDescent="0.5">
      <c r="B108" s="86">
        <v>94</v>
      </c>
      <c r="C108" s="138">
        <f t="shared" ca="1" si="36"/>
        <v>0.39552400024579815</v>
      </c>
      <c r="D108" s="86">
        <f ca="1">VLOOKUP(C108,new_arrival,3,TRUE)</f>
        <v>3.9000000000000004</v>
      </c>
      <c r="E108" s="86">
        <f t="shared" ca="1" si="45"/>
        <v>450.45000000000027</v>
      </c>
      <c r="F108" s="138">
        <f t="shared" ca="1" si="37"/>
        <v>0.46464608261019003</v>
      </c>
      <c r="G108" s="86" t="str">
        <f t="shared" ca="1" si="51"/>
        <v>Medium</v>
      </c>
      <c r="H108" s="86">
        <f t="shared" ca="1" si="52"/>
        <v>2</v>
      </c>
      <c r="I108" s="138">
        <f t="shared" ca="1" si="38"/>
        <v>0.84727534166383944</v>
      </c>
      <c r="J108" s="86" t="str">
        <f t="shared" ca="1" si="53"/>
        <v>Landing</v>
      </c>
      <c r="K108" s="86">
        <f t="shared" ca="1" si="54"/>
        <v>452.5500000000003</v>
      </c>
      <c r="L108" s="86">
        <f t="shared" ca="1" si="54"/>
        <v>444.75000000000028</v>
      </c>
      <c r="M108" s="86">
        <f t="shared" ca="1" si="46"/>
        <v>2</v>
      </c>
      <c r="N108" s="138">
        <f t="shared" ca="1" si="39"/>
        <v>0.31045411550439272</v>
      </c>
      <c r="O108" s="86">
        <f t="shared" ca="1" si="33"/>
        <v>6</v>
      </c>
      <c r="P108" s="86">
        <f t="shared" ca="1" si="47"/>
        <v>450.45000000000027</v>
      </c>
      <c r="Q108" s="86">
        <f t="shared" ca="1" si="48"/>
        <v>452.5500000000003</v>
      </c>
      <c r="R108" s="86">
        <f t="shared" ca="1" si="49"/>
        <v>456.45000000000027</v>
      </c>
      <c r="S108" s="86">
        <f t="shared" ca="1" si="50"/>
        <v>0</v>
      </c>
      <c r="T108" s="86">
        <f t="shared" ca="1" si="40"/>
        <v>0</v>
      </c>
      <c r="U108" s="86">
        <f t="shared" ca="1" si="41"/>
        <v>5.6999999999999886</v>
      </c>
      <c r="V108" s="139">
        <f t="shared" ca="1" si="34"/>
        <v>0</v>
      </c>
      <c r="W108" s="139">
        <f t="shared" ca="1" si="35"/>
        <v>1200</v>
      </c>
      <c r="Z108" s="86">
        <f t="shared" ca="1" si="42"/>
        <v>0</v>
      </c>
      <c r="AA108" s="86">
        <f t="shared" ca="1" si="43"/>
        <v>1</v>
      </c>
      <c r="AB108" s="86">
        <f t="shared" ca="1" si="44"/>
        <v>0</v>
      </c>
    </row>
    <row r="109" spans="2:28" ht="14.35" x14ac:dyDescent="0.5">
      <c r="B109" s="86">
        <v>95</v>
      </c>
      <c r="C109" s="138">
        <f t="shared" ca="1" si="36"/>
        <v>0.18606819477290659</v>
      </c>
      <c r="D109" s="86">
        <f ca="1">VLOOKUP(C109,new_arrival,3,TRUE)</f>
        <v>3.9000000000000004</v>
      </c>
      <c r="E109" s="86">
        <f t="shared" ca="1" si="45"/>
        <v>454.35000000000025</v>
      </c>
      <c r="F109" s="138">
        <f t="shared" ca="1" si="37"/>
        <v>0.98388788537126604</v>
      </c>
      <c r="G109" s="86" t="str">
        <f t="shared" ca="1" si="51"/>
        <v>Small</v>
      </c>
      <c r="H109" s="86">
        <f t="shared" ca="1" si="52"/>
        <v>3</v>
      </c>
      <c r="I109" s="138">
        <f t="shared" ca="1" si="38"/>
        <v>0.96246547177915753</v>
      </c>
      <c r="J109" s="86" t="str">
        <f t="shared" ca="1" si="53"/>
        <v>Landing</v>
      </c>
      <c r="K109" s="86">
        <f t="shared" ca="1" si="54"/>
        <v>452.5500000000003</v>
      </c>
      <c r="L109" s="86">
        <f t="shared" ca="1" si="54"/>
        <v>456.45000000000027</v>
      </c>
      <c r="M109" s="86">
        <f t="shared" ca="1" si="46"/>
        <v>1</v>
      </c>
      <c r="N109" s="138">
        <f t="shared" ca="1" si="39"/>
        <v>0.83495487439791904</v>
      </c>
      <c r="O109" s="86">
        <f t="shared" ca="1" si="33"/>
        <v>9</v>
      </c>
      <c r="P109" s="86">
        <f t="shared" ca="1" si="47"/>
        <v>454.35000000000025</v>
      </c>
      <c r="Q109" s="86">
        <f t="shared" ca="1" si="48"/>
        <v>463.35000000000025</v>
      </c>
      <c r="R109" s="86">
        <f t="shared" ca="1" si="49"/>
        <v>456.45000000000027</v>
      </c>
      <c r="S109" s="86">
        <f t="shared" ca="1" si="50"/>
        <v>0</v>
      </c>
      <c r="T109" s="86">
        <f t="shared" ca="1" si="40"/>
        <v>1.7999999999999545</v>
      </c>
      <c r="U109" s="86">
        <f t="shared" ca="1" si="41"/>
        <v>0</v>
      </c>
      <c r="V109" s="139">
        <f t="shared" ca="1" si="34"/>
        <v>0</v>
      </c>
      <c r="W109" s="139">
        <f t="shared" ca="1" si="35"/>
        <v>850</v>
      </c>
      <c r="Z109" s="86">
        <f t="shared" ca="1" si="42"/>
        <v>0</v>
      </c>
      <c r="AA109" s="86">
        <f t="shared" ca="1" si="43"/>
        <v>0</v>
      </c>
      <c r="AB109" s="86">
        <f t="shared" ca="1" si="44"/>
        <v>1</v>
      </c>
    </row>
    <row r="110" spans="2:28" ht="14.35" x14ac:dyDescent="0.5">
      <c r="B110" s="86">
        <v>96</v>
      </c>
      <c r="C110" s="138">
        <f t="shared" ca="1" si="36"/>
        <v>0.75097757897237372</v>
      </c>
      <c r="D110" s="86">
        <f ca="1">VLOOKUP(C110,new_arrival,3,TRUE)</f>
        <v>5.8500000000000005</v>
      </c>
      <c r="E110" s="86">
        <f t="shared" ca="1" si="45"/>
        <v>460.20000000000027</v>
      </c>
      <c r="F110" s="138">
        <f t="shared" ca="1" si="37"/>
        <v>0.93768358739752145</v>
      </c>
      <c r="G110" s="86" t="str">
        <f t="shared" ca="1" si="51"/>
        <v>Small</v>
      </c>
      <c r="H110" s="86">
        <f t="shared" ca="1" si="52"/>
        <v>3</v>
      </c>
      <c r="I110" s="138">
        <f t="shared" ca="1" si="38"/>
        <v>9.7006861715962289E-2</v>
      </c>
      <c r="J110" s="86" t="str">
        <f t="shared" ca="1" si="53"/>
        <v>Take-Off</v>
      </c>
      <c r="K110" s="86">
        <f t="shared" ca="1" si="54"/>
        <v>463.35000000000025</v>
      </c>
      <c r="L110" s="86">
        <f t="shared" ca="1" si="54"/>
        <v>456.45000000000027</v>
      </c>
      <c r="M110" s="86">
        <f t="shared" ca="1" si="46"/>
        <v>2</v>
      </c>
      <c r="N110" s="138">
        <f t="shared" ca="1" si="39"/>
        <v>0.7034530751941388</v>
      </c>
      <c r="O110" s="86">
        <f t="shared" ca="1" si="33"/>
        <v>6</v>
      </c>
      <c r="P110" s="86">
        <f t="shared" ca="1" si="47"/>
        <v>460.20000000000027</v>
      </c>
      <c r="Q110" s="86">
        <f t="shared" ca="1" si="48"/>
        <v>463.35000000000025</v>
      </c>
      <c r="R110" s="86">
        <f t="shared" ca="1" si="49"/>
        <v>466.20000000000027</v>
      </c>
      <c r="S110" s="86">
        <f t="shared" ca="1" si="50"/>
        <v>0</v>
      </c>
      <c r="T110" s="86">
        <f t="shared" ca="1" si="40"/>
        <v>0</v>
      </c>
      <c r="U110" s="86">
        <f t="shared" ca="1" si="41"/>
        <v>3.75</v>
      </c>
      <c r="V110" s="139">
        <f t="shared" ca="1" si="34"/>
        <v>0</v>
      </c>
      <c r="W110" s="139">
        <f t="shared" ca="1" si="35"/>
        <v>850</v>
      </c>
      <c r="Z110" s="86">
        <f t="shared" ca="1" si="42"/>
        <v>0</v>
      </c>
      <c r="AA110" s="86">
        <f t="shared" ca="1" si="43"/>
        <v>0</v>
      </c>
      <c r="AB110" s="86">
        <f t="shared" ca="1" si="44"/>
        <v>1</v>
      </c>
    </row>
    <row r="111" spans="2:28" ht="14.35" x14ac:dyDescent="0.5">
      <c r="B111" s="86">
        <v>97</v>
      </c>
      <c r="C111" s="138">
        <f t="shared" ca="1" si="36"/>
        <v>0.74375865526526408</v>
      </c>
      <c r="D111" s="86">
        <f ca="1">VLOOKUP(C111,new_arrival,3,TRUE)</f>
        <v>5.8500000000000005</v>
      </c>
      <c r="E111" s="86">
        <f t="shared" ca="1" si="45"/>
        <v>466.0500000000003</v>
      </c>
      <c r="F111" s="138">
        <f t="shared" ca="1" si="37"/>
        <v>0.9662978496425777</v>
      </c>
      <c r="G111" s="86" t="str">
        <f t="shared" ca="1" si="51"/>
        <v>Small</v>
      </c>
      <c r="H111" s="86">
        <f t="shared" ca="1" si="52"/>
        <v>3</v>
      </c>
      <c r="I111" s="138">
        <f t="shared" ca="1" si="38"/>
        <v>0.28182067713240999</v>
      </c>
      <c r="J111" s="86" t="str">
        <f t="shared" ca="1" si="53"/>
        <v>Take-Off</v>
      </c>
      <c r="K111" s="86">
        <f t="shared" ca="1" si="54"/>
        <v>463.35000000000025</v>
      </c>
      <c r="L111" s="86">
        <f t="shared" ca="1" si="54"/>
        <v>466.20000000000027</v>
      </c>
      <c r="M111" s="86">
        <f t="shared" ca="1" si="46"/>
        <v>1</v>
      </c>
      <c r="N111" s="138">
        <f t="shared" ca="1" si="39"/>
        <v>0.21552166443465592</v>
      </c>
      <c r="O111" s="86">
        <f t="shared" ref="O111:O142" ca="1" si="55">IF(H111=1, VLOOKUP(N111, jumbo_comp,3,TRUE), IF(H111=2, VLOOKUP(N111, mid_comp,3,TRUE), IF(H111=3, VLOOKUP(N111, small_comp, 3, TRUE))))</f>
        <v>6</v>
      </c>
      <c r="P111" s="86">
        <f t="shared" ca="1" si="47"/>
        <v>466.0500000000003</v>
      </c>
      <c r="Q111" s="86">
        <f t="shared" ca="1" si="48"/>
        <v>472.0500000000003</v>
      </c>
      <c r="R111" s="86">
        <f t="shared" ca="1" si="49"/>
        <v>466.20000000000027</v>
      </c>
      <c r="S111" s="86">
        <f t="shared" ca="1" si="50"/>
        <v>0</v>
      </c>
      <c r="T111" s="86">
        <f t="shared" ca="1" si="40"/>
        <v>2.7000000000000455</v>
      </c>
      <c r="U111" s="86">
        <f t="shared" ca="1" si="41"/>
        <v>0</v>
      </c>
      <c r="V111" s="139">
        <f t="shared" ref="V111:V142" ca="1" si="56">S111*VLOOKUP(G111,fuel_cost,IF(J111="Landing",3,2),FALSE)</f>
        <v>0</v>
      </c>
      <c r="W111" s="139">
        <f t="shared" ref="W111:W142" ca="1" si="57">VLOOKUP(G111,service_fee,IF(J111="Landing",3,2),FALSE)</f>
        <v>850</v>
      </c>
      <c r="Z111" s="86">
        <f t="shared" ca="1" si="42"/>
        <v>0</v>
      </c>
      <c r="AA111" s="86">
        <f t="shared" ca="1" si="43"/>
        <v>0</v>
      </c>
      <c r="AB111" s="86">
        <f t="shared" ca="1" si="44"/>
        <v>1</v>
      </c>
    </row>
    <row r="112" spans="2:28" ht="14.35" x14ac:dyDescent="0.5">
      <c r="B112" s="86">
        <v>98</v>
      </c>
      <c r="C112" s="138">
        <f t="shared" ca="1" si="36"/>
        <v>0.44693465502953522</v>
      </c>
      <c r="D112" s="86">
        <f ca="1">VLOOKUP(C112,new_arrival,3,TRUE)</f>
        <v>3.9000000000000004</v>
      </c>
      <c r="E112" s="86">
        <f t="shared" ca="1" si="45"/>
        <v>469.95000000000027</v>
      </c>
      <c r="F112" s="138">
        <f t="shared" ca="1" si="37"/>
        <v>0.82075288876103414</v>
      </c>
      <c r="G112" s="86" t="str">
        <f t="shared" ca="1" si="51"/>
        <v>Small</v>
      </c>
      <c r="H112" s="86">
        <f t="shared" ca="1" si="52"/>
        <v>3</v>
      </c>
      <c r="I112" s="138">
        <f t="shared" ca="1" si="38"/>
        <v>0.43118362321535331</v>
      </c>
      <c r="J112" s="86" t="str">
        <f t="shared" ca="1" si="53"/>
        <v>Take-Off</v>
      </c>
      <c r="K112" s="86">
        <f t="shared" ca="1" si="54"/>
        <v>472.0500000000003</v>
      </c>
      <c r="L112" s="86">
        <f t="shared" ca="1" si="54"/>
        <v>466.20000000000027</v>
      </c>
      <c r="M112" s="86">
        <f t="shared" ca="1" si="46"/>
        <v>2</v>
      </c>
      <c r="N112" s="138">
        <f t="shared" ca="1" si="39"/>
        <v>0.7016439298043885</v>
      </c>
      <c r="O112" s="86">
        <f t="shared" ca="1" si="55"/>
        <v>6</v>
      </c>
      <c r="P112" s="86">
        <f t="shared" ca="1" si="47"/>
        <v>469.95000000000027</v>
      </c>
      <c r="Q112" s="86">
        <f t="shared" ca="1" si="48"/>
        <v>472.0500000000003</v>
      </c>
      <c r="R112" s="86">
        <f t="shared" ca="1" si="49"/>
        <v>475.95000000000027</v>
      </c>
      <c r="S112" s="86">
        <f t="shared" ca="1" si="50"/>
        <v>0</v>
      </c>
      <c r="T112" s="86">
        <f t="shared" ca="1" si="40"/>
        <v>0</v>
      </c>
      <c r="U112" s="86">
        <f t="shared" ca="1" si="41"/>
        <v>3.75</v>
      </c>
      <c r="V112" s="139">
        <f t="shared" ca="1" si="56"/>
        <v>0</v>
      </c>
      <c r="W112" s="139">
        <f t="shared" ca="1" si="57"/>
        <v>850</v>
      </c>
      <c r="Z112" s="86">
        <f t="shared" ca="1" si="42"/>
        <v>0</v>
      </c>
      <c r="AA112" s="86">
        <f t="shared" ca="1" si="43"/>
        <v>0</v>
      </c>
      <c r="AB112" s="86">
        <f t="shared" ca="1" si="44"/>
        <v>1</v>
      </c>
    </row>
    <row r="113" spans="2:28" ht="14.35" x14ac:dyDescent="0.5">
      <c r="B113" s="86">
        <v>99</v>
      </c>
      <c r="C113" s="138">
        <f t="shared" ca="1" si="36"/>
        <v>0.82094535854304285</v>
      </c>
      <c r="D113" s="86">
        <f ca="1">VLOOKUP(C113,new_arrival,3,TRUE)</f>
        <v>7.8000000000000007</v>
      </c>
      <c r="E113" s="86">
        <f t="shared" ca="1" si="45"/>
        <v>477.75000000000028</v>
      </c>
      <c r="F113" s="138">
        <f t="shared" ca="1" si="37"/>
        <v>0.32412555677869415</v>
      </c>
      <c r="G113" s="86" t="str">
        <f t="shared" ca="1" si="51"/>
        <v>Jumbo</v>
      </c>
      <c r="H113" s="86">
        <f t="shared" ca="1" si="52"/>
        <v>1</v>
      </c>
      <c r="I113" s="138">
        <f t="shared" ca="1" si="38"/>
        <v>0.48827071221707274</v>
      </c>
      <c r="J113" s="86" t="str">
        <f t="shared" ca="1" si="53"/>
        <v>Take-Off</v>
      </c>
      <c r="K113" s="86">
        <f t="shared" ca="1" si="54"/>
        <v>472.0500000000003</v>
      </c>
      <c r="L113" s="86">
        <f t="shared" ca="1" si="54"/>
        <v>475.95000000000027</v>
      </c>
      <c r="M113" s="86">
        <f t="shared" ca="1" si="46"/>
        <v>1</v>
      </c>
      <c r="N113" s="138">
        <f t="shared" ca="1" si="39"/>
        <v>0.30853938898169564</v>
      </c>
      <c r="O113" s="86">
        <f t="shared" ca="1" si="55"/>
        <v>9</v>
      </c>
      <c r="P113" s="86">
        <f t="shared" ca="1" si="47"/>
        <v>477.75000000000028</v>
      </c>
      <c r="Q113" s="86">
        <f t="shared" ca="1" si="48"/>
        <v>486.75000000000028</v>
      </c>
      <c r="R113" s="86">
        <f t="shared" ca="1" si="49"/>
        <v>475.95000000000027</v>
      </c>
      <c r="S113" s="86">
        <f t="shared" ca="1" si="50"/>
        <v>0</v>
      </c>
      <c r="T113" s="86">
        <f t="shared" ca="1" si="40"/>
        <v>5.6999999999999886</v>
      </c>
      <c r="U113" s="86">
        <f t="shared" ca="1" si="41"/>
        <v>0</v>
      </c>
      <c r="V113" s="139">
        <f t="shared" ca="1" si="56"/>
        <v>0</v>
      </c>
      <c r="W113" s="139">
        <f t="shared" ca="1" si="57"/>
        <v>1600</v>
      </c>
      <c r="Z113" s="86">
        <f t="shared" ca="1" si="42"/>
        <v>1</v>
      </c>
      <c r="AA113" s="86">
        <f t="shared" ca="1" si="43"/>
        <v>0</v>
      </c>
      <c r="AB113" s="86">
        <f t="shared" ca="1" si="44"/>
        <v>0</v>
      </c>
    </row>
    <row r="114" spans="2:28" ht="14.35" x14ac:dyDescent="0.5">
      <c r="B114" s="86">
        <v>100</v>
      </c>
      <c r="C114" s="138">
        <f t="shared" ca="1" si="36"/>
        <v>0.8355137314741371</v>
      </c>
      <c r="D114" s="86">
        <f ca="1">VLOOKUP(C114,new_arrival,3,TRUE)</f>
        <v>7.8000000000000007</v>
      </c>
      <c r="E114" s="86">
        <f t="shared" ca="1" si="45"/>
        <v>485.5500000000003</v>
      </c>
      <c r="F114" s="138">
        <f t="shared" ca="1" si="37"/>
        <v>0.48245694143659767</v>
      </c>
      <c r="G114" s="86" t="str">
        <f t="shared" ca="1" si="51"/>
        <v>Medium</v>
      </c>
      <c r="H114" s="86">
        <f t="shared" ca="1" si="52"/>
        <v>2</v>
      </c>
      <c r="I114" s="138">
        <f t="shared" ca="1" si="38"/>
        <v>0.95494182033125574</v>
      </c>
      <c r="J114" s="86" t="str">
        <f t="shared" ca="1" si="53"/>
        <v>Landing</v>
      </c>
      <c r="K114" s="86">
        <f t="shared" ca="1" si="54"/>
        <v>486.75000000000028</v>
      </c>
      <c r="L114" s="86">
        <f t="shared" ca="1" si="54"/>
        <v>475.95000000000027</v>
      </c>
      <c r="M114" s="86">
        <f t="shared" ca="1" si="46"/>
        <v>2</v>
      </c>
      <c r="N114" s="138">
        <f t="shared" ca="1" si="39"/>
        <v>0.7739982690085373</v>
      </c>
      <c r="O114" s="86">
        <f t="shared" ca="1" si="55"/>
        <v>9</v>
      </c>
      <c r="P114" s="86">
        <f t="shared" ca="1" si="47"/>
        <v>485.5500000000003</v>
      </c>
      <c r="Q114" s="86">
        <f t="shared" ca="1" si="48"/>
        <v>486.75000000000028</v>
      </c>
      <c r="R114" s="86">
        <f t="shared" ca="1" si="49"/>
        <v>494.5500000000003</v>
      </c>
      <c r="S114" s="86">
        <f t="shared" ca="1" si="50"/>
        <v>0</v>
      </c>
      <c r="T114" s="86">
        <f t="shared" ca="1" si="40"/>
        <v>0</v>
      </c>
      <c r="U114" s="86">
        <f t="shared" ca="1" si="41"/>
        <v>9.6000000000000227</v>
      </c>
      <c r="V114" s="139">
        <f t="shared" ca="1" si="56"/>
        <v>0</v>
      </c>
      <c r="W114" s="139">
        <f t="shared" ca="1" si="57"/>
        <v>1200</v>
      </c>
      <c r="Z114" s="86">
        <f t="shared" ca="1" si="42"/>
        <v>0</v>
      </c>
      <c r="AA114" s="86">
        <f t="shared" ca="1" si="43"/>
        <v>1</v>
      </c>
      <c r="AB114" s="86">
        <f t="shared" ca="1" si="44"/>
        <v>0</v>
      </c>
    </row>
    <row r="115" spans="2:28" ht="14.35" x14ac:dyDescent="0.5">
      <c r="B115" s="86">
        <v>101</v>
      </c>
      <c r="C115" s="138">
        <f t="shared" ca="1" si="36"/>
        <v>0.16278353249620936</v>
      </c>
      <c r="D115" s="86">
        <f ca="1">VLOOKUP(C115,new_arrival,3,TRUE)</f>
        <v>3.9000000000000004</v>
      </c>
      <c r="E115" s="86">
        <f t="shared" ca="1" si="45"/>
        <v>489.45000000000027</v>
      </c>
      <c r="F115" s="138">
        <f t="shared" ca="1" si="37"/>
        <v>8.4680666398680549E-2</v>
      </c>
      <c r="G115" s="86" t="str">
        <f t="shared" ca="1" si="51"/>
        <v>Jumbo</v>
      </c>
      <c r="H115" s="86">
        <f t="shared" ca="1" si="52"/>
        <v>1</v>
      </c>
      <c r="I115" s="138">
        <f t="shared" ca="1" si="38"/>
        <v>0.33188355036918371</v>
      </c>
      <c r="J115" s="86" t="str">
        <f t="shared" ca="1" si="53"/>
        <v>Take-Off</v>
      </c>
      <c r="K115" s="86">
        <f t="shared" ca="1" si="54"/>
        <v>486.75000000000028</v>
      </c>
      <c r="L115" s="86">
        <f t="shared" ca="1" si="54"/>
        <v>494.5500000000003</v>
      </c>
      <c r="M115" s="86">
        <f t="shared" ca="1" si="46"/>
        <v>1</v>
      </c>
      <c r="N115" s="138">
        <f t="shared" ca="1" si="39"/>
        <v>0.80816082692916358</v>
      </c>
      <c r="O115" s="86">
        <f t="shared" ca="1" si="55"/>
        <v>12</v>
      </c>
      <c r="P115" s="86">
        <f t="shared" ca="1" si="47"/>
        <v>489.45000000000027</v>
      </c>
      <c r="Q115" s="86">
        <f t="shared" ca="1" si="48"/>
        <v>501.45000000000027</v>
      </c>
      <c r="R115" s="86">
        <f t="shared" ca="1" si="49"/>
        <v>494.5500000000003</v>
      </c>
      <c r="S115" s="86">
        <f t="shared" ca="1" si="50"/>
        <v>0</v>
      </c>
      <c r="T115" s="86">
        <f t="shared" ca="1" si="40"/>
        <v>2.6999999999999886</v>
      </c>
      <c r="U115" s="86">
        <f t="shared" ca="1" si="41"/>
        <v>0</v>
      </c>
      <c r="V115" s="139">
        <f t="shared" ca="1" si="56"/>
        <v>0</v>
      </c>
      <c r="W115" s="139">
        <f t="shared" ca="1" si="57"/>
        <v>1600</v>
      </c>
      <c r="Z115" s="86">
        <f t="shared" ca="1" si="42"/>
        <v>1</v>
      </c>
      <c r="AA115" s="86">
        <f t="shared" ca="1" si="43"/>
        <v>0</v>
      </c>
      <c r="AB115" s="86">
        <f t="shared" ca="1" si="44"/>
        <v>0</v>
      </c>
    </row>
    <row r="116" spans="2:28" ht="14.35" x14ac:dyDescent="0.5">
      <c r="B116" s="86">
        <v>102</v>
      </c>
      <c r="C116" s="138">
        <f t="shared" ca="1" si="36"/>
        <v>0.19021606914063438</v>
      </c>
      <c r="D116" s="86">
        <f ca="1">VLOOKUP(C116,new_arrival,3,TRUE)</f>
        <v>3.9000000000000004</v>
      </c>
      <c r="E116" s="86">
        <f t="shared" ca="1" si="45"/>
        <v>493.35000000000025</v>
      </c>
      <c r="F116" s="138">
        <f t="shared" ca="1" si="37"/>
        <v>0.14091178524311032</v>
      </c>
      <c r="G116" s="86" t="str">
        <f t="shared" ca="1" si="51"/>
        <v>Jumbo</v>
      </c>
      <c r="H116" s="86">
        <f t="shared" ca="1" si="52"/>
        <v>1</v>
      </c>
      <c r="I116" s="138">
        <f t="shared" ca="1" si="38"/>
        <v>0.13827392174204556</v>
      </c>
      <c r="J116" s="86" t="str">
        <f t="shared" ca="1" si="53"/>
        <v>Take-Off</v>
      </c>
      <c r="K116" s="86">
        <f t="shared" ca="1" si="54"/>
        <v>501.45000000000027</v>
      </c>
      <c r="L116" s="86">
        <f t="shared" ca="1" si="54"/>
        <v>494.5500000000003</v>
      </c>
      <c r="M116" s="86">
        <f t="shared" ca="1" si="46"/>
        <v>2</v>
      </c>
      <c r="N116" s="138">
        <f t="shared" ca="1" si="39"/>
        <v>0.16003883450689271</v>
      </c>
      <c r="O116" s="86">
        <f t="shared" ca="1" si="55"/>
        <v>9</v>
      </c>
      <c r="P116" s="86">
        <f t="shared" ca="1" si="47"/>
        <v>494.5500000000003</v>
      </c>
      <c r="Q116" s="86">
        <f t="shared" ca="1" si="48"/>
        <v>501.45000000000027</v>
      </c>
      <c r="R116" s="86">
        <f t="shared" ca="1" si="49"/>
        <v>503.5500000000003</v>
      </c>
      <c r="S116" s="86">
        <f t="shared" ca="1" si="50"/>
        <v>1.2000000000000455</v>
      </c>
      <c r="T116" s="86">
        <f t="shared" ca="1" si="40"/>
        <v>0</v>
      </c>
      <c r="U116" s="86">
        <f t="shared" ca="1" si="41"/>
        <v>0</v>
      </c>
      <c r="V116" s="139">
        <f t="shared" ca="1" si="56"/>
        <v>26.176480000001</v>
      </c>
      <c r="W116" s="139">
        <f t="shared" ca="1" si="57"/>
        <v>1600</v>
      </c>
      <c r="Z116" s="86">
        <f t="shared" ca="1" si="42"/>
        <v>1</v>
      </c>
      <c r="AA116" s="86">
        <f t="shared" ca="1" si="43"/>
        <v>0</v>
      </c>
      <c r="AB116" s="86">
        <f t="shared" ca="1" si="44"/>
        <v>0</v>
      </c>
    </row>
    <row r="117" spans="2:28" ht="14.35" x14ac:dyDescent="0.5">
      <c r="B117" s="86">
        <v>103</v>
      </c>
      <c r="C117" s="138">
        <f t="shared" ca="1" si="36"/>
        <v>0.34222288383705823</v>
      </c>
      <c r="D117" s="86">
        <f ca="1">VLOOKUP(C117,new_arrival,3,TRUE)</f>
        <v>3.9000000000000004</v>
      </c>
      <c r="E117" s="86">
        <f t="shared" ca="1" si="45"/>
        <v>497.25000000000023</v>
      </c>
      <c r="F117" s="138">
        <f t="shared" ca="1" si="37"/>
        <v>0.52038839519863578</v>
      </c>
      <c r="G117" s="86" t="str">
        <f t="shared" ca="1" si="51"/>
        <v>Medium</v>
      </c>
      <c r="H117" s="86">
        <f t="shared" ca="1" si="52"/>
        <v>2</v>
      </c>
      <c r="I117" s="138">
        <f t="shared" ca="1" si="38"/>
        <v>4.1655920970569027E-2</v>
      </c>
      <c r="J117" s="86" t="str">
        <f t="shared" ca="1" si="53"/>
        <v>Take-Off</v>
      </c>
      <c r="K117" s="86">
        <f t="shared" ca="1" si="54"/>
        <v>501.45000000000027</v>
      </c>
      <c r="L117" s="86">
        <f t="shared" ca="1" si="54"/>
        <v>503.5500000000003</v>
      </c>
      <c r="M117" s="86">
        <f t="shared" ca="1" si="46"/>
        <v>1</v>
      </c>
      <c r="N117" s="138">
        <f t="shared" ca="1" si="39"/>
        <v>0.8502868875452505</v>
      </c>
      <c r="O117" s="86">
        <f t="shared" ca="1" si="55"/>
        <v>12</v>
      </c>
      <c r="P117" s="86">
        <f t="shared" ca="1" si="47"/>
        <v>501.45000000000027</v>
      </c>
      <c r="Q117" s="86">
        <f t="shared" ca="1" si="48"/>
        <v>513.45000000000027</v>
      </c>
      <c r="R117" s="86">
        <f t="shared" ca="1" si="49"/>
        <v>503.5500000000003</v>
      </c>
      <c r="S117" s="86">
        <f t="shared" ca="1" si="50"/>
        <v>4.2000000000000455</v>
      </c>
      <c r="T117" s="86">
        <f t="shared" ca="1" si="40"/>
        <v>0</v>
      </c>
      <c r="U117" s="86">
        <f t="shared" ca="1" si="41"/>
        <v>0</v>
      </c>
      <c r="V117" s="139">
        <f t="shared" ca="1" si="56"/>
        <v>33.315520000000369</v>
      </c>
      <c r="W117" s="139">
        <f t="shared" ca="1" si="57"/>
        <v>1200</v>
      </c>
      <c r="Z117" s="86">
        <f t="shared" ca="1" si="42"/>
        <v>0</v>
      </c>
      <c r="AA117" s="86">
        <f t="shared" ca="1" si="43"/>
        <v>1</v>
      </c>
      <c r="AB117" s="86">
        <f t="shared" ca="1" si="44"/>
        <v>0</v>
      </c>
    </row>
    <row r="118" spans="2:28" ht="14.35" x14ac:dyDescent="0.5">
      <c r="B118" s="86">
        <v>104</v>
      </c>
      <c r="C118" s="138">
        <f t="shared" ca="1" si="36"/>
        <v>0.75173805853871467</v>
      </c>
      <c r="D118" s="86">
        <f ca="1">VLOOKUP(C118,new_arrival,3,TRUE)</f>
        <v>5.8500000000000005</v>
      </c>
      <c r="E118" s="86">
        <f t="shared" ca="1" si="45"/>
        <v>503.10000000000025</v>
      </c>
      <c r="F118" s="138">
        <f t="shared" ca="1" si="37"/>
        <v>0.20658537330502091</v>
      </c>
      <c r="G118" s="86" t="str">
        <f t="shared" ca="1" si="51"/>
        <v>Jumbo</v>
      </c>
      <c r="H118" s="86">
        <f t="shared" ca="1" si="52"/>
        <v>1</v>
      </c>
      <c r="I118" s="138">
        <f t="shared" ca="1" si="38"/>
        <v>0.70599440887398834</v>
      </c>
      <c r="J118" s="86" t="str">
        <f t="shared" ca="1" si="53"/>
        <v>Landing</v>
      </c>
      <c r="K118" s="86">
        <f t="shared" ca="1" si="54"/>
        <v>513.45000000000027</v>
      </c>
      <c r="L118" s="86">
        <f t="shared" ca="1" si="54"/>
        <v>503.5500000000003</v>
      </c>
      <c r="M118" s="86">
        <f t="shared" ca="1" si="46"/>
        <v>2</v>
      </c>
      <c r="N118" s="138">
        <f t="shared" ca="1" si="39"/>
        <v>0.85537558813840242</v>
      </c>
      <c r="O118" s="86">
        <f t="shared" ca="1" si="55"/>
        <v>12</v>
      </c>
      <c r="P118" s="86">
        <f t="shared" ca="1" si="47"/>
        <v>503.5500000000003</v>
      </c>
      <c r="Q118" s="86">
        <f t="shared" ca="1" si="48"/>
        <v>513.45000000000027</v>
      </c>
      <c r="R118" s="86">
        <f t="shared" ca="1" si="49"/>
        <v>515.5500000000003</v>
      </c>
      <c r="S118" s="86">
        <f t="shared" ca="1" si="50"/>
        <v>0.45000000000004547</v>
      </c>
      <c r="T118" s="86">
        <f t="shared" ca="1" si="40"/>
        <v>0</v>
      </c>
      <c r="U118" s="86">
        <f t="shared" ca="1" si="41"/>
        <v>0</v>
      </c>
      <c r="V118" s="139">
        <f t="shared" ca="1" si="56"/>
        <v>40.157100000004064</v>
      </c>
      <c r="W118" s="139">
        <f t="shared" ca="1" si="57"/>
        <v>1600</v>
      </c>
      <c r="Z118" s="86">
        <f t="shared" ca="1" si="42"/>
        <v>1</v>
      </c>
      <c r="AA118" s="86">
        <f t="shared" ca="1" si="43"/>
        <v>0</v>
      </c>
      <c r="AB118" s="86">
        <f t="shared" ca="1" si="44"/>
        <v>0</v>
      </c>
    </row>
    <row r="119" spans="2:28" ht="14.35" x14ac:dyDescent="0.5">
      <c r="B119" s="86">
        <v>105</v>
      </c>
      <c r="C119" s="138">
        <f t="shared" ca="1" si="36"/>
        <v>0.36225538878909391</v>
      </c>
      <c r="D119" s="86">
        <f ca="1">VLOOKUP(C119,new_arrival,3,TRUE)</f>
        <v>3.9000000000000004</v>
      </c>
      <c r="E119" s="86">
        <f t="shared" ca="1" si="45"/>
        <v>507.00000000000023</v>
      </c>
      <c r="F119" s="138">
        <f t="shared" ca="1" si="37"/>
        <v>0.19175363201485018</v>
      </c>
      <c r="G119" s="86" t="str">
        <f t="shared" ca="1" si="51"/>
        <v>Jumbo</v>
      </c>
      <c r="H119" s="86">
        <f t="shared" ca="1" si="52"/>
        <v>1</v>
      </c>
      <c r="I119" s="138">
        <f t="shared" ca="1" si="38"/>
        <v>0.71855676921438372</v>
      </c>
      <c r="J119" s="86" t="str">
        <f t="shared" ca="1" si="53"/>
        <v>Landing</v>
      </c>
      <c r="K119" s="86">
        <f t="shared" ca="1" si="54"/>
        <v>513.45000000000027</v>
      </c>
      <c r="L119" s="86">
        <f t="shared" ca="1" si="54"/>
        <v>515.5500000000003</v>
      </c>
      <c r="M119" s="86">
        <f t="shared" ca="1" si="46"/>
        <v>1</v>
      </c>
      <c r="N119" s="138">
        <f t="shared" ca="1" si="39"/>
        <v>5.8595492526974602E-2</v>
      </c>
      <c r="O119" s="86">
        <f t="shared" ca="1" si="55"/>
        <v>6</v>
      </c>
      <c r="P119" s="86">
        <f t="shared" ca="1" si="47"/>
        <v>513.45000000000027</v>
      </c>
      <c r="Q119" s="86">
        <f t="shared" ca="1" si="48"/>
        <v>519.45000000000027</v>
      </c>
      <c r="R119" s="86">
        <f t="shared" ca="1" si="49"/>
        <v>515.5500000000003</v>
      </c>
      <c r="S119" s="86">
        <f t="shared" ca="1" si="50"/>
        <v>6.4500000000000455</v>
      </c>
      <c r="T119" s="86">
        <f t="shared" ca="1" si="40"/>
        <v>0</v>
      </c>
      <c r="U119" s="86">
        <f t="shared" ca="1" si="41"/>
        <v>0</v>
      </c>
      <c r="V119" s="139">
        <f t="shared" ca="1" si="56"/>
        <v>575.5851000000041</v>
      </c>
      <c r="W119" s="139">
        <f t="shared" ca="1" si="57"/>
        <v>1600</v>
      </c>
      <c r="Z119" s="86">
        <f t="shared" ca="1" si="42"/>
        <v>1</v>
      </c>
      <c r="AA119" s="86">
        <f t="shared" ca="1" si="43"/>
        <v>0</v>
      </c>
      <c r="AB119" s="86">
        <f t="shared" ca="1" si="44"/>
        <v>0</v>
      </c>
    </row>
    <row r="120" spans="2:28" ht="14.35" x14ac:dyDescent="0.5">
      <c r="B120" s="86">
        <v>106</v>
      </c>
      <c r="C120" s="138">
        <f t="shared" ca="1" si="36"/>
        <v>0.60602870524544983</v>
      </c>
      <c r="D120" s="86">
        <f ca="1">VLOOKUP(C120,new_arrival,3,TRUE)</f>
        <v>5.8500000000000005</v>
      </c>
      <c r="E120" s="86">
        <f t="shared" ca="1" si="45"/>
        <v>512.85000000000025</v>
      </c>
      <c r="F120" s="138">
        <f t="shared" ca="1" si="37"/>
        <v>0.53318938104726843</v>
      </c>
      <c r="G120" s="86" t="str">
        <f t="shared" ca="1" si="51"/>
        <v>Medium</v>
      </c>
      <c r="H120" s="86">
        <f t="shared" ca="1" si="52"/>
        <v>2</v>
      </c>
      <c r="I120" s="138">
        <f t="shared" ca="1" si="38"/>
        <v>0.68816327728262028</v>
      </c>
      <c r="J120" s="86" t="str">
        <f t="shared" ca="1" si="53"/>
        <v>Landing</v>
      </c>
      <c r="K120" s="86">
        <f t="shared" ca="1" si="54"/>
        <v>519.45000000000027</v>
      </c>
      <c r="L120" s="86">
        <f t="shared" ca="1" si="54"/>
        <v>515.5500000000003</v>
      </c>
      <c r="M120" s="86">
        <f t="shared" ca="1" si="46"/>
        <v>2</v>
      </c>
      <c r="N120" s="138">
        <f t="shared" ca="1" si="39"/>
        <v>0.74175878781717797</v>
      </c>
      <c r="O120" s="86">
        <f t="shared" ca="1" si="55"/>
        <v>9</v>
      </c>
      <c r="P120" s="86">
        <f t="shared" ca="1" si="47"/>
        <v>515.5500000000003</v>
      </c>
      <c r="Q120" s="86">
        <f t="shared" ca="1" si="48"/>
        <v>519.45000000000027</v>
      </c>
      <c r="R120" s="86">
        <f t="shared" ca="1" si="49"/>
        <v>524.5500000000003</v>
      </c>
      <c r="S120" s="86">
        <f t="shared" ca="1" si="50"/>
        <v>2.7000000000000455</v>
      </c>
      <c r="T120" s="86">
        <f t="shared" ca="1" si="40"/>
        <v>0</v>
      </c>
      <c r="U120" s="86">
        <f t="shared" ca="1" si="41"/>
        <v>0</v>
      </c>
      <c r="V120" s="139">
        <f t="shared" ca="1" si="56"/>
        <v>40.157100000000682</v>
      </c>
      <c r="W120" s="139">
        <f t="shared" ca="1" si="57"/>
        <v>1200</v>
      </c>
      <c r="Z120" s="86">
        <f t="shared" ca="1" si="42"/>
        <v>0</v>
      </c>
      <c r="AA120" s="86">
        <f t="shared" ca="1" si="43"/>
        <v>1</v>
      </c>
      <c r="AB120" s="86">
        <f t="shared" ca="1" si="44"/>
        <v>0</v>
      </c>
    </row>
    <row r="121" spans="2:28" ht="14.35" x14ac:dyDescent="0.5">
      <c r="B121" s="86">
        <v>107</v>
      </c>
      <c r="C121" s="138">
        <f t="shared" ca="1" si="36"/>
        <v>0.12767538865110639</v>
      </c>
      <c r="D121" s="86">
        <f ca="1">VLOOKUP(C121,new_arrival,3,TRUE)</f>
        <v>3.9000000000000004</v>
      </c>
      <c r="E121" s="86">
        <f t="shared" ca="1" si="45"/>
        <v>516.75000000000023</v>
      </c>
      <c r="F121" s="138">
        <f t="shared" ca="1" si="37"/>
        <v>0.93760385340520414</v>
      </c>
      <c r="G121" s="86" t="str">
        <f t="shared" ca="1" si="51"/>
        <v>Small</v>
      </c>
      <c r="H121" s="86">
        <f t="shared" ca="1" si="52"/>
        <v>3</v>
      </c>
      <c r="I121" s="138">
        <f t="shared" ca="1" si="38"/>
        <v>0.37008208494274319</v>
      </c>
      <c r="J121" s="86" t="str">
        <f t="shared" ca="1" si="53"/>
        <v>Take-Off</v>
      </c>
      <c r="K121" s="86">
        <f t="shared" ca="1" si="54"/>
        <v>519.45000000000027</v>
      </c>
      <c r="L121" s="86">
        <f t="shared" ca="1" si="54"/>
        <v>524.5500000000003</v>
      </c>
      <c r="M121" s="86">
        <f t="shared" ca="1" si="46"/>
        <v>1</v>
      </c>
      <c r="N121" s="138">
        <f t="shared" ca="1" si="39"/>
        <v>0.67365135155587497</v>
      </c>
      <c r="O121" s="86">
        <f t="shared" ca="1" si="55"/>
        <v>6</v>
      </c>
      <c r="P121" s="86">
        <f t="shared" ca="1" si="47"/>
        <v>519.45000000000027</v>
      </c>
      <c r="Q121" s="86">
        <f t="shared" ca="1" si="48"/>
        <v>525.45000000000027</v>
      </c>
      <c r="R121" s="86">
        <f t="shared" ca="1" si="49"/>
        <v>524.5500000000003</v>
      </c>
      <c r="S121" s="86">
        <f t="shared" ca="1" si="50"/>
        <v>2.7000000000000455</v>
      </c>
      <c r="T121" s="86">
        <f t="shared" ca="1" si="40"/>
        <v>0</v>
      </c>
      <c r="U121" s="86">
        <f t="shared" ca="1" si="41"/>
        <v>0</v>
      </c>
      <c r="V121" s="139">
        <f t="shared" ca="1" si="56"/>
        <v>2.6771400000000454</v>
      </c>
      <c r="W121" s="139">
        <f t="shared" ca="1" si="57"/>
        <v>850</v>
      </c>
      <c r="Z121" s="86">
        <f t="shared" ca="1" si="42"/>
        <v>0</v>
      </c>
      <c r="AA121" s="86">
        <f t="shared" ca="1" si="43"/>
        <v>0</v>
      </c>
      <c r="AB121" s="86">
        <f t="shared" ca="1" si="44"/>
        <v>1</v>
      </c>
    </row>
    <row r="122" spans="2:28" ht="14.35" x14ac:dyDescent="0.5">
      <c r="B122" s="86">
        <v>108</v>
      </c>
      <c r="C122" s="138">
        <f t="shared" ca="1" si="36"/>
        <v>0.72855908219719245</v>
      </c>
      <c r="D122" s="86">
        <f ca="1">VLOOKUP(C122,new_arrival,3,TRUE)</f>
        <v>5.8500000000000005</v>
      </c>
      <c r="E122" s="86">
        <f t="shared" ca="1" si="45"/>
        <v>522.60000000000025</v>
      </c>
      <c r="F122" s="138">
        <f t="shared" ca="1" si="37"/>
        <v>0.60743117687174875</v>
      </c>
      <c r="G122" s="86" t="str">
        <f t="shared" ca="1" si="51"/>
        <v>Medium</v>
      </c>
      <c r="H122" s="86">
        <f t="shared" ca="1" si="52"/>
        <v>2</v>
      </c>
      <c r="I122" s="138">
        <f t="shared" ca="1" si="38"/>
        <v>0.53275724012724268</v>
      </c>
      <c r="J122" s="86" t="str">
        <f t="shared" ca="1" si="53"/>
        <v>Landing</v>
      </c>
      <c r="K122" s="86">
        <f t="shared" ca="1" si="54"/>
        <v>525.45000000000027</v>
      </c>
      <c r="L122" s="86">
        <f t="shared" ca="1" si="54"/>
        <v>524.5500000000003</v>
      </c>
      <c r="M122" s="86">
        <f t="shared" ca="1" si="46"/>
        <v>2</v>
      </c>
      <c r="N122" s="138">
        <f t="shared" ca="1" si="39"/>
        <v>0.97228254537295822</v>
      </c>
      <c r="O122" s="86">
        <f t="shared" ca="1" si="55"/>
        <v>12</v>
      </c>
      <c r="P122" s="86">
        <f t="shared" ca="1" si="47"/>
        <v>524.5500000000003</v>
      </c>
      <c r="Q122" s="86">
        <f t="shared" ca="1" si="48"/>
        <v>525.45000000000027</v>
      </c>
      <c r="R122" s="86">
        <f t="shared" ca="1" si="49"/>
        <v>536.5500000000003</v>
      </c>
      <c r="S122" s="86">
        <f t="shared" ca="1" si="50"/>
        <v>1.9500000000000455</v>
      </c>
      <c r="T122" s="86">
        <f t="shared" ca="1" si="40"/>
        <v>0</v>
      </c>
      <c r="U122" s="86">
        <f t="shared" ca="1" si="41"/>
        <v>0</v>
      </c>
      <c r="V122" s="139">
        <f t="shared" ca="1" si="56"/>
        <v>29.002350000000682</v>
      </c>
      <c r="W122" s="139">
        <f t="shared" ca="1" si="57"/>
        <v>1200</v>
      </c>
      <c r="Z122" s="86">
        <f t="shared" ca="1" si="42"/>
        <v>0</v>
      </c>
      <c r="AA122" s="86">
        <f t="shared" ca="1" si="43"/>
        <v>1</v>
      </c>
      <c r="AB122" s="86">
        <f t="shared" ca="1" si="44"/>
        <v>0</v>
      </c>
    </row>
    <row r="123" spans="2:28" ht="14.35" x14ac:dyDescent="0.5">
      <c r="B123" s="86">
        <v>109</v>
      </c>
      <c r="C123" s="138">
        <f t="shared" ca="1" si="36"/>
        <v>9.4737730078236604E-2</v>
      </c>
      <c r="D123" s="86">
        <f ca="1">VLOOKUP(C123,new_arrival,3,TRUE)</f>
        <v>0</v>
      </c>
      <c r="E123" s="86">
        <f t="shared" ca="1" si="45"/>
        <v>522.60000000000025</v>
      </c>
      <c r="F123" s="138">
        <f t="shared" ca="1" si="37"/>
        <v>0.94411791614937357</v>
      </c>
      <c r="G123" s="86" t="str">
        <f t="shared" ca="1" si="51"/>
        <v>Small</v>
      </c>
      <c r="H123" s="86">
        <f t="shared" ca="1" si="52"/>
        <v>3</v>
      </c>
      <c r="I123" s="138">
        <f t="shared" ca="1" si="38"/>
        <v>0.20519911072054364</v>
      </c>
      <c r="J123" s="86" t="str">
        <f t="shared" ca="1" si="53"/>
        <v>Take-Off</v>
      </c>
      <c r="K123" s="86">
        <f t="shared" ca="1" si="54"/>
        <v>525.45000000000027</v>
      </c>
      <c r="L123" s="86">
        <f t="shared" ca="1" si="54"/>
        <v>536.5500000000003</v>
      </c>
      <c r="M123" s="86">
        <f t="shared" ca="1" si="46"/>
        <v>1</v>
      </c>
      <c r="N123" s="138">
        <f t="shared" ca="1" si="39"/>
        <v>0.95772448382731046</v>
      </c>
      <c r="O123" s="86">
        <f t="shared" ca="1" si="55"/>
        <v>12</v>
      </c>
      <c r="P123" s="86">
        <f t="shared" ca="1" si="47"/>
        <v>525.45000000000027</v>
      </c>
      <c r="Q123" s="86">
        <f t="shared" ca="1" si="48"/>
        <v>537.45000000000027</v>
      </c>
      <c r="R123" s="86">
        <f t="shared" ca="1" si="49"/>
        <v>536.5500000000003</v>
      </c>
      <c r="S123" s="86">
        <f t="shared" ca="1" si="50"/>
        <v>2.8500000000000227</v>
      </c>
      <c r="T123" s="86">
        <f t="shared" ca="1" si="40"/>
        <v>0</v>
      </c>
      <c r="U123" s="86">
        <f t="shared" ca="1" si="41"/>
        <v>0</v>
      </c>
      <c r="V123" s="139">
        <f t="shared" ca="1" si="56"/>
        <v>2.8258700000000232</v>
      </c>
      <c r="W123" s="139">
        <f t="shared" ca="1" si="57"/>
        <v>850</v>
      </c>
      <c r="Z123" s="86">
        <f t="shared" ca="1" si="42"/>
        <v>0</v>
      </c>
      <c r="AA123" s="86">
        <f t="shared" ca="1" si="43"/>
        <v>0</v>
      </c>
      <c r="AB123" s="86">
        <f t="shared" ca="1" si="44"/>
        <v>1</v>
      </c>
    </row>
    <row r="124" spans="2:28" ht="14.35" x14ac:dyDescent="0.5">
      <c r="B124" s="86">
        <v>110</v>
      </c>
      <c r="C124" s="138">
        <f t="shared" ca="1" si="36"/>
        <v>0.8544343879377454</v>
      </c>
      <c r="D124" s="86">
        <f ca="1">VLOOKUP(C124,new_arrival,3,TRUE)</f>
        <v>7.8000000000000007</v>
      </c>
      <c r="E124" s="86">
        <f t="shared" ca="1" si="45"/>
        <v>530.4000000000002</v>
      </c>
      <c r="F124" s="138">
        <f t="shared" ca="1" si="37"/>
        <v>0.81789698055569982</v>
      </c>
      <c r="G124" s="86" t="str">
        <f t="shared" ca="1" si="51"/>
        <v>Small</v>
      </c>
      <c r="H124" s="86">
        <f t="shared" ca="1" si="52"/>
        <v>3</v>
      </c>
      <c r="I124" s="138">
        <f t="shared" ca="1" si="38"/>
        <v>0.11583622650426351</v>
      </c>
      <c r="J124" s="86" t="str">
        <f t="shared" ca="1" si="53"/>
        <v>Take-Off</v>
      </c>
      <c r="K124" s="86">
        <f t="shared" ca="1" si="54"/>
        <v>537.45000000000027</v>
      </c>
      <c r="L124" s="86">
        <f t="shared" ca="1" si="54"/>
        <v>536.5500000000003</v>
      </c>
      <c r="M124" s="86">
        <f t="shared" ca="1" si="46"/>
        <v>2</v>
      </c>
      <c r="N124" s="138">
        <f t="shared" ca="1" si="39"/>
        <v>0.3789467654960017</v>
      </c>
      <c r="O124" s="86">
        <f t="shared" ca="1" si="55"/>
        <v>6</v>
      </c>
      <c r="P124" s="86">
        <f t="shared" ca="1" si="47"/>
        <v>536.5500000000003</v>
      </c>
      <c r="Q124" s="86">
        <f t="shared" ca="1" si="48"/>
        <v>537.45000000000027</v>
      </c>
      <c r="R124" s="86">
        <f t="shared" ca="1" si="49"/>
        <v>542.5500000000003</v>
      </c>
      <c r="S124" s="86">
        <f t="shared" ca="1" si="50"/>
        <v>6.1500000000000909</v>
      </c>
      <c r="T124" s="86">
        <f t="shared" ca="1" si="40"/>
        <v>0</v>
      </c>
      <c r="U124" s="86">
        <f t="shared" ca="1" si="41"/>
        <v>0</v>
      </c>
      <c r="V124" s="139">
        <f t="shared" ca="1" si="56"/>
        <v>6.0979300000000913</v>
      </c>
      <c r="W124" s="139">
        <f t="shared" ca="1" si="57"/>
        <v>850</v>
      </c>
      <c r="Z124" s="86">
        <f t="shared" ca="1" si="42"/>
        <v>0</v>
      </c>
      <c r="AA124" s="86">
        <f t="shared" ca="1" si="43"/>
        <v>0</v>
      </c>
      <c r="AB124" s="86">
        <f t="shared" ca="1" si="44"/>
        <v>1</v>
      </c>
    </row>
    <row r="125" spans="2:28" ht="14.35" x14ac:dyDescent="0.5">
      <c r="B125" s="86">
        <v>111</v>
      </c>
      <c r="C125" s="138">
        <f t="shared" ca="1" si="36"/>
        <v>0.32966578852101391</v>
      </c>
      <c r="D125" s="86">
        <f ca="1">VLOOKUP(C125,new_arrival,3,TRUE)</f>
        <v>3.9000000000000004</v>
      </c>
      <c r="E125" s="86">
        <f t="shared" ca="1" si="45"/>
        <v>534.30000000000018</v>
      </c>
      <c r="F125" s="138">
        <f t="shared" ca="1" si="37"/>
        <v>0.2259160121181264</v>
      </c>
      <c r="G125" s="86" t="str">
        <f t="shared" ca="1" si="51"/>
        <v>Jumbo</v>
      </c>
      <c r="H125" s="86">
        <f t="shared" ca="1" si="52"/>
        <v>1</v>
      </c>
      <c r="I125" s="138">
        <f t="shared" ca="1" si="38"/>
        <v>0.12895364016910849</v>
      </c>
      <c r="J125" s="86" t="str">
        <f t="shared" ca="1" si="53"/>
        <v>Take-Off</v>
      </c>
      <c r="K125" s="86">
        <f t="shared" ca="1" si="54"/>
        <v>537.45000000000027</v>
      </c>
      <c r="L125" s="86">
        <f t="shared" ca="1" si="54"/>
        <v>542.5500000000003</v>
      </c>
      <c r="M125" s="86">
        <f t="shared" ca="1" si="46"/>
        <v>1</v>
      </c>
      <c r="N125" s="138">
        <f t="shared" ca="1" si="39"/>
        <v>0.52383033570941517</v>
      </c>
      <c r="O125" s="86">
        <f t="shared" ca="1" si="55"/>
        <v>12</v>
      </c>
      <c r="P125" s="86">
        <f t="shared" ca="1" si="47"/>
        <v>537.45000000000027</v>
      </c>
      <c r="Q125" s="86">
        <f t="shared" ca="1" si="48"/>
        <v>549.45000000000027</v>
      </c>
      <c r="R125" s="86">
        <f t="shared" ca="1" si="49"/>
        <v>542.5500000000003</v>
      </c>
      <c r="S125" s="86">
        <f t="shared" ca="1" si="50"/>
        <v>3.1500000000000909</v>
      </c>
      <c r="T125" s="86">
        <f t="shared" ca="1" si="40"/>
        <v>0</v>
      </c>
      <c r="U125" s="86">
        <f t="shared" ca="1" si="41"/>
        <v>0</v>
      </c>
      <c r="V125" s="139">
        <f t="shared" ca="1" si="56"/>
        <v>68.713260000001995</v>
      </c>
      <c r="W125" s="139">
        <f t="shared" ca="1" si="57"/>
        <v>1600</v>
      </c>
      <c r="Z125" s="86">
        <f t="shared" ca="1" si="42"/>
        <v>1</v>
      </c>
      <c r="AA125" s="86">
        <f t="shared" ca="1" si="43"/>
        <v>0</v>
      </c>
      <c r="AB125" s="86">
        <f t="shared" ca="1" si="44"/>
        <v>0</v>
      </c>
    </row>
    <row r="126" spans="2:28" ht="14.35" x14ac:dyDescent="0.5">
      <c r="B126" s="86">
        <v>112</v>
      </c>
      <c r="C126" s="138">
        <f t="shared" ca="1" si="36"/>
        <v>0.89073022579256556</v>
      </c>
      <c r="D126" s="86">
        <f ca="1">VLOOKUP(C126,new_arrival,3,TRUE)</f>
        <v>7.8000000000000007</v>
      </c>
      <c r="E126" s="86">
        <f t="shared" ca="1" si="45"/>
        <v>542.10000000000014</v>
      </c>
      <c r="F126" s="138">
        <f t="shared" ca="1" si="37"/>
        <v>9.9034086462225779E-2</v>
      </c>
      <c r="G126" s="86" t="str">
        <f t="shared" ca="1" si="51"/>
        <v>Jumbo</v>
      </c>
      <c r="H126" s="86">
        <f t="shared" ca="1" si="52"/>
        <v>1</v>
      </c>
      <c r="I126" s="138">
        <f t="shared" ca="1" si="38"/>
        <v>0.63585005542271622</v>
      </c>
      <c r="J126" s="86" t="str">
        <f t="shared" ca="1" si="53"/>
        <v>Landing</v>
      </c>
      <c r="K126" s="86">
        <f t="shared" ca="1" si="54"/>
        <v>549.45000000000027</v>
      </c>
      <c r="L126" s="86">
        <f t="shared" ca="1" si="54"/>
        <v>542.5500000000003</v>
      </c>
      <c r="M126" s="86">
        <f t="shared" ca="1" si="46"/>
        <v>2</v>
      </c>
      <c r="N126" s="138">
        <f t="shared" ca="1" si="39"/>
        <v>0.1450185874113723</v>
      </c>
      <c r="O126" s="86">
        <f t="shared" ca="1" si="55"/>
        <v>9</v>
      </c>
      <c r="P126" s="86">
        <f t="shared" ca="1" si="47"/>
        <v>542.5500000000003</v>
      </c>
      <c r="Q126" s="86">
        <f t="shared" ca="1" si="48"/>
        <v>549.45000000000027</v>
      </c>
      <c r="R126" s="86">
        <f t="shared" ca="1" si="49"/>
        <v>551.5500000000003</v>
      </c>
      <c r="S126" s="86">
        <f t="shared" ca="1" si="50"/>
        <v>0.45000000000015916</v>
      </c>
      <c r="T126" s="86">
        <f t="shared" ca="1" si="40"/>
        <v>0</v>
      </c>
      <c r="U126" s="86">
        <f t="shared" ca="1" si="41"/>
        <v>0</v>
      </c>
      <c r="V126" s="139">
        <f t="shared" ca="1" si="56"/>
        <v>40.157100000014211</v>
      </c>
      <c r="W126" s="139">
        <f t="shared" ca="1" si="57"/>
        <v>1600</v>
      </c>
      <c r="Z126" s="86">
        <f t="shared" ca="1" si="42"/>
        <v>1</v>
      </c>
      <c r="AA126" s="86">
        <f t="shared" ca="1" si="43"/>
        <v>0</v>
      </c>
      <c r="AB126" s="86">
        <f t="shared" ca="1" si="44"/>
        <v>0</v>
      </c>
    </row>
    <row r="127" spans="2:28" ht="14.35" x14ac:dyDescent="0.5">
      <c r="B127" s="86">
        <v>113</v>
      </c>
      <c r="C127" s="138">
        <f t="shared" ca="1" si="36"/>
        <v>0.55953114375757562</v>
      </c>
      <c r="D127" s="86">
        <f ca="1">VLOOKUP(C127,new_arrival,3,TRUE)</f>
        <v>5.8500000000000005</v>
      </c>
      <c r="E127" s="86">
        <f t="shared" ca="1" si="45"/>
        <v>547.95000000000016</v>
      </c>
      <c r="F127" s="138">
        <f t="shared" ca="1" si="37"/>
        <v>0.15998047383090919</v>
      </c>
      <c r="G127" s="86" t="str">
        <f t="shared" ca="1" si="51"/>
        <v>Jumbo</v>
      </c>
      <c r="H127" s="86">
        <f t="shared" ca="1" si="52"/>
        <v>1</v>
      </c>
      <c r="I127" s="138">
        <f t="shared" ca="1" si="38"/>
        <v>0.15212603489038667</v>
      </c>
      <c r="J127" s="86" t="str">
        <f t="shared" ca="1" si="53"/>
        <v>Take-Off</v>
      </c>
      <c r="K127" s="86">
        <f t="shared" ca="1" si="54"/>
        <v>549.45000000000027</v>
      </c>
      <c r="L127" s="86">
        <f t="shared" ca="1" si="54"/>
        <v>551.5500000000003</v>
      </c>
      <c r="M127" s="86">
        <f t="shared" ca="1" si="46"/>
        <v>1</v>
      </c>
      <c r="N127" s="138">
        <f t="shared" ca="1" si="39"/>
        <v>0.5736789582605788</v>
      </c>
      <c r="O127" s="86">
        <f t="shared" ca="1" si="55"/>
        <v>12</v>
      </c>
      <c r="P127" s="86">
        <f t="shared" ca="1" si="47"/>
        <v>549.45000000000027</v>
      </c>
      <c r="Q127" s="86">
        <f t="shared" ca="1" si="48"/>
        <v>561.45000000000027</v>
      </c>
      <c r="R127" s="86">
        <f t="shared" ca="1" si="49"/>
        <v>551.5500000000003</v>
      </c>
      <c r="S127" s="86">
        <f t="shared" ca="1" si="50"/>
        <v>1.5000000000001137</v>
      </c>
      <c r="T127" s="86">
        <f t="shared" ca="1" si="40"/>
        <v>0</v>
      </c>
      <c r="U127" s="86">
        <f t="shared" ca="1" si="41"/>
        <v>0</v>
      </c>
      <c r="V127" s="139">
        <f t="shared" ca="1" si="56"/>
        <v>32.720600000002491</v>
      </c>
      <c r="W127" s="139">
        <f t="shared" ca="1" si="57"/>
        <v>1600</v>
      </c>
      <c r="Z127" s="86">
        <f t="shared" ca="1" si="42"/>
        <v>1</v>
      </c>
      <c r="AA127" s="86">
        <f t="shared" ca="1" si="43"/>
        <v>0</v>
      </c>
      <c r="AB127" s="86">
        <f t="shared" ca="1" si="44"/>
        <v>0</v>
      </c>
    </row>
    <row r="128" spans="2:28" ht="14.35" x14ac:dyDescent="0.5">
      <c r="B128" s="86">
        <v>114</v>
      </c>
      <c r="C128" s="138">
        <f t="shared" ca="1" si="36"/>
        <v>0.22758261453386119</v>
      </c>
      <c r="D128" s="86">
        <f ca="1">VLOOKUP(C128,new_arrival,3,TRUE)</f>
        <v>3.9000000000000004</v>
      </c>
      <c r="E128" s="86">
        <f t="shared" ca="1" si="45"/>
        <v>551.85000000000014</v>
      </c>
      <c r="F128" s="138">
        <f t="shared" ca="1" si="37"/>
        <v>0.46479738780702606</v>
      </c>
      <c r="G128" s="86" t="str">
        <f t="shared" ca="1" si="51"/>
        <v>Medium</v>
      </c>
      <c r="H128" s="86">
        <f t="shared" ca="1" si="52"/>
        <v>2</v>
      </c>
      <c r="I128" s="138">
        <f t="shared" ca="1" si="38"/>
        <v>0.16567269104209836</v>
      </c>
      <c r="J128" s="86" t="str">
        <f t="shared" ca="1" si="53"/>
        <v>Take-Off</v>
      </c>
      <c r="K128" s="86">
        <f t="shared" ca="1" si="54"/>
        <v>561.45000000000027</v>
      </c>
      <c r="L128" s="86">
        <f t="shared" ca="1" si="54"/>
        <v>551.5500000000003</v>
      </c>
      <c r="M128" s="86">
        <f t="shared" ca="1" si="46"/>
        <v>2</v>
      </c>
      <c r="N128" s="138">
        <f t="shared" ca="1" si="39"/>
        <v>0.86049189267574011</v>
      </c>
      <c r="O128" s="86">
        <f t="shared" ca="1" si="55"/>
        <v>12</v>
      </c>
      <c r="P128" s="86">
        <f t="shared" ca="1" si="47"/>
        <v>551.85000000000014</v>
      </c>
      <c r="Q128" s="86">
        <f t="shared" ca="1" si="48"/>
        <v>561.45000000000027</v>
      </c>
      <c r="R128" s="86">
        <f t="shared" ca="1" si="49"/>
        <v>563.85000000000014</v>
      </c>
      <c r="S128" s="86">
        <f t="shared" ca="1" si="50"/>
        <v>0</v>
      </c>
      <c r="T128" s="86">
        <f t="shared" ca="1" si="40"/>
        <v>0</v>
      </c>
      <c r="U128" s="86">
        <f t="shared" ca="1" si="41"/>
        <v>0.29999999999984084</v>
      </c>
      <c r="V128" s="139">
        <f t="shared" ca="1" si="56"/>
        <v>0</v>
      </c>
      <c r="W128" s="139">
        <f t="shared" ca="1" si="57"/>
        <v>1200</v>
      </c>
      <c r="Z128" s="86">
        <f t="shared" ca="1" si="42"/>
        <v>0</v>
      </c>
      <c r="AA128" s="86">
        <f t="shared" ca="1" si="43"/>
        <v>1</v>
      </c>
      <c r="AB128" s="86">
        <f t="shared" ca="1" si="44"/>
        <v>0</v>
      </c>
    </row>
    <row r="129" spans="2:28" ht="14.35" x14ac:dyDescent="0.5">
      <c r="B129" s="86">
        <v>115</v>
      </c>
      <c r="C129" s="138">
        <f t="shared" ca="1" si="36"/>
        <v>8.7623556919892764E-2</v>
      </c>
      <c r="D129" s="86">
        <f ca="1">VLOOKUP(C129,new_arrival,3,TRUE)</f>
        <v>0</v>
      </c>
      <c r="E129" s="86">
        <f t="shared" ca="1" si="45"/>
        <v>551.85000000000014</v>
      </c>
      <c r="F129" s="138">
        <f t="shared" ca="1" si="37"/>
        <v>9.7063421901938951E-2</v>
      </c>
      <c r="G129" s="86" t="str">
        <f t="shared" ca="1" si="51"/>
        <v>Jumbo</v>
      </c>
      <c r="H129" s="86">
        <f t="shared" ca="1" si="52"/>
        <v>1</v>
      </c>
      <c r="I129" s="138">
        <f t="shared" ca="1" si="38"/>
        <v>0.88998231925520077</v>
      </c>
      <c r="J129" s="86" t="str">
        <f t="shared" ca="1" si="53"/>
        <v>Landing</v>
      </c>
      <c r="K129" s="86">
        <f t="shared" ca="1" si="54"/>
        <v>561.45000000000027</v>
      </c>
      <c r="L129" s="86">
        <f t="shared" ca="1" si="54"/>
        <v>563.85000000000014</v>
      </c>
      <c r="M129" s="86">
        <f t="shared" ca="1" si="46"/>
        <v>1</v>
      </c>
      <c r="N129" s="138">
        <f t="shared" ca="1" si="39"/>
        <v>0.25751431569783589</v>
      </c>
      <c r="O129" s="86">
        <f t="shared" ca="1" si="55"/>
        <v>9</v>
      </c>
      <c r="P129" s="86">
        <f t="shared" ca="1" si="47"/>
        <v>561.45000000000027</v>
      </c>
      <c r="Q129" s="86">
        <f t="shared" ca="1" si="48"/>
        <v>570.45000000000027</v>
      </c>
      <c r="R129" s="86">
        <f t="shared" ca="1" si="49"/>
        <v>563.85000000000014</v>
      </c>
      <c r="S129" s="86">
        <f t="shared" ca="1" si="50"/>
        <v>9.6000000000001364</v>
      </c>
      <c r="T129" s="86">
        <f t="shared" ca="1" si="40"/>
        <v>0</v>
      </c>
      <c r="U129" s="86">
        <f t="shared" ca="1" si="41"/>
        <v>0</v>
      </c>
      <c r="V129" s="139">
        <f t="shared" ca="1" si="56"/>
        <v>856.68480000001227</v>
      </c>
      <c r="W129" s="139">
        <f t="shared" ca="1" si="57"/>
        <v>1600</v>
      </c>
      <c r="Z129" s="86">
        <f t="shared" ca="1" si="42"/>
        <v>1</v>
      </c>
      <c r="AA129" s="86">
        <f t="shared" ca="1" si="43"/>
        <v>0</v>
      </c>
      <c r="AB129" s="86">
        <f t="shared" ca="1" si="44"/>
        <v>0</v>
      </c>
    </row>
    <row r="130" spans="2:28" ht="14.35" x14ac:dyDescent="0.5">
      <c r="B130" s="86">
        <v>116</v>
      </c>
      <c r="C130" s="138">
        <f t="shared" ca="1" si="36"/>
        <v>0.37507363545386008</v>
      </c>
      <c r="D130" s="86">
        <f ca="1">VLOOKUP(C130,new_arrival,3,TRUE)</f>
        <v>3.9000000000000004</v>
      </c>
      <c r="E130" s="86">
        <f t="shared" ca="1" si="45"/>
        <v>555.75000000000011</v>
      </c>
      <c r="F130" s="138">
        <f t="shared" ca="1" si="37"/>
        <v>0.23810685750098493</v>
      </c>
      <c r="G130" s="86" t="str">
        <f t="shared" ca="1" si="51"/>
        <v>Jumbo</v>
      </c>
      <c r="H130" s="86">
        <f t="shared" ca="1" si="52"/>
        <v>1</v>
      </c>
      <c r="I130" s="138">
        <f t="shared" ca="1" si="38"/>
        <v>0.57602123194056243</v>
      </c>
      <c r="J130" s="86" t="str">
        <f t="shared" ca="1" si="53"/>
        <v>Landing</v>
      </c>
      <c r="K130" s="86">
        <f t="shared" ca="1" si="54"/>
        <v>570.45000000000027</v>
      </c>
      <c r="L130" s="86">
        <f t="shared" ca="1" si="54"/>
        <v>563.85000000000014</v>
      </c>
      <c r="M130" s="86">
        <f t="shared" ca="1" si="46"/>
        <v>2</v>
      </c>
      <c r="N130" s="138">
        <f t="shared" ca="1" si="39"/>
        <v>0.8122116973192286</v>
      </c>
      <c r="O130" s="86">
        <f t="shared" ca="1" si="55"/>
        <v>12</v>
      </c>
      <c r="P130" s="86">
        <f t="shared" ca="1" si="47"/>
        <v>563.85000000000014</v>
      </c>
      <c r="Q130" s="86">
        <f t="shared" ca="1" si="48"/>
        <v>570.45000000000027</v>
      </c>
      <c r="R130" s="86">
        <f t="shared" ca="1" si="49"/>
        <v>575.85000000000014</v>
      </c>
      <c r="S130" s="86">
        <f t="shared" ca="1" si="50"/>
        <v>8.1000000000000227</v>
      </c>
      <c r="T130" s="86">
        <f t="shared" ca="1" si="40"/>
        <v>0</v>
      </c>
      <c r="U130" s="86">
        <f t="shared" ca="1" si="41"/>
        <v>0</v>
      </c>
      <c r="V130" s="139">
        <f t="shared" ca="1" si="56"/>
        <v>722.82780000000218</v>
      </c>
      <c r="W130" s="139">
        <f t="shared" ca="1" si="57"/>
        <v>1600</v>
      </c>
      <c r="Z130" s="86">
        <f t="shared" ca="1" si="42"/>
        <v>1</v>
      </c>
      <c r="AA130" s="86">
        <f t="shared" ca="1" si="43"/>
        <v>0</v>
      </c>
      <c r="AB130" s="86">
        <f t="shared" ca="1" si="44"/>
        <v>0</v>
      </c>
    </row>
    <row r="131" spans="2:28" ht="14.35" x14ac:dyDescent="0.5">
      <c r="B131" s="86">
        <v>117</v>
      </c>
      <c r="C131" s="138">
        <f t="shared" ca="1" si="36"/>
        <v>0.91439560619813176</v>
      </c>
      <c r="D131" s="86">
        <f ca="1">VLOOKUP(C131,new_arrival,3,TRUE)</f>
        <v>7.8000000000000007</v>
      </c>
      <c r="E131" s="86">
        <f t="shared" ca="1" si="45"/>
        <v>563.55000000000007</v>
      </c>
      <c r="F131" s="138">
        <f t="shared" ca="1" si="37"/>
        <v>0.17663311884288735</v>
      </c>
      <c r="G131" s="86" t="str">
        <f t="shared" ca="1" si="51"/>
        <v>Jumbo</v>
      </c>
      <c r="H131" s="86">
        <f t="shared" ca="1" si="52"/>
        <v>1</v>
      </c>
      <c r="I131" s="138">
        <f t="shared" ca="1" si="38"/>
        <v>0.72990289854423185</v>
      </c>
      <c r="J131" s="86" t="str">
        <f t="shared" ca="1" si="53"/>
        <v>Landing</v>
      </c>
      <c r="K131" s="86">
        <f t="shared" ca="1" si="54"/>
        <v>570.45000000000027</v>
      </c>
      <c r="L131" s="86">
        <f t="shared" ca="1" si="54"/>
        <v>575.85000000000014</v>
      </c>
      <c r="M131" s="86">
        <f t="shared" ca="1" si="46"/>
        <v>1</v>
      </c>
      <c r="N131" s="138">
        <f t="shared" ca="1" si="39"/>
        <v>0.79831035744602596</v>
      </c>
      <c r="O131" s="86">
        <f t="shared" ca="1" si="55"/>
        <v>12</v>
      </c>
      <c r="P131" s="86">
        <f t="shared" ca="1" si="47"/>
        <v>570.45000000000027</v>
      </c>
      <c r="Q131" s="86">
        <f t="shared" ca="1" si="48"/>
        <v>582.45000000000027</v>
      </c>
      <c r="R131" s="86">
        <f t="shared" ca="1" si="49"/>
        <v>575.85000000000014</v>
      </c>
      <c r="S131" s="86">
        <f t="shared" ca="1" si="50"/>
        <v>6.9000000000002046</v>
      </c>
      <c r="T131" s="86">
        <f t="shared" ca="1" si="40"/>
        <v>0</v>
      </c>
      <c r="U131" s="86">
        <f t="shared" ca="1" si="41"/>
        <v>0</v>
      </c>
      <c r="V131" s="139">
        <f t="shared" ca="1" si="56"/>
        <v>615.74220000001833</v>
      </c>
      <c r="W131" s="139">
        <f t="shared" ca="1" si="57"/>
        <v>1600</v>
      </c>
      <c r="Z131" s="86">
        <f t="shared" ca="1" si="42"/>
        <v>1</v>
      </c>
      <c r="AA131" s="86">
        <f t="shared" ca="1" si="43"/>
        <v>0</v>
      </c>
      <c r="AB131" s="86">
        <f t="shared" ca="1" si="44"/>
        <v>0</v>
      </c>
    </row>
    <row r="132" spans="2:28" ht="14.35" x14ac:dyDescent="0.5">
      <c r="B132" s="86">
        <v>118</v>
      </c>
      <c r="C132" s="138">
        <f t="shared" ca="1" si="36"/>
        <v>0.41603829387474178</v>
      </c>
      <c r="D132" s="86">
        <f ca="1">VLOOKUP(C132,new_arrival,3,TRUE)</f>
        <v>3.9000000000000004</v>
      </c>
      <c r="E132" s="86">
        <f t="shared" ca="1" si="45"/>
        <v>567.45000000000005</v>
      </c>
      <c r="F132" s="138">
        <f t="shared" ca="1" si="37"/>
        <v>0.14980934030718751</v>
      </c>
      <c r="G132" s="86" t="str">
        <f t="shared" ca="1" si="51"/>
        <v>Jumbo</v>
      </c>
      <c r="H132" s="86">
        <f t="shared" ca="1" si="52"/>
        <v>1</v>
      </c>
      <c r="I132" s="138">
        <f t="shared" ca="1" si="38"/>
        <v>0.97515688397312406</v>
      </c>
      <c r="J132" s="86" t="str">
        <f t="shared" ca="1" si="53"/>
        <v>Landing</v>
      </c>
      <c r="K132" s="86">
        <f t="shared" ca="1" si="54"/>
        <v>582.45000000000027</v>
      </c>
      <c r="L132" s="86">
        <f t="shared" ca="1" si="54"/>
        <v>575.85000000000014</v>
      </c>
      <c r="M132" s="86">
        <f t="shared" ca="1" si="46"/>
        <v>2</v>
      </c>
      <c r="N132" s="138">
        <f t="shared" ca="1" si="39"/>
        <v>0.86941132335863125</v>
      </c>
      <c r="O132" s="86">
        <f t="shared" ca="1" si="55"/>
        <v>12</v>
      </c>
      <c r="P132" s="86">
        <f t="shared" ca="1" si="47"/>
        <v>575.85000000000014</v>
      </c>
      <c r="Q132" s="86">
        <f t="shared" ca="1" si="48"/>
        <v>582.45000000000027</v>
      </c>
      <c r="R132" s="86">
        <f t="shared" ca="1" si="49"/>
        <v>587.85000000000014</v>
      </c>
      <c r="S132" s="86">
        <f t="shared" ca="1" si="50"/>
        <v>8.4000000000000909</v>
      </c>
      <c r="T132" s="86">
        <f t="shared" ca="1" si="40"/>
        <v>0</v>
      </c>
      <c r="U132" s="86">
        <f t="shared" ca="1" si="41"/>
        <v>0</v>
      </c>
      <c r="V132" s="139">
        <f t="shared" ca="1" si="56"/>
        <v>749.59920000000818</v>
      </c>
      <c r="W132" s="139">
        <f t="shared" ca="1" si="57"/>
        <v>1600</v>
      </c>
      <c r="Z132" s="86">
        <f t="shared" ca="1" si="42"/>
        <v>1</v>
      </c>
      <c r="AA132" s="86">
        <f t="shared" ca="1" si="43"/>
        <v>0</v>
      </c>
      <c r="AB132" s="86">
        <f t="shared" ca="1" si="44"/>
        <v>0</v>
      </c>
    </row>
    <row r="133" spans="2:28" ht="14.35" x14ac:dyDescent="0.5">
      <c r="B133" s="86">
        <v>119</v>
      </c>
      <c r="C133" s="138">
        <f t="shared" ca="1" si="36"/>
        <v>0.49332776897805997</v>
      </c>
      <c r="D133" s="86">
        <f ca="1">VLOOKUP(C133,new_arrival,3,TRUE)</f>
        <v>3.9000000000000004</v>
      </c>
      <c r="E133" s="86">
        <f t="shared" ca="1" si="45"/>
        <v>571.35</v>
      </c>
      <c r="F133" s="138">
        <f t="shared" ca="1" si="37"/>
        <v>5.1535278668429219E-2</v>
      </c>
      <c r="G133" s="86" t="str">
        <f t="shared" ca="1" si="51"/>
        <v>Jumbo</v>
      </c>
      <c r="H133" s="86">
        <f t="shared" ca="1" si="52"/>
        <v>1</v>
      </c>
      <c r="I133" s="138">
        <f t="shared" ca="1" si="38"/>
        <v>0.99144712772400034</v>
      </c>
      <c r="J133" s="86" t="str">
        <f t="shared" ca="1" si="53"/>
        <v>Landing</v>
      </c>
      <c r="K133" s="86">
        <f t="shared" ca="1" si="54"/>
        <v>582.45000000000027</v>
      </c>
      <c r="L133" s="86">
        <f t="shared" ca="1" si="54"/>
        <v>587.85000000000014</v>
      </c>
      <c r="M133" s="86">
        <f t="shared" ca="1" si="46"/>
        <v>1</v>
      </c>
      <c r="N133" s="138">
        <f t="shared" ca="1" si="39"/>
        <v>0.7053419639802031</v>
      </c>
      <c r="O133" s="86">
        <f t="shared" ca="1" si="55"/>
        <v>12</v>
      </c>
      <c r="P133" s="86">
        <f t="shared" ca="1" si="47"/>
        <v>582.45000000000027</v>
      </c>
      <c r="Q133" s="86">
        <f t="shared" ca="1" si="48"/>
        <v>594.45000000000027</v>
      </c>
      <c r="R133" s="86">
        <f t="shared" ca="1" si="49"/>
        <v>587.85000000000014</v>
      </c>
      <c r="S133" s="86">
        <f t="shared" ca="1" si="50"/>
        <v>11.10000000000025</v>
      </c>
      <c r="T133" s="86">
        <f t="shared" ca="1" si="40"/>
        <v>0</v>
      </c>
      <c r="U133" s="86">
        <f t="shared" ca="1" si="41"/>
        <v>0</v>
      </c>
      <c r="V133" s="139">
        <f t="shared" ca="1" si="56"/>
        <v>990.54180000002248</v>
      </c>
      <c r="W133" s="139">
        <f t="shared" ca="1" si="57"/>
        <v>1600</v>
      </c>
      <c r="Z133" s="86">
        <f t="shared" ca="1" si="42"/>
        <v>1</v>
      </c>
      <c r="AA133" s="86">
        <f t="shared" ca="1" si="43"/>
        <v>0</v>
      </c>
      <c r="AB133" s="86">
        <f t="shared" ca="1" si="44"/>
        <v>0</v>
      </c>
    </row>
    <row r="134" spans="2:28" ht="14.35" x14ac:dyDescent="0.5">
      <c r="B134" s="86">
        <v>120</v>
      </c>
      <c r="C134" s="138">
        <f t="shared" ca="1" si="36"/>
        <v>0.85681499260612859</v>
      </c>
      <c r="D134" s="86">
        <f ca="1">VLOOKUP(C134,new_arrival,3,TRUE)</f>
        <v>7.8000000000000007</v>
      </c>
      <c r="E134" s="86">
        <f t="shared" ca="1" si="45"/>
        <v>579.15</v>
      </c>
      <c r="F134" s="138">
        <f t="shared" ca="1" si="37"/>
        <v>8.2726453095724017E-2</v>
      </c>
      <c r="G134" s="86" t="str">
        <f t="shared" ca="1" si="51"/>
        <v>Jumbo</v>
      </c>
      <c r="H134" s="86">
        <f t="shared" ca="1" si="52"/>
        <v>1</v>
      </c>
      <c r="I134" s="138">
        <f t="shared" ca="1" si="38"/>
        <v>0.48780650952054116</v>
      </c>
      <c r="J134" s="86" t="str">
        <f t="shared" ca="1" si="53"/>
        <v>Take-Off</v>
      </c>
      <c r="K134" s="86">
        <f t="shared" ca="1" si="54"/>
        <v>594.45000000000027</v>
      </c>
      <c r="L134" s="86">
        <f t="shared" ca="1" si="54"/>
        <v>587.85000000000014</v>
      </c>
      <c r="M134" s="86">
        <f t="shared" ca="1" si="46"/>
        <v>2</v>
      </c>
      <c r="N134" s="138">
        <f t="shared" ca="1" si="39"/>
        <v>1.4023793903956583E-2</v>
      </c>
      <c r="O134" s="86">
        <f t="shared" ca="1" si="55"/>
        <v>6</v>
      </c>
      <c r="P134" s="86">
        <f t="shared" ca="1" si="47"/>
        <v>587.85000000000014</v>
      </c>
      <c r="Q134" s="86">
        <f t="shared" ca="1" si="48"/>
        <v>594.45000000000027</v>
      </c>
      <c r="R134" s="86">
        <f t="shared" ca="1" si="49"/>
        <v>593.85000000000014</v>
      </c>
      <c r="S134" s="86">
        <f t="shared" ca="1" si="50"/>
        <v>8.7000000000001592</v>
      </c>
      <c r="T134" s="86">
        <f t="shared" ca="1" si="40"/>
        <v>0</v>
      </c>
      <c r="U134" s="86">
        <f t="shared" ca="1" si="41"/>
        <v>0</v>
      </c>
      <c r="V134" s="139">
        <f t="shared" ca="1" si="56"/>
        <v>189.77948000000353</v>
      </c>
      <c r="W134" s="139">
        <f t="shared" ca="1" si="57"/>
        <v>1600</v>
      </c>
      <c r="Z134" s="86">
        <f t="shared" ca="1" si="42"/>
        <v>1</v>
      </c>
      <c r="AA134" s="86">
        <f t="shared" ca="1" si="43"/>
        <v>0</v>
      </c>
      <c r="AB134" s="86">
        <f t="shared" ca="1" si="44"/>
        <v>0</v>
      </c>
    </row>
    <row r="135" spans="2:28" ht="14.35" x14ac:dyDescent="0.5">
      <c r="B135" s="86">
        <v>121</v>
      </c>
      <c r="C135" s="138">
        <f t="shared" ca="1" si="36"/>
        <v>5.1461663184276252E-2</v>
      </c>
      <c r="D135" s="86">
        <f ca="1">VLOOKUP(C135,new_arrival,3,TRUE)</f>
        <v>0</v>
      </c>
      <c r="E135" s="86">
        <f t="shared" ca="1" si="45"/>
        <v>579.15</v>
      </c>
      <c r="F135" s="138">
        <f t="shared" ca="1" si="37"/>
        <v>0.61203733327046039</v>
      </c>
      <c r="G135" s="86" t="str">
        <f t="shared" ca="1" si="51"/>
        <v>Medium</v>
      </c>
      <c r="H135" s="86">
        <f t="shared" ca="1" si="52"/>
        <v>2</v>
      </c>
      <c r="I135" s="138">
        <f t="shared" ca="1" si="38"/>
        <v>0.28509446264234806</v>
      </c>
      <c r="J135" s="86" t="str">
        <f t="shared" ca="1" si="53"/>
        <v>Take-Off</v>
      </c>
      <c r="K135" s="86">
        <f t="shared" ca="1" si="54"/>
        <v>594.45000000000027</v>
      </c>
      <c r="L135" s="86">
        <f t="shared" ca="1" si="54"/>
        <v>593.85000000000014</v>
      </c>
      <c r="M135" s="86">
        <f t="shared" ca="1" si="46"/>
        <v>2</v>
      </c>
      <c r="N135" s="138">
        <f t="shared" ca="1" si="39"/>
        <v>0.9104612375986737</v>
      </c>
      <c r="O135" s="86">
        <f t="shared" ca="1" si="55"/>
        <v>12</v>
      </c>
      <c r="P135" s="86">
        <f t="shared" ca="1" si="47"/>
        <v>593.85000000000014</v>
      </c>
      <c r="Q135" s="86">
        <f t="shared" ca="1" si="48"/>
        <v>594.45000000000027</v>
      </c>
      <c r="R135" s="86">
        <f t="shared" ca="1" si="49"/>
        <v>605.85000000000014</v>
      </c>
      <c r="S135" s="86">
        <f t="shared" ca="1" si="50"/>
        <v>14.700000000000159</v>
      </c>
      <c r="T135" s="86">
        <f t="shared" ca="1" si="40"/>
        <v>0</v>
      </c>
      <c r="U135" s="86">
        <f t="shared" ca="1" si="41"/>
        <v>0</v>
      </c>
      <c r="V135" s="139">
        <f t="shared" ca="1" si="56"/>
        <v>116.60432000000128</v>
      </c>
      <c r="W135" s="139">
        <f t="shared" ca="1" si="57"/>
        <v>1200</v>
      </c>
      <c r="Z135" s="86">
        <f t="shared" ca="1" si="42"/>
        <v>0</v>
      </c>
      <c r="AA135" s="86">
        <f t="shared" ca="1" si="43"/>
        <v>1</v>
      </c>
      <c r="AB135" s="86">
        <f t="shared" ca="1" si="44"/>
        <v>0</v>
      </c>
    </row>
    <row r="136" spans="2:28" ht="14.35" x14ac:dyDescent="0.5">
      <c r="B136" s="86">
        <v>122</v>
      </c>
      <c r="C136" s="138">
        <f t="shared" ca="1" si="36"/>
        <v>9.4206859934024889E-2</v>
      </c>
      <c r="D136" s="86">
        <f ca="1">VLOOKUP(C136,new_arrival,3,TRUE)</f>
        <v>0</v>
      </c>
      <c r="E136" s="86">
        <f t="shared" ca="1" si="45"/>
        <v>579.15</v>
      </c>
      <c r="F136" s="138">
        <f t="shared" ca="1" si="37"/>
        <v>0.30848818481404383</v>
      </c>
      <c r="G136" s="86" t="str">
        <f t="shared" ca="1" si="51"/>
        <v>Jumbo</v>
      </c>
      <c r="H136" s="86">
        <f t="shared" ca="1" si="52"/>
        <v>1</v>
      </c>
      <c r="I136" s="138">
        <f t="shared" ca="1" si="38"/>
        <v>0.17819648305084534</v>
      </c>
      <c r="J136" s="86" t="str">
        <f t="shared" ca="1" si="53"/>
        <v>Take-Off</v>
      </c>
      <c r="K136" s="86">
        <f t="shared" ca="1" si="54"/>
        <v>594.45000000000027</v>
      </c>
      <c r="L136" s="86">
        <f t="shared" ca="1" si="54"/>
        <v>605.85000000000014</v>
      </c>
      <c r="M136" s="86">
        <f t="shared" ca="1" si="46"/>
        <v>1</v>
      </c>
      <c r="N136" s="138">
        <f t="shared" ca="1" si="39"/>
        <v>0.18415751289438176</v>
      </c>
      <c r="O136" s="86">
        <f t="shared" ca="1" si="55"/>
        <v>9</v>
      </c>
      <c r="P136" s="86">
        <f t="shared" ca="1" si="47"/>
        <v>594.45000000000027</v>
      </c>
      <c r="Q136" s="86">
        <f t="shared" ca="1" si="48"/>
        <v>603.45000000000027</v>
      </c>
      <c r="R136" s="86">
        <f t="shared" ca="1" si="49"/>
        <v>605.85000000000014</v>
      </c>
      <c r="S136" s="86">
        <f t="shared" ca="1" si="50"/>
        <v>15.300000000000296</v>
      </c>
      <c r="T136" s="86">
        <f t="shared" ca="1" si="40"/>
        <v>0</v>
      </c>
      <c r="U136" s="86">
        <f t="shared" ca="1" si="41"/>
        <v>0</v>
      </c>
      <c r="V136" s="139">
        <f t="shared" ca="1" si="56"/>
        <v>333.75012000000652</v>
      </c>
      <c r="W136" s="139">
        <f t="shared" ca="1" si="57"/>
        <v>1600</v>
      </c>
      <c r="Z136" s="86">
        <f t="shared" ca="1" si="42"/>
        <v>1</v>
      </c>
      <c r="AA136" s="86">
        <f t="shared" ca="1" si="43"/>
        <v>0</v>
      </c>
      <c r="AB136" s="86">
        <f t="shared" ca="1" si="44"/>
        <v>0</v>
      </c>
    </row>
    <row r="137" spans="2:28" ht="14.35" x14ac:dyDescent="0.5">
      <c r="B137" s="86">
        <v>123</v>
      </c>
      <c r="C137" s="138">
        <f t="shared" ca="1" si="36"/>
        <v>0.50876688223360567</v>
      </c>
      <c r="D137" s="86">
        <f ca="1">VLOOKUP(C137,new_arrival,3,TRUE)</f>
        <v>5.8500000000000005</v>
      </c>
      <c r="E137" s="86">
        <f t="shared" ca="1" si="45"/>
        <v>585</v>
      </c>
      <c r="F137" s="138">
        <f t="shared" ca="1" si="37"/>
        <v>0.39727309447541581</v>
      </c>
      <c r="G137" s="86" t="str">
        <f t="shared" ca="1" si="51"/>
        <v>Medium</v>
      </c>
      <c r="H137" s="86">
        <f t="shared" ca="1" si="52"/>
        <v>2</v>
      </c>
      <c r="I137" s="138">
        <f t="shared" ca="1" si="38"/>
        <v>0.86354435892359027</v>
      </c>
      <c r="J137" s="86" t="str">
        <f t="shared" ca="1" si="53"/>
        <v>Landing</v>
      </c>
      <c r="K137" s="86">
        <f t="shared" ca="1" si="54"/>
        <v>603.45000000000027</v>
      </c>
      <c r="L137" s="86">
        <f t="shared" ca="1" si="54"/>
        <v>605.85000000000014</v>
      </c>
      <c r="M137" s="86">
        <f t="shared" ca="1" si="46"/>
        <v>1</v>
      </c>
      <c r="N137" s="138">
        <f t="shared" ca="1" si="39"/>
        <v>0.41281021515921723</v>
      </c>
      <c r="O137" s="86">
        <f t="shared" ca="1" si="55"/>
        <v>9</v>
      </c>
      <c r="P137" s="86">
        <f t="shared" ca="1" si="47"/>
        <v>603.45000000000027</v>
      </c>
      <c r="Q137" s="86">
        <f t="shared" ca="1" si="48"/>
        <v>612.45000000000027</v>
      </c>
      <c r="R137" s="86">
        <f t="shared" ca="1" si="49"/>
        <v>605.85000000000014</v>
      </c>
      <c r="S137" s="86">
        <f t="shared" ca="1" si="50"/>
        <v>18.450000000000273</v>
      </c>
      <c r="T137" s="86">
        <f t="shared" ca="1" si="40"/>
        <v>0</v>
      </c>
      <c r="U137" s="86">
        <f t="shared" ca="1" si="41"/>
        <v>0</v>
      </c>
      <c r="V137" s="139">
        <f t="shared" ca="1" si="56"/>
        <v>274.40685000000411</v>
      </c>
      <c r="W137" s="139">
        <f t="shared" ca="1" si="57"/>
        <v>1200</v>
      </c>
      <c r="Z137" s="86">
        <f t="shared" ca="1" si="42"/>
        <v>0</v>
      </c>
      <c r="AA137" s="86">
        <f t="shared" ca="1" si="43"/>
        <v>1</v>
      </c>
      <c r="AB137" s="86">
        <f t="shared" ca="1" si="44"/>
        <v>0</v>
      </c>
    </row>
    <row r="138" spans="2:28" ht="14.35" x14ac:dyDescent="0.5">
      <c r="B138" s="86">
        <v>124</v>
      </c>
      <c r="C138" s="138">
        <f t="shared" ca="1" si="36"/>
        <v>6.4933818973964441E-2</v>
      </c>
      <c r="D138" s="86">
        <f ca="1">VLOOKUP(C138,new_arrival,3,TRUE)</f>
        <v>0</v>
      </c>
      <c r="E138" s="86">
        <f t="shared" ca="1" si="45"/>
        <v>585</v>
      </c>
      <c r="F138" s="138">
        <f t="shared" ca="1" si="37"/>
        <v>6.0422938896095735E-2</v>
      </c>
      <c r="G138" s="86" t="str">
        <f t="shared" ca="1" si="51"/>
        <v>Jumbo</v>
      </c>
      <c r="H138" s="86">
        <f t="shared" ca="1" si="52"/>
        <v>1</v>
      </c>
      <c r="I138" s="138">
        <f t="shared" ca="1" si="38"/>
        <v>0.53446962713624158</v>
      </c>
      <c r="J138" s="86" t="str">
        <f t="shared" ca="1" si="53"/>
        <v>Landing</v>
      </c>
      <c r="K138" s="86">
        <f t="shared" ca="1" si="54"/>
        <v>612.45000000000027</v>
      </c>
      <c r="L138" s="86">
        <f t="shared" ca="1" si="54"/>
        <v>605.85000000000014</v>
      </c>
      <c r="M138" s="86">
        <f t="shared" ca="1" si="46"/>
        <v>2</v>
      </c>
      <c r="N138" s="138">
        <f t="shared" ca="1" si="39"/>
        <v>0.4077012860571273</v>
      </c>
      <c r="O138" s="86">
        <f t="shared" ca="1" si="55"/>
        <v>9</v>
      </c>
      <c r="P138" s="86">
        <f t="shared" ca="1" si="47"/>
        <v>605.85000000000014</v>
      </c>
      <c r="Q138" s="86">
        <f t="shared" ca="1" si="48"/>
        <v>612.45000000000027</v>
      </c>
      <c r="R138" s="86">
        <f t="shared" ca="1" si="49"/>
        <v>614.85000000000014</v>
      </c>
      <c r="S138" s="86">
        <f t="shared" ca="1" si="50"/>
        <v>20.850000000000136</v>
      </c>
      <c r="T138" s="86">
        <f t="shared" ca="1" si="40"/>
        <v>0</v>
      </c>
      <c r="U138" s="86">
        <f t="shared" ca="1" si="41"/>
        <v>0</v>
      </c>
      <c r="V138" s="139">
        <f t="shared" ca="1" si="56"/>
        <v>1860.6123000000125</v>
      </c>
      <c r="W138" s="139">
        <f t="shared" ca="1" si="57"/>
        <v>1600</v>
      </c>
      <c r="Z138" s="86">
        <f t="shared" ca="1" si="42"/>
        <v>1</v>
      </c>
      <c r="AA138" s="86">
        <f t="shared" ca="1" si="43"/>
        <v>0</v>
      </c>
      <c r="AB138" s="86">
        <f t="shared" ca="1" si="44"/>
        <v>0</v>
      </c>
    </row>
    <row r="139" spans="2:28" ht="14.35" x14ac:dyDescent="0.5">
      <c r="B139" s="86">
        <v>125</v>
      </c>
      <c r="C139" s="138">
        <f t="shared" ca="1" si="36"/>
        <v>0.51311917883161751</v>
      </c>
      <c r="D139" s="86">
        <f ca="1">VLOOKUP(C139,new_arrival,3,TRUE)</f>
        <v>5.8500000000000005</v>
      </c>
      <c r="E139" s="86">
        <f t="shared" ca="1" si="45"/>
        <v>590.85</v>
      </c>
      <c r="F139" s="138">
        <f t="shared" ca="1" si="37"/>
        <v>0.34714981126090716</v>
      </c>
      <c r="G139" s="86" t="str">
        <f t="shared" ca="1" si="51"/>
        <v>Jumbo</v>
      </c>
      <c r="H139" s="86">
        <f t="shared" ca="1" si="52"/>
        <v>1</v>
      </c>
      <c r="I139" s="138">
        <f t="shared" ca="1" si="38"/>
        <v>0.83549660600528297</v>
      </c>
      <c r="J139" s="86" t="str">
        <f t="shared" ca="1" si="53"/>
        <v>Landing</v>
      </c>
      <c r="K139" s="86">
        <f t="shared" ca="1" si="54"/>
        <v>612.45000000000027</v>
      </c>
      <c r="L139" s="86">
        <f t="shared" ca="1" si="54"/>
        <v>614.85000000000014</v>
      </c>
      <c r="M139" s="86">
        <f t="shared" ca="1" si="46"/>
        <v>1</v>
      </c>
      <c r="N139" s="138">
        <f t="shared" ca="1" si="39"/>
        <v>0.61169520116777176</v>
      </c>
      <c r="O139" s="86">
        <f t="shared" ca="1" si="55"/>
        <v>12</v>
      </c>
      <c r="P139" s="86">
        <f t="shared" ca="1" si="47"/>
        <v>612.45000000000027</v>
      </c>
      <c r="Q139" s="86">
        <f t="shared" ca="1" si="48"/>
        <v>624.45000000000027</v>
      </c>
      <c r="R139" s="86">
        <f t="shared" ca="1" si="49"/>
        <v>614.85000000000014</v>
      </c>
      <c r="S139" s="86">
        <f t="shared" ca="1" si="50"/>
        <v>21.60000000000025</v>
      </c>
      <c r="T139" s="86">
        <f t="shared" ca="1" si="40"/>
        <v>0</v>
      </c>
      <c r="U139" s="86">
        <f t="shared" ca="1" si="41"/>
        <v>0</v>
      </c>
      <c r="V139" s="139">
        <f t="shared" ca="1" si="56"/>
        <v>1927.5408000000227</v>
      </c>
      <c r="W139" s="139">
        <f t="shared" ca="1" si="57"/>
        <v>1600</v>
      </c>
      <c r="Z139" s="86">
        <f t="shared" ca="1" si="42"/>
        <v>1</v>
      </c>
      <c r="AA139" s="86">
        <f t="shared" ca="1" si="43"/>
        <v>0</v>
      </c>
      <c r="AB139" s="86">
        <f t="shared" ca="1" si="44"/>
        <v>0</v>
      </c>
    </row>
    <row r="140" spans="2:28" ht="14.35" x14ac:dyDescent="0.5">
      <c r="B140" s="86">
        <v>126</v>
      </c>
      <c r="C140" s="138">
        <f t="shared" ca="1" si="36"/>
        <v>0.50812979725469032</v>
      </c>
      <c r="D140" s="86">
        <f ca="1">VLOOKUP(C140,new_arrival,3,TRUE)</f>
        <v>5.8500000000000005</v>
      </c>
      <c r="E140" s="86">
        <f t="shared" ca="1" si="45"/>
        <v>596.70000000000005</v>
      </c>
      <c r="F140" s="138">
        <f t="shared" ca="1" si="37"/>
        <v>0.21842139037545105</v>
      </c>
      <c r="G140" s="86" t="str">
        <f t="shared" ca="1" si="51"/>
        <v>Jumbo</v>
      </c>
      <c r="H140" s="86">
        <f t="shared" ca="1" si="52"/>
        <v>1</v>
      </c>
      <c r="I140" s="138">
        <f t="shared" ca="1" si="38"/>
        <v>0.61168437045719593</v>
      </c>
      <c r="J140" s="86" t="str">
        <f t="shared" ca="1" si="53"/>
        <v>Landing</v>
      </c>
      <c r="K140" s="86">
        <f t="shared" ca="1" si="54"/>
        <v>624.45000000000027</v>
      </c>
      <c r="L140" s="86">
        <f t="shared" ca="1" si="54"/>
        <v>614.85000000000014</v>
      </c>
      <c r="M140" s="86">
        <f t="shared" ca="1" si="46"/>
        <v>2</v>
      </c>
      <c r="N140" s="138">
        <f t="shared" ca="1" si="39"/>
        <v>0.574999673615194</v>
      </c>
      <c r="O140" s="86">
        <f t="shared" ca="1" si="55"/>
        <v>12</v>
      </c>
      <c r="P140" s="86">
        <f t="shared" ca="1" si="47"/>
        <v>614.85000000000014</v>
      </c>
      <c r="Q140" s="86">
        <f t="shared" ca="1" si="48"/>
        <v>624.45000000000027</v>
      </c>
      <c r="R140" s="86">
        <f t="shared" ca="1" si="49"/>
        <v>626.85000000000014</v>
      </c>
      <c r="S140" s="86">
        <f t="shared" ca="1" si="50"/>
        <v>18.150000000000091</v>
      </c>
      <c r="T140" s="86">
        <f t="shared" ca="1" si="40"/>
        <v>0</v>
      </c>
      <c r="U140" s="86">
        <f t="shared" ca="1" si="41"/>
        <v>0</v>
      </c>
      <c r="V140" s="139">
        <f t="shared" ca="1" si="56"/>
        <v>1619.6697000000083</v>
      </c>
      <c r="W140" s="139">
        <f t="shared" ca="1" si="57"/>
        <v>1600</v>
      </c>
      <c r="Z140" s="86">
        <f t="shared" ca="1" si="42"/>
        <v>1</v>
      </c>
      <c r="AA140" s="86">
        <f t="shared" ca="1" si="43"/>
        <v>0</v>
      </c>
      <c r="AB140" s="86">
        <f t="shared" ca="1" si="44"/>
        <v>0</v>
      </c>
    </row>
    <row r="141" spans="2:28" ht="14.35" x14ac:dyDescent="0.5">
      <c r="B141" s="86">
        <v>127</v>
      </c>
      <c r="C141" s="138">
        <f t="shared" ca="1" si="36"/>
        <v>0.15080351569542882</v>
      </c>
      <c r="D141" s="86">
        <f ca="1">VLOOKUP(C141,new_arrival,3,TRUE)</f>
        <v>3.9000000000000004</v>
      </c>
      <c r="E141" s="86">
        <f t="shared" ca="1" si="45"/>
        <v>600.6</v>
      </c>
      <c r="F141" s="138">
        <f t="shared" ca="1" si="37"/>
        <v>0.25524900158808494</v>
      </c>
      <c r="G141" s="86" t="str">
        <f t="shared" ca="1" si="51"/>
        <v>Jumbo</v>
      </c>
      <c r="H141" s="86">
        <f t="shared" ca="1" si="52"/>
        <v>1</v>
      </c>
      <c r="I141" s="138">
        <f t="shared" ca="1" si="38"/>
        <v>0.54940317796795557</v>
      </c>
      <c r="J141" s="86" t="str">
        <f t="shared" ca="1" si="53"/>
        <v>Landing</v>
      </c>
      <c r="K141" s="86">
        <f t="shared" ca="1" si="54"/>
        <v>624.45000000000027</v>
      </c>
      <c r="L141" s="86">
        <f t="shared" ca="1" si="54"/>
        <v>626.85000000000014</v>
      </c>
      <c r="M141" s="86">
        <f t="shared" ca="1" si="46"/>
        <v>1</v>
      </c>
      <c r="N141" s="138">
        <f t="shared" ca="1" si="39"/>
        <v>0.52431467713327662</v>
      </c>
      <c r="O141" s="86">
        <f t="shared" ca="1" si="55"/>
        <v>12</v>
      </c>
      <c r="P141" s="86">
        <f t="shared" ca="1" si="47"/>
        <v>624.45000000000027</v>
      </c>
      <c r="Q141" s="86">
        <f t="shared" ca="1" si="48"/>
        <v>636.45000000000027</v>
      </c>
      <c r="R141" s="86">
        <f t="shared" ca="1" si="49"/>
        <v>626.85000000000014</v>
      </c>
      <c r="S141" s="86">
        <f t="shared" ca="1" si="50"/>
        <v>23.85000000000025</v>
      </c>
      <c r="T141" s="86">
        <f t="shared" ca="1" si="40"/>
        <v>0</v>
      </c>
      <c r="U141" s="86">
        <f t="shared" ca="1" si="41"/>
        <v>0</v>
      </c>
      <c r="V141" s="139">
        <f t="shared" ca="1" si="56"/>
        <v>2128.3263000000225</v>
      </c>
      <c r="W141" s="139">
        <f t="shared" ca="1" si="57"/>
        <v>1600</v>
      </c>
      <c r="Z141" s="86">
        <f t="shared" ca="1" si="42"/>
        <v>1</v>
      </c>
      <c r="AA141" s="86">
        <f t="shared" ca="1" si="43"/>
        <v>0</v>
      </c>
      <c r="AB141" s="86">
        <f t="shared" ca="1" si="44"/>
        <v>0</v>
      </c>
    </row>
    <row r="142" spans="2:28" ht="14.35" x14ac:dyDescent="0.5">
      <c r="B142" s="86">
        <v>128</v>
      </c>
      <c r="C142" s="138">
        <f t="shared" ca="1" si="36"/>
        <v>0.3009741978844388</v>
      </c>
      <c r="D142" s="86">
        <f ca="1">VLOOKUP(C142,new_arrival,3,TRUE)</f>
        <v>3.9000000000000004</v>
      </c>
      <c r="E142" s="86">
        <f t="shared" ca="1" si="45"/>
        <v>604.5</v>
      </c>
      <c r="F142" s="138">
        <f t="shared" ca="1" si="37"/>
        <v>0.41223955765100362</v>
      </c>
      <c r="G142" s="86" t="str">
        <f t="shared" ca="1" si="51"/>
        <v>Medium</v>
      </c>
      <c r="H142" s="86">
        <f t="shared" ca="1" si="52"/>
        <v>2</v>
      </c>
      <c r="I142" s="138">
        <f t="shared" ca="1" si="38"/>
        <v>0.48944868093097926</v>
      </c>
      <c r="J142" s="86" t="str">
        <f t="shared" ca="1" si="53"/>
        <v>Take-Off</v>
      </c>
      <c r="K142" s="86">
        <f t="shared" ca="1" si="54"/>
        <v>636.45000000000027</v>
      </c>
      <c r="L142" s="86">
        <f t="shared" ca="1" si="54"/>
        <v>626.85000000000014</v>
      </c>
      <c r="M142" s="86">
        <f t="shared" ca="1" si="46"/>
        <v>2</v>
      </c>
      <c r="N142" s="138">
        <f t="shared" ca="1" si="39"/>
        <v>0.7009782822195364</v>
      </c>
      <c r="O142" s="86">
        <f t="shared" ca="1" si="55"/>
        <v>9</v>
      </c>
      <c r="P142" s="86">
        <f t="shared" ca="1" si="47"/>
        <v>626.85000000000014</v>
      </c>
      <c r="Q142" s="86">
        <f t="shared" ca="1" si="48"/>
        <v>636.45000000000027</v>
      </c>
      <c r="R142" s="86">
        <f t="shared" ca="1" si="49"/>
        <v>635.85000000000014</v>
      </c>
      <c r="S142" s="86">
        <f t="shared" ca="1" si="50"/>
        <v>22.350000000000136</v>
      </c>
      <c r="T142" s="86">
        <f t="shared" ca="1" si="40"/>
        <v>0</v>
      </c>
      <c r="U142" s="86">
        <f t="shared" ca="1" si="41"/>
        <v>0</v>
      </c>
      <c r="V142" s="139">
        <f t="shared" ca="1" si="56"/>
        <v>177.2861600000011</v>
      </c>
      <c r="W142" s="139">
        <f t="shared" ca="1" si="57"/>
        <v>1200</v>
      </c>
      <c r="Z142" s="86">
        <f t="shared" ca="1" si="42"/>
        <v>0</v>
      </c>
      <c r="AA142" s="86">
        <f t="shared" ca="1" si="43"/>
        <v>1</v>
      </c>
      <c r="AB142" s="86">
        <f t="shared" ca="1" si="44"/>
        <v>0</v>
      </c>
    </row>
    <row r="143" spans="2:28" ht="14.35" x14ac:dyDescent="0.5">
      <c r="B143" s="86">
        <v>129</v>
      </c>
      <c r="C143" s="138">
        <f t="shared" ca="1" si="36"/>
        <v>0.38248310199824731</v>
      </c>
      <c r="D143" s="86">
        <f ca="1">VLOOKUP(C143,new_arrival,3,TRUE)</f>
        <v>3.9000000000000004</v>
      </c>
      <c r="E143" s="86">
        <f t="shared" ca="1" si="45"/>
        <v>608.4</v>
      </c>
      <c r="F143" s="138">
        <f t="shared" ca="1" si="37"/>
        <v>0.77257900997101681</v>
      </c>
      <c r="G143" s="86" t="str">
        <f t="shared" ca="1" si="51"/>
        <v>Medium</v>
      </c>
      <c r="H143" s="86">
        <f t="shared" ca="1" si="52"/>
        <v>2</v>
      </c>
      <c r="I143" s="138">
        <f t="shared" ca="1" si="38"/>
        <v>2.0896414955584031E-2</v>
      </c>
      <c r="J143" s="86" t="str">
        <f t="shared" ca="1" si="53"/>
        <v>Take-Off</v>
      </c>
      <c r="K143" s="86">
        <f t="shared" ca="1" si="54"/>
        <v>636.45000000000027</v>
      </c>
      <c r="L143" s="86">
        <f t="shared" ca="1" si="54"/>
        <v>635.85000000000014</v>
      </c>
      <c r="M143" s="86">
        <f t="shared" ca="1" si="46"/>
        <v>2</v>
      </c>
      <c r="N143" s="138">
        <f t="shared" ca="1" si="39"/>
        <v>0.2827515485755786</v>
      </c>
      <c r="O143" s="86">
        <f t="shared" ref="O143:O174" ca="1" si="58">IF(H143=1, VLOOKUP(N143, jumbo_comp,3,TRUE), IF(H143=2, VLOOKUP(N143, mid_comp,3,TRUE), IF(H143=3, VLOOKUP(N143, small_comp, 3, TRUE))))</f>
        <v>6</v>
      </c>
      <c r="P143" s="86">
        <f t="shared" ca="1" si="47"/>
        <v>635.85000000000014</v>
      </c>
      <c r="Q143" s="86">
        <f t="shared" ca="1" si="48"/>
        <v>636.45000000000027</v>
      </c>
      <c r="R143" s="86">
        <f t="shared" ca="1" si="49"/>
        <v>641.85000000000014</v>
      </c>
      <c r="S143" s="86">
        <f t="shared" ca="1" si="50"/>
        <v>27.450000000000159</v>
      </c>
      <c r="T143" s="86">
        <f t="shared" ca="1" si="40"/>
        <v>0</v>
      </c>
      <c r="U143" s="86">
        <f t="shared" ca="1" si="41"/>
        <v>0</v>
      </c>
      <c r="V143" s="139">
        <f t="shared" ref="V143:V174" ca="1" si="59">S143*VLOOKUP(G143,fuel_cost,IF(J143="Landing",3,2),FALSE)</f>
        <v>217.74072000000129</v>
      </c>
      <c r="W143" s="139">
        <f t="shared" ref="W143:W174" ca="1" si="60">VLOOKUP(G143,service_fee,IF(J143="Landing",3,2),FALSE)</f>
        <v>1200</v>
      </c>
      <c r="Z143" s="86">
        <f t="shared" ca="1" si="42"/>
        <v>0</v>
      </c>
      <c r="AA143" s="86">
        <f t="shared" ca="1" si="43"/>
        <v>1</v>
      </c>
      <c r="AB143" s="86">
        <f t="shared" ca="1" si="44"/>
        <v>0</v>
      </c>
    </row>
    <row r="144" spans="2:28" ht="14.35" x14ac:dyDescent="0.5">
      <c r="B144" s="86">
        <v>130</v>
      </c>
      <c r="C144" s="138">
        <f t="shared" ref="C144:C207" ca="1" si="61">RAND()</f>
        <v>0.36169929783400445</v>
      </c>
      <c r="D144" s="86">
        <f ca="1">VLOOKUP(C144,new_arrival,3,TRUE)</f>
        <v>3.9000000000000004</v>
      </c>
      <c r="E144" s="86">
        <f t="shared" ca="1" si="45"/>
        <v>612.29999999999995</v>
      </c>
      <c r="F144" s="138">
        <f t="shared" ref="F144:F207" ca="1" si="62">RAND()</f>
        <v>0.7162656118706191</v>
      </c>
      <c r="G144" s="86" t="str">
        <f t="shared" ca="1" si="51"/>
        <v>Medium</v>
      </c>
      <c r="H144" s="86">
        <f t="shared" ca="1" si="52"/>
        <v>2</v>
      </c>
      <c r="I144" s="138">
        <f t="shared" ref="I144:I207" ca="1" si="63">RAND()</f>
        <v>0.21975197148001546</v>
      </c>
      <c r="J144" s="86" t="str">
        <f t="shared" ca="1" si="53"/>
        <v>Take-Off</v>
      </c>
      <c r="K144" s="86">
        <f t="shared" ca="1" si="54"/>
        <v>636.45000000000027</v>
      </c>
      <c r="L144" s="86">
        <f t="shared" ca="1" si="54"/>
        <v>641.85000000000014</v>
      </c>
      <c r="M144" s="86">
        <f t="shared" ca="1" si="46"/>
        <v>1</v>
      </c>
      <c r="N144" s="138">
        <f t="shared" ref="N144:N207" ca="1" si="64">RAND()</f>
        <v>0.44678010156172188</v>
      </c>
      <c r="O144" s="86">
        <f t="shared" ca="1" si="58"/>
        <v>9</v>
      </c>
      <c r="P144" s="86">
        <f t="shared" ca="1" si="47"/>
        <v>636.45000000000027</v>
      </c>
      <c r="Q144" s="86">
        <f t="shared" ca="1" si="48"/>
        <v>645.45000000000027</v>
      </c>
      <c r="R144" s="86">
        <f t="shared" ca="1" si="49"/>
        <v>641.85000000000014</v>
      </c>
      <c r="S144" s="86">
        <f t="shared" ca="1" si="50"/>
        <v>24.150000000000318</v>
      </c>
      <c r="T144" s="86">
        <f t="shared" ca="1" si="40"/>
        <v>0</v>
      </c>
      <c r="U144" s="86">
        <f t="shared" ca="1" si="41"/>
        <v>0</v>
      </c>
      <c r="V144" s="139">
        <f t="shared" ca="1" si="59"/>
        <v>191.56424000000254</v>
      </c>
      <c r="W144" s="139">
        <f t="shared" ca="1" si="60"/>
        <v>1200</v>
      </c>
      <c r="Z144" s="86">
        <f t="shared" ca="1" si="42"/>
        <v>0</v>
      </c>
      <c r="AA144" s="86">
        <f t="shared" ca="1" si="43"/>
        <v>1</v>
      </c>
      <c r="AB144" s="86">
        <f t="shared" ca="1" si="44"/>
        <v>0</v>
      </c>
    </row>
    <row r="145" spans="2:28" ht="14.35" x14ac:dyDescent="0.5">
      <c r="B145" s="86">
        <v>131</v>
      </c>
      <c r="C145" s="138">
        <f t="shared" ca="1" si="61"/>
        <v>0.41884110400660512</v>
      </c>
      <c r="D145" s="86">
        <f ca="1">VLOOKUP(C145,new_arrival,3,TRUE)</f>
        <v>3.9000000000000004</v>
      </c>
      <c r="E145" s="86">
        <f t="shared" ca="1" si="45"/>
        <v>616.19999999999993</v>
      </c>
      <c r="F145" s="138">
        <f t="shared" ca="1" si="62"/>
        <v>0.29745409949458224</v>
      </c>
      <c r="G145" s="86" t="str">
        <f t="shared" ca="1" si="51"/>
        <v>Jumbo</v>
      </c>
      <c r="H145" s="86">
        <f t="shared" ca="1" si="52"/>
        <v>1</v>
      </c>
      <c r="I145" s="138">
        <f t="shared" ca="1" si="63"/>
        <v>0.85487374938277583</v>
      </c>
      <c r="J145" s="86" t="str">
        <f t="shared" ca="1" si="53"/>
        <v>Landing</v>
      </c>
      <c r="K145" s="86">
        <f t="shared" ca="1" si="54"/>
        <v>645.45000000000027</v>
      </c>
      <c r="L145" s="86">
        <f t="shared" ca="1" si="54"/>
        <v>641.85000000000014</v>
      </c>
      <c r="M145" s="86">
        <f t="shared" ca="1" si="46"/>
        <v>2</v>
      </c>
      <c r="N145" s="138">
        <f t="shared" ca="1" si="64"/>
        <v>0.31469581060250662</v>
      </c>
      <c r="O145" s="86">
        <f t="shared" ca="1" si="58"/>
        <v>9</v>
      </c>
      <c r="P145" s="86">
        <f t="shared" ca="1" si="47"/>
        <v>641.85000000000014</v>
      </c>
      <c r="Q145" s="86">
        <f t="shared" ca="1" si="48"/>
        <v>645.45000000000027</v>
      </c>
      <c r="R145" s="86">
        <f t="shared" ca="1" si="49"/>
        <v>650.85000000000014</v>
      </c>
      <c r="S145" s="86">
        <f t="shared" ca="1" si="50"/>
        <v>25.650000000000205</v>
      </c>
      <c r="T145" s="86">
        <f t="shared" ref="T145:T174" ca="1" si="65">IF(M145=1,IF(Q144&lt;E145,E145-Q144,0),0)</f>
        <v>0</v>
      </c>
      <c r="U145" s="86">
        <f t="shared" ref="U145:U174" ca="1" si="66">IF(M145=2,IF(R144&lt;E145,E145-R144,0),0)</f>
        <v>0</v>
      </c>
      <c r="V145" s="139">
        <f t="shared" ca="1" si="59"/>
        <v>2288.9547000000184</v>
      </c>
      <c r="W145" s="139">
        <f t="shared" ca="1" si="60"/>
        <v>1600</v>
      </c>
      <c r="Z145" s="86">
        <f t="shared" ref="Z145:Z174" ca="1" si="67">IF(H145=1,1,0)</f>
        <v>1</v>
      </c>
      <c r="AA145" s="86">
        <f t="shared" ref="AA145:AA174" ca="1" si="68">IF(H145=2,1,0)</f>
        <v>0</v>
      </c>
      <c r="AB145" s="86">
        <f t="shared" ref="AB145:AB174" ca="1" si="69">IF(H145=3,1,0)</f>
        <v>0</v>
      </c>
    </row>
    <row r="146" spans="2:28" ht="14.35" x14ac:dyDescent="0.5">
      <c r="B146" s="86">
        <v>132</v>
      </c>
      <c r="C146" s="138">
        <f t="shared" ca="1" si="61"/>
        <v>0.32962280365262064</v>
      </c>
      <c r="D146" s="86">
        <f ca="1">VLOOKUP(C146,new_arrival,3,TRUE)</f>
        <v>3.9000000000000004</v>
      </c>
      <c r="E146" s="86">
        <f t="shared" ref="E146:E174" ca="1" si="70">E145+D146</f>
        <v>620.09999999999991</v>
      </c>
      <c r="F146" s="138">
        <f t="shared" ca="1" si="62"/>
        <v>0.23436678895598428</v>
      </c>
      <c r="G146" s="86" t="str">
        <f t="shared" ca="1" si="51"/>
        <v>Jumbo</v>
      </c>
      <c r="H146" s="86">
        <f t="shared" ca="1" si="52"/>
        <v>1</v>
      </c>
      <c r="I146" s="138">
        <f t="shared" ca="1" si="63"/>
        <v>0.60938065862308077</v>
      </c>
      <c r="J146" s="86" t="str">
        <f t="shared" ca="1" si="53"/>
        <v>Landing</v>
      </c>
      <c r="K146" s="86">
        <f t="shared" ca="1" si="54"/>
        <v>645.45000000000027</v>
      </c>
      <c r="L146" s="86">
        <f t="shared" ca="1" si="54"/>
        <v>650.85000000000014</v>
      </c>
      <c r="M146" s="86">
        <f t="shared" ref="M146:M174" ca="1" si="71">IF(K146&lt;=L146,1,2)</f>
        <v>1</v>
      </c>
      <c r="N146" s="138">
        <f t="shared" ca="1" si="64"/>
        <v>0.51125446800070595</v>
      </c>
      <c r="O146" s="86">
        <f t="shared" ca="1" si="58"/>
        <v>12</v>
      </c>
      <c r="P146" s="86">
        <f t="shared" ref="P146:P174" ca="1" si="72">IF(E146&gt;MIN(K146:L146),E146,MIN(Q145:R145))</f>
        <v>645.45000000000027</v>
      </c>
      <c r="Q146" s="86">
        <f t="shared" ref="Q146:Q174" ca="1" si="73">IF(M146=1,P146+O146,Q145)</f>
        <v>657.45000000000027</v>
      </c>
      <c r="R146" s="86">
        <f t="shared" ref="R146:R174" ca="1" si="74">IF(M146=2,P146+O146,R145)</f>
        <v>650.85000000000014</v>
      </c>
      <c r="S146" s="86">
        <f t="shared" ref="S146:S174" ca="1" si="75">IF(P146&gt;E146,P146-E146,0)</f>
        <v>25.350000000000364</v>
      </c>
      <c r="T146" s="86">
        <f t="shared" ca="1" si="65"/>
        <v>0</v>
      </c>
      <c r="U146" s="86">
        <f t="shared" ca="1" si="66"/>
        <v>0</v>
      </c>
      <c r="V146" s="139">
        <f t="shared" ca="1" si="59"/>
        <v>2262.1833000000329</v>
      </c>
      <c r="W146" s="139">
        <f t="shared" ca="1" si="60"/>
        <v>1600</v>
      </c>
      <c r="Z146" s="86">
        <f t="shared" ca="1" si="67"/>
        <v>1</v>
      </c>
      <c r="AA146" s="86">
        <f t="shared" ca="1" si="68"/>
        <v>0</v>
      </c>
      <c r="AB146" s="86">
        <f t="shared" ca="1" si="69"/>
        <v>0</v>
      </c>
    </row>
    <row r="147" spans="2:28" ht="14.35" x14ac:dyDescent="0.5">
      <c r="B147" s="86">
        <v>133</v>
      </c>
      <c r="C147" s="138">
        <f t="shared" ca="1" si="61"/>
        <v>0.13092484410242822</v>
      </c>
      <c r="D147" s="86">
        <f ca="1">VLOOKUP(C147,new_arrival,3,TRUE)</f>
        <v>3.9000000000000004</v>
      </c>
      <c r="E147" s="86">
        <f t="shared" ca="1" si="70"/>
        <v>623.99999999999989</v>
      </c>
      <c r="F147" s="138">
        <f t="shared" ca="1" si="62"/>
        <v>0.79630752339001498</v>
      </c>
      <c r="G147" s="86" t="str">
        <f t="shared" ca="1" si="51"/>
        <v>Medium</v>
      </c>
      <c r="H147" s="86">
        <f t="shared" ca="1" si="52"/>
        <v>2</v>
      </c>
      <c r="I147" s="138">
        <f t="shared" ca="1" si="63"/>
        <v>0.17462405612506315</v>
      </c>
      <c r="J147" s="86" t="str">
        <f t="shared" ca="1" si="53"/>
        <v>Take-Off</v>
      </c>
      <c r="K147" s="86">
        <f t="shared" ca="1" si="54"/>
        <v>657.45000000000027</v>
      </c>
      <c r="L147" s="86">
        <f t="shared" ca="1" si="54"/>
        <v>650.85000000000014</v>
      </c>
      <c r="M147" s="86">
        <f t="shared" ca="1" si="71"/>
        <v>2</v>
      </c>
      <c r="N147" s="138">
        <f t="shared" ca="1" si="64"/>
        <v>0.68179836049035059</v>
      </c>
      <c r="O147" s="86">
        <f t="shared" ca="1" si="58"/>
        <v>9</v>
      </c>
      <c r="P147" s="86">
        <f t="shared" ca="1" si="72"/>
        <v>650.85000000000014</v>
      </c>
      <c r="Q147" s="86">
        <f t="shared" ca="1" si="73"/>
        <v>657.45000000000027</v>
      </c>
      <c r="R147" s="86">
        <f t="shared" ca="1" si="74"/>
        <v>659.85000000000014</v>
      </c>
      <c r="S147" s="86">
        <f t="shared" ca="1" si="75"/>
        <v>26.85000000000025</v>
      </c>
      <c r="T147" s="86">
        <f t="shared" ca="1" si="65"/>
        <v>0</v>
      </c>
      <c r="U147" s="86">
        <f t="shared" ca="1" si="66"/>
        <v>0</v>
      </c>
      <c r="V147" s="139">
        <f t="shared" ca="1" si="59"/>
        <v>212.98136000000201</v>
      </c>
      <c r="W147" s="139">
        <f t="shared" ca="1" si="60"/>
        <v>1200</v>
      </c>
      <c r="Z147" s="86">
        <f t="shared" ca="1" si="67"/>
        <v>0</v>
      </c>
      <c r="AA147" s="86">
        <f t="shared" ca="1" si="68"/>
        <v>1</v>
      </c>
      <c r="AB147" s="86">
        <f t="shared" ca="1" si="69"/>
        <v>0</v>
      </c>
    </row>
    <row r="148" spans="2:28" ht="14.35" x14ac:dyDescent="0.5">
      <c r="B148" s="86">
        <v>134</v>
      </c>
      <c r="C148" s="138">
        <f t="shared" ca="1" si="61"/>
        <v>0.24087519211841568</v>
      </c>
      <c r="D148" s="86">
        <f ca="1">VLOOKUP(C148,new_arrival,3,TRUE)</f>
        <v>3.9000000000000004</v>
      </c>
      <c r="E148" s="86">
        <f t="shared" ca="1" si="70"/>
        <v>627.89999999999986</v>
      </c>
      <c r="F148" s="138">
        <f t="shared" ca="1" si="62"/>
        <v>0.50235642961663229</v>
      </c>
      <c r="G148" s="86" t="str">
        <f t="shared" ref="G148:G174" ca="1" si="76">VLOOKUP(F148,jet_type,3,TRUE)</f>
        <v>Medium</v>
      </c>
      <c r="H148" s="86">
        <f t="shared" ref="H148:H174" ca="1" si="77">VLOOKUP(G148,jet_indicator,2,)</f>
        <v>2</v>
      </c>
      <c r="I148" s="138">
        <f t="shared" ca="1" si="63"/>
        <v>0.68670398885369421</v>
      </c>
      <c r="J148" s="86" t="str">
        <f t="shared" ref="J148:J174" ca="1" si="78">VLOOKUP(I148,action_type,3,TRUE)</f>
        <v>Landing</v>
      </c>
      <c r="K148" s="86">
        <f t="shared" ca="1" si="54"/>
        <v>657.45000000000027</v>
      </c>
      <c r="L148" s="86">
        <f t="shared" ca="1" si="54"/>
        <v>659.85000000000014</v>
      </c>
      <c r="M148" s="86">
        <f t="shared" ca="1" si="71"/>
        <v>1</v>
      </c>
      <c r="N148" s="138">
        <f t="shared" ca="1" si="64"/>
        <v>0.17712371291166962</v>
      </c>
      <c r="O148" s="86">
        <f t="shared" ca="1" si="58"/>
        <v>6</v>
      </c>
      <c r="P148" s="86">
        <f t="shared" ca="1" si="72"/>
        <v>657.45000000000027</v>
      </c>
      <c r="Q148" s="86">
        <f t="shared" ca="1" si="73"/>
        <v>663.45000000000027</v>
      </c>
      <c r="R148" s="86">
        <f t="shared" ca="1" si="74"/>
        <v>659.85000000000014</v>
      </c>
      <c r="S148" s="86">
        <f t="shared" ca="1" si="75"/>
        <v>29.550000000000409</v>
      </c>
      <c r="T148" s="86">
        <f t="shared" ca="1" si="65"/>
        <v>0</v>
      </c>
      <c r="U148" s="86">
        <f t="shared" ca="1" si="66"/>
        <v>0</v>
      </c>
      <c r="V148" s="139">
        <f t="shared" ca="1" si="59"/>
        <v>439.49715000000617</v>
      </c>
      <c r="W148" s="139">
        <f t="shared" ca="1" si="60"/>
        <v>1200</v>
      </c>
      <c r="Z148" s="86">
        <f t="shared" ca="1" si="67"/>
        <v>0</v>
      </c>
      <c r="AA148" s="86">
        <f t="shared" ca="1" si="68"/>
        <v>1</v>
      </c>
      <c r="AB148" s="86">
        <f t="shared" ca="1" si="69"/>
        <v>0</v>
      </c>
    </row>
    <row r="149" spans="2:28" ht="14.35" x14ac:dyDescent="0.5">
      <c r="B149" s="86">
        <v>135</v>
      </c>
      <c r="C149" s="138">
        <f t="shared" ca="1" si="61"/>
        <v>0.35176838646338104</v>
      </c>
      <c r="D149" s="86">
        <f ca="1">VLOOKUP(C149,new_arrival,3,TRUE)</f>
        <v>3.9000000000000004</v>
      </c>
      <c r="E149" s="86">
        <f t="shared" ca="1" si="70"/>
        <v>631.79999999999984</v>
      </c>
      <c r="F149" s="138">
        <f t="shared" ca="1" si="62"/>
        <v>0.30119792859367345</v>
      </c>
      <c r="G149" s="86" t="str">
        <f t="shared" ca="1" si="76"/>
        <v>Jumbo</v>
      </c>
      <c r="H149" s="86">
        <f t="shared" ca="1" si="77"/>
        <v>1</v>
      </c>
      <c r="I149" s="138">
        <f t="shared" ca="1" si="63"/>
        <v>0.17720908677438241</v>
      </c>
      <c r="J149" s="86" t="str">
        <f t="shared" ca="1" si="78"/>
        <v>Take-Off</v>
      </c>
      <c r="K149" s="86">
        <f t="shared" ca="1" si="54"/>
        <v>663.45000000000027</v>
      </c>
      <c r="L149" s="86">
        <f t="shared" ca="1" si="54"/>
        <v>659.85000000000014</v>
      </c>
      <c r="M149" s="86">
        <f t="shared" ca="1" si="71"/>
        <v>2</v>
      </c>
      <c r="N149" s="138">
        <f t="shared" ca="1" si="64"/>
        <v>0.34735994014127891</v>
      </c>
      <c r="O149" s="86">
        <f t="shared" ca="1" si="58"/>
        <v>9</v>
      </c>
      <c r="P149" s="86">
        <f t="shared" ca="1" si="72"/>
        <v>659.85000000000014</v>
      </c>
      <c r="Q149" s="86">
        <f t="shared" ca="1" si="73"/>
        <v>663.45000000000027</v>
      </c>
      <c r="R149" s="86">
        <f t="shared" ca="1" si="74"/>
        <v>668.85000000000014</v>
      </c>
      <c r="S149" s="86">
        <f t="shared" ca="1" si="75"/>
        <v>28.050000000000296</v>
      </c>
      <c r="T149" s="86">
        <f t="shared" ca="1" si="65"/>
        <v>0</v>
      </c>
      <c r="U149" s="86">
        <f t="shared" ca="1" si="66"/>
        <v>0</v>
      </c>
      <c r="V149" s="139">
        <f t="shared" ca="1" si="59"/>
        <v>611.87522000000661</v>
      </c>
      <c r="W149" s="139">
        <f t="shared" ca="1" si="60"/>
        <v>1600</v>
      </c>
      <c r="Z149" s="86">
        <f t="shared" ca="1" si="67"/>
        <v>1</v>
      </c>
      <c r="AA149" s="86">
        <f t="shared" ca="1" si="68"/>
        <v>0</v>
      </c>
      <c r="AB149" s="86">
        <f t="shared" ca="1" si="69"/>
        <v>0</v>
      </c>
    </row>
    <row r="150" spans="2:28" ht="14.35" x14ac:dyDescent="0.5">
      <c r="B150" s="86">
        <v>136</v>
      </c>
      <c r="C150" s="138">
        <f t="shared" ca="1" si="61"/>
        <v>0.17653099574738673</v>
      </c>
      <c r="D150" s="86">
        <f ca="1">VLOOKUP(C150,new_arrival,3,TRUE)</f>
        <v>3.9000000000000004</v>
      </c>
      <c r="E150" s="86">
        <f t="shared" ca="1" si="70"/>
        <v>635.69999999999982</v>
      </c>
      <c r="F150" s="138">
        <f t="shared" ca="1" si="62"/>
        <v>1.1930362939911565E-2</v>
      </c>
      <c r="G150" s="86" t="str">
        <f t="shared" ca="1" si="76"/>
        <v>Jumbo</v>
      </c>
      <c r="H150" s="86">
        <f t="shared" ca="1" si="77"/>
        <v>1</v>
      </c>
      <c r="I150" s="138">
        <f t="shared" ca="1" si="63"/>
        <v>0.53676928018183967</v>
      </c>
      <c r="J150" s="86" t="str">
        <f t="shared" ca="1" si="78"/>
        <v>Landing</v>
      </c>
      <c r="K150" s="86">
        <f t="shared" ca="1" si="54"/>
        <v>663.45000000000027</v>
      </c>
      <c r="L150" s="86">
        <f t="shared" ca="1" si="54"/>
        <v>668.85000000000014</v>
      </c>
      <c r="M150" s="86">
        <f t="shared" ca="1" si="71"/>
        <v>1</v>
      </c>
      <c r="N150" s="138">
        <f t="shared" ca="1" si="64"/>
        <v>0.71310600527015244</v>
      </c>
      <c r="O150" s="86">
        <f t="shared" ca="1" si="58"/>
        <v>12</v>
      </c>
      <c r="P150" s="86">
        <f t="shared" ca="1" si="72"/>
        <v>663.45000000000027</v>
      </c>
      <c r="Q150" s="86">
        <f t="shared" ca="1" si="73"/>
        <v>675.45000000000027</v>
      </c>
      <c r="R150" s="86">
        <f t="shared" ca="1" si="74"/>
        <v>668.85000000000014</v>
      </c>
      <c r="S150" s="86">
        <f t="shared" ca="1" si="75"/>
        <v>27.750000000000455</v>
      </c>
      <c r="T150" s="86">
        <f t="shared" ca="1" si="65"/>
        <v>0</v>
      </c>
      <c r="U150" s="86">
        <f t="shared" ca="1" si="66"/>
        <v>0</v>
      </c>
      <c r="V150" s="139">
        <f t="shared" ca="1" si="59"/>
        <v>2476.3545000000408</v>
      </c>
      <c r="W150" s="139">
        <f t="shared" ca="1" si="60"/>
        <v>1600</v>
      </c>
      <c r="Z150" s="86">
        <f t="shared" ca="1" si="67"/>
        <v>1</v>
      </c>
      <c r="AA150" s="86">
        <f t="shared" ca="1" si="68"/>
        <v>0</v>
      </c>
      <c r="AB150" s="86">
        <f t="shared" ca="1" si="69"/>
        <v>0</v>
      </c>
    </row>
    <row r="151" spans="2:28" ht="14.35" x14ac:dyDescent="0.5">
      <c r="B151" s="86">
        <v>137</v>
      </c>
      <c r="C151" s="138">
        <f t="shared" ca="1" si="61"/>
        <v>0.23103319090427443</v>
      </c>
      <c r="D151" s="86">
        <f ca="1">VLOOKUP(C151,new_arrival,3,TRUE)</f>
        <v>3.9000000000000004</v>
      </c>
      <c r="E151" s="86">
        <f t="shared" ca="1" si="70"/>
        <v>639.5999999999998</v>
      </c>
      <c r="F151" s="138">
        <f t="shared" ca="1" si="62"/>
        <v>0.65187152581087382</v>
      </c>
      <c r="G151" s="86" t="str">
        <f t="shared" ca="1" si="76"/>
        <v>Medium</v>
      </c>
      <c r="H151" s="86">
        <f t="shared" ca="1" si="77"/>
        <v>2</v>
      </c>
      <c r="I151" s="138">
        <f t="shared" ca="1" si="63"/>
        <v>0.32844204422196499</v>
      </c>
      <c r="J151" s="86" t="str">
        <f t="shared" ca="1" si="78"/>
        <v>Take-Off</v>
      </c>
      <c r="K151" s="86">
        <f t="shared" ca="1" si="54"/>
        <v>675.45000000000027</v>
      </c>
      <c r="L151" s="86">
        <f t="shared" ca="1" si="54"/>
        <v>668.85000000000014</v>
      </c>
      <c r="M151" s="86">
        <f t="shared" ca="1" si="71"/>
        <v>2</v>
      </c>
      <c r="N151" s="138">
        <f t="shared" ca="1" si="64"/>
        <v>0.86764705716302049</v>
      </c>
      <c r="O151" s="86">
        <f t="shared" ca="1" si="58"/>
        <v>12</v>
      </c>
      <c r="P151" s="86">
        <f t="shared" ca="1" si="72"/>
        <v>668.85000000000014</v>
      </c>
      <c r="Q151" s="86">
        <f t="shared" ca="1" si="73"/>
        <v>675.45000000000027</v>
      </c>
      <c r="R151" s="86">
        <f t="shared" ca="1" si="74"/>
        <v>680.85000000000014</v>
      </c>
      <c r="S151" s="86">
        <f t="shared" ca="1" si="75"/>
        <v>29.250000000000341</v>
      </c>
      <c r="T151" s="86">
        <f t="shared" ca="1" si="65"/>
        <v>0</v>
      </c>
      <c r="U151" s="86">
        <f t="shared" ca="1" si="66"/>
        <v>0</v>
      </c>
      <c r="V151" s="139">
        <f t="shared" ca="1" si="59"/>
        <v>232.01880000000276</v>
      </c>
      <c r="W151" s="139">
        <f t="shared" ca="1" si="60"/>
        <v>1200</v>
      </c>
      <c r="Z151" s="86">
        <f t="shared" ca="1" si="67"/>
        <v>0</v>
      </c>
      <c r="AA151" s="86">
        <f t="shared" ca="1" si="68"/>
        <v>1</v>
      </c>
      <c r="AB151" s="86">
        <f t="shared" ca="1" si="69"/>
        <v>0</v>
      </c>
    </row>
    <row r="152" spans="2:28" ht="14.35" x14ac:dyDescent="0.5">
      <c r="B152" s="86">
        <v>138</v>
      </c>
      <c r="C152" s="138">
        <f t="shared" ca="1" si="61"/>
        <v>0.42456621467625333</v>
      </c>
      <c r="D152" s="86">
        <f ca="1">VLOOKUP(C152,new_arrival,3,TRUE)</f>
        <v>3.9000000000000004</v>
      </c>
      <c r="E152" s="86">
        <f t="shared" ca="1" si="70"/>
        <v>643.49999999999977</v>
      </c>
      <c r="F152" s="138">
        <f t="shared" ca="1" si="62"/>
        <v>0.25646104894753807</v>
      </c>
      <c r="G152" s="86" t="str">
        <f t="shared" ca="1" si="76"/>
        <v>Jumbo</v>
      </c>
      <c r="H152" s="86">
        <f t="shared" ca="1" si="77"/>
        <v>1</v>
      </c>
      <c r="I152" s="138">
        <f t="shared" ca="1" si="63"/>
        <v>0.70368251627235456</v>
      </c>
      <c r="J152" s="86" t="str">
        <f t="shared" ca="1" si="78"/>
        <v>Landing</v>
      </c>
      <c r="K152" s="86">
        <f t="shared" ca="1" si="54"/>
        <v>675.45000000000027</v>
      </c>
      <c r="L152" s="86">
        <f t="shared" ca="1" si="54"/>
        <v>680.85000000000014</v>
      </c>
      <c r="M152" s="86">
        <f t="shared" ca="1" si="71"/>
        <v>1</v>
      </c>
      <c r="N152" s="138">
        <f t="shared" ca="1" si="64"/>
        <v>0.32888483537476054</v>
      </c>
      <c r="O152" s="86">
        <f t="shared" ca="1" si="58"/>
        <v>9</v>
      </c>
      <c r="P152" s="86">
        <f t="shared" ca="1" si="72"/>
        <v>675.45000000000027</v>
      </c>
      <c r="Q152" s="86">
        <f t="shared" ca="1" si="73"/>
        <v>684.45000000000027</v>
      </c>
      <c r="R152" s="86">
        <f t="shared" ca="1" si="74"/>
        <v>680.85000000000014</v>
      </c>
      <c r="S152" s="86">
        <f t="shared" ca="1" si="75"/>
        <v>31.9500000000005</v>
      </c>
      <c r="T152" s="86">
        <f t="shared" ca="1" si="65"/>
        <v>0</v>
      </c>
      <c r="U152" s="86">
        <f t="shared" ca="1" si="66"/>
        <v>0</v>
      </c>
      <c r="V152" s="139">
        <f t="shared" ca="1" si="59"/>
        <v>2851.1541000000452</v>
      </c>
      <c r="W152" s="139">
        <f t="shared" ca="1" si="60"/>
        <v>1600</v>
      </c>
      <c r="Z152" s="86">
        <f t="shared" ca="1" si="67"/>
        <v>1</v>
      </c>
      <c r="AA152" s="86">
        <f t="shared" ca="1" si="68"/>
        <v>0</v>
      </c>
      <c r="AB152" s="86">
        <f t="shared" ca="1" si="69"/>
        <v>0</v>
      </c>
    </row>
    <row r="153" spans="2:28" ht="14.35" x14ac:dyDescent="0.5">
      <c r="B153" s="86">
        <v>139</v>
      </c>
      <c r="C153" s="138">
        <f t="shared" ca="1" si="61"/>
        <v>0.2148465240236791</v>
      </c>
      <c r="D153" s="86">
        <f ca="1">VLOOKUP(C153,new_arrival,3,TRUE)</f>
        <v>3.9000000000000004</v>
      </c>
      <c r="E153" s="86">
        <f t="shared" ca="1" si="70"/>
        <v>647.39999999999975</v>
      </c>
      <c r="F153" s="138">
        <f t="shared" ca="1" si="62"/>
        <v>0.93351957713078948</v>
      </c>
      <c r="G153" s="86" t="str">
        <f t="shared" ca="1" si="76"/>
        <v>Small</v>
      </c>
      <c r="H153" s="86">
        <f t="shared" ca="1" si="77"/>
        <v>3</v>
      </c>
      <c r="I153" s="138">
        <f t="shared" ca="1" si="63"/>
        <v>3.0739141069014764E-2</v>
      </c>
      <c r="J153" s="86" t="str">
        <f t="shared" ca="1" si="78"/>
        <v>Take-Off</v>
      </c>
      <c r="K153" s="86">
        <f t="shared" ca="1" si="54"/>
        <v>684.45000000000027</v>
      </c>
      <c r="L153" s="86">
        <f t="shared" ca="1" si="54"/>
        <v>680.85000000000014</v>
      </c>
      <c r="M153" s="86">
        <f t="shared" ca="1" si="71"/>
        <v>2</v>
      </c>
      <c r="N153" s="138">
        <f t="shared" ca="1" si="64"/>
        <v>0.69821698466895132</v>
      </c>
      <c r="O153" s="86">
        <f t="shared" ca="1" si="58"/>
        <v>6</v>
      </c>
      <c r="P153" s="86">
        <f t="shared" ca="1" si="72"/>
        <v>680.85000000000014</v>
      </c>
      <c r="Q153" s="86">
        <f t="shared" ca="1" si="73"/>
        <v>684.45000000000027</v>
      </c>
      <c r="R153" s="86">
        <f t="shared" ca="1" si="74"/>
        <v>686.85000000000014</v>
      </c>
      <c r="S153" s="86">
        <f t="shared" ca="1" si="75"/>
        <v>33.450000000000387</v>
      </c>
      <c r="T153" s="86">
        <f t="shared" ca="1" si="65"/>
        <v>0</v>
      </c>
      <c r="U153" s="86">
        <f t="shared" ca="1" si="66"/>
        <v>0</v>
      </c>
      <c r="V153" s="139">
        <f t="shared" ca="1" si="59"/>
        <v>33.16679000000039</v>
      </c>
      <c r="W153" s="139">
        <f t="shared" ca="1" si="60"/>
        <v>850</v>
      </c>
      <c r="Z153" s="86">
        <f t="shared" ca="1" si="67"/>
        <v>0</v>
      </c>
      <c r="AA153" s="86">
        <f t="shared" ca="1" si="68"/>
        <v>0</v>
      </c>
      <c r="AB153" s="86">
        <f t="shared" ca="1" si="69"/>
        <v>1</v>
      </c>
    </row>
    <row r="154" spans="2:28" ht="14.35" x14ac:dyDescent="0.5">
      <c r="B154" s="86">
        <v>140</v>
      </c>
      <c r="C154" s="138">
        <f t="shared" ca="1" si="61"/>
        <v>0.84487100951699534</v>
      </c>
      <c r="D154" s="86">
        <f ca="1">VLOOKUP(C154,new_arrival,3,TRUE)</f>
        <v>7.8000000000000007</v>
      </c>
      <c r="E154" s="86">
        <f t="shared" ca="1" si="70"/>
        <v>655.1999999999997</v>
      </c>
      <c r="F154" s="138">
        <f t="shared" ca="1" si="62"/>
        <v>4.5442605789458357E-2</v>
      </c>
      <c r="G154" s="86" t="str">
        <f t="shared" ca="1" si="76"/>
        <v>Jumbo</v>
      </c>
      <c r="H154" s="86">
        <f t="shared" ca="1" si="77"/>
        <v>1</v>
      </c>
      <c r="I154" s="138">
        <f t="shared" ca="1" si="63"/>
        <v>0.9143473669002673</v>
      </c>
      <c r="J154" s="86" t="str">
        <f t="shared" ca="1" si="78"/>
        <v>Landing</v>
      </c>
      <c r="K154" s="86">
        <f t="shared" ca="1" si="54"/>
        <v>684.45000000000027</v>
      </c>
      <c r="L154" s="86">
        <f t="shared" ca="1" si="54"/>
        <v>686.85000000000014</v>
      </c>
      <c r="M154" s="86">
        <f t="shared" ca="1" si="71"/>
        <v>1</v>
      </c>
      <c r="N154" s="138">
        <f t="shared" ca="1" si="64"/>
        <v>0.82255191531183669</v>
      </c>
      <c r="O154" s="86">
        <f t="shared" ca="1" si="58"/>
        <v>12</v>
      </c>
      <c r="P154" s="86">
        <f t="shared" ca="1" si="72"/>
        <v>684.45000000000027</v>
      </c>
      <c r="Q154" s="86">
        <f t="shared" ca="1" si="73"/>
        <v>696.45000000000027</v>
      </c>
      <c r="R154" s="86">
        <f t="shared" ca="1" si="74"/>
        <v>686.85000000000014</v>
      </c>
      <c r="S154" s="86">
        <f t="shared" ca="1" si="75"/>
        <v>29.250000000000568</v>
      </c>
      <c r="T154" s="86">
        <f t="shared" ca="1" si="65"/>
        <v>0</v>
      </c>
      <c r="U154" s="86">
        <f t="shared" ca="1" si="66"/>
        <v>0</v>
      </c>
      <c r="V154" s="139">
        <f t="shared" ca="1" si="59"/>
        <v>2610.2115000000513</v>
      </c>
      <c r="W154" s="139">
        <f t="shared" ca="1" si="60"/>
        <v>1600</v>
      </c>
      <c r="Z154" s="86">
        <f t="shared" ca="1" si="67"/>
        <v>1</v>
      </c>
      <c r="AA154" s="86">
        <f t="shared" ca="1" si="68"/>
        <v>0</v>
      </c>
      <c r="AB154" s="86">
        <f t="shared" ca="1" si="69"/>
        <v>0</v>
      </c>
    </row>
    <row r="155" spans="2:28" ht="14.35" x14ac:dyDescent="0.5">
      <c r="B155" s="86">
        <v>141</v>
      </c>
      <c r="C155" s="138">
        <f t="shared" ca="1" si="61"/>
        <v>3.8561349035271641E-2</v>
      </c>
      <c r="D155" s="86">
        <f ca="1">VLOOKUP(C155,new_arrival,3,TRUE)</f>
        <v>0</v>
      </c>
      <c r="E155" s="86">
        <f t="shared" ca="1" si="70"/>
        <v>655.1999999999997</v>
      </c>
      <c r="F155" s="138">
        <f t="shared" ca="1" si="62"/>
        <v>0.47640362107839218</v>
      </c>
      <c r="G155" s="86" t="str">
        <f t="shared" ca="1" si="76"/>
        <v>Medium</v>
      </c>
      <c r="H155" s="86">
        <f t="shared" ca="1" si="77"/>
        <v>2</v>
      </c>
      <c r="I155" s="138">
        <f t="shared" ca="1" si="63"/>
        <v>0.43808287182696115</v>
      </c>
      <c r="J155" s="86" t="str">
        <f t="shared" ca="1" si="78"/>
        <v>Take-Off</v>
      </c>
      <c r="K155" s="86">
        <f t="shared" ca="1" si="54"/>
        <v>696.45000000000027</v>
      </c>
      <c r="L155" s="86">
        <f t="shared" ca="1" si="54"/>
        <v>686.85000000000014</v>
      </c>
      <c r="M155" s="86">
        <f t="shared" ca="1" si="71"/>
        <v>2</v>
      </c>
      <c r="N155" s="138">
        <f t="shared" ca="1" si="64"/>
        <v>0.48628281300872411</v>
      </c>
      <c r="O155" s="86">
        <f t="shared" ca="1" si="58"/>
        <v>9</v>
      </c>
      <c r="P155" s="86">
        <f t="shared" ca="1" si="72"/>
        <v>686.85000000000014</v>
      </c>
      <c r="Q155" s="86">
        <f t="shared" ca="1" si="73"/>
        <v>696.45000000000027</v>
      </c>
      <c r="R155" s="86">
        <f t="shared" ca="1" si="74"/>
        <v>695.85000000000014</v>
      </c>
      <c r="S155" s="86">
        <f t="shared" ca="1" si="75"/>
        <v>31.650000000000432</v>
      </c>
      <c r="T155" s="86">
        <f t="shared" ca="1" si="65"/>
        <v>0</v>
      </c>
      <c r="U155" s="86">
        <f t="shared" ca="1" si="66"/>
        <v>0</v>
      </c>
      <c r="V155" s="139">
        <f t="shared" ca="1" si="59"/>
        <v>251.05624000000347</v>
      </c>
      <c r="W155" s="139">
        <f t="shared" ca="1" si="60"/>
        <v>1200</v>
      </c>
      <c r="Z155" s="86">
        <f t="shared" ca="1" si="67"/>
        <v>0</v>
      </c>
      <c r="AA155" s="86">
        <f t="shared" ca="1" si="68"/>
        <v>1</v>
      </c>
      <c r="AB155" s="86">
        <f t="shared" ca="1" si="69"/>
        <v>0</v>
      </c>
    </row>
    <row r="156" spans="2:28" ht="14.35" x14ac:dyDescent="0.5">
      <c r="B156" s="86">
        <v>142</v>
      </c>
      <c r="C156" s="138">
        <f t="shared" ca="1" si="61"/>
        <v>9.0600748274901277E-2</v>
      </c>
      <c r="D156" s="86">
        <f ca="1">VLOOKUP(C156,new_arrival,3,TRUE)</f>
        <v>0</v>
      </c>
      <c r="E156" s="86">
        <f t="shared" ca="1" si="70"/>
        <v>655.1999999999997</v>
      </c>
      <c r="F156" s="138">
        <f t="shared" ca="1" si="62"/>
        <v>0.3111228201281302</v>
      </c>
      <c r="G156" s="86" t="str">
        <f t="shared" ca="1" si="76"/>
        <v>Jumbo</v>
      </c>
      <c r="H156" s="86">
        <f t="shared" ca="1" si="77"/>
        <v>1</v>
      </c>
      <c r="I156" s="138">
        <f t="shared" ca="1" si="63"/>
        <v>0.33043541428490408</v>
      </c>
      <c r="J156" s="86" t="str">
        <f t="shared" ca="1" si="78"/>
        <v>Take-Off</v>
      </c>
      <c r="K156" s="86">
        <f t="shared" ca="1" si="54"/>
        <v>696.45000000000027</v>
      </c>
      <c r="L156" s="86">
        <f t="shared" ca="1" si="54"/>
        <v>695.85000000000014</v>
      </c>
      <c r="M156" s="86">
        <f t="shared" ca="1" si="71"/>
        <v>2</v>
      </c>
      <c r="N156" s="138">
        <f t="shared" ca="1" si="64"/>
        <v>0.61870022393230872</v>
      </c>
      <c r="O156" s="86">
        <f t="shared" ca="1" si="58"/>
        <v>12</v>
      </c>
      <c r="P156" s="86">
        <f t="shared" ca="1" si="72"/>
        <v>695.85000000000014</v>
      </c>
      <c r="Q156" s="86">
        <f t="shared" ca="1" si="73"/>
        <v>696.45000000000027</v>
      </c>
      <c r="R156" s="86">
        <f t="shared" ca="1" si="74"/>
        <v>707.85000000000014</v>
      </c>
      <c r="S156" s="86">
        <f t="shared" ca="1" si="75"/>
        <v>40.650000000000432</v>
      </c>
      <c r="T156" s="86">
        <f t="shared" ca="1" si="65"/>
        <v>0</v>
      </c>
      <c r="U156" s="86">
        <f t="shared" ca="1" si="66"/>
        <v>0</v>
      </c>
      <c r="V156" s="139">
        <f t="shared" ca="1" si="59"/>
        <v>886.72826000000964</v>
      </c>
      <c r="W156" s="139">
        <f t="shared" ca="1" si="60"/>
        <v>1600</v>
      </c>
      <c r="Z156" s="86">
        <f t="shared" ca="1" si="67"/>
        <v>1</v>
      </c>
      <c r="AA156" s="86">
        <f t="shared" ca="1" si="68"/>
        <v>0</v>
      </c>
      <c r="AB156" s="86">
        <f t="shared" ca="1" si="69"/>
        <v>0</v>
      </c>
    </row>
    <row r="157" spans="2:28" ht="14.35" x14ac:dyDescent="0.5">
      <c r="B157" s="86">
        <v>143</v>
      </c>
      <c r="C157" s="138">
        <f t="shared" ca="1" si="61"/>
        <v>0.68602441075574738</v>
      </c>
      <c r="D157" s="86">
        <f ca="1">VLOOKUP(C157,new_arrival,3,TRUE)</f>
        <v>5.8500000000000005</v>
      </c>
      <c r="E157" s="86">
        <f t="shared" ca="1" si="70"/>
        <v>661.04999999999973</v>
      </c>
      <c r="F157" s="138">
        <f t="shared" ca="1" si="62"/>
        <v>0.57813826885817665</v>
      </c>
      <c r="G157" s="86" t="str">
        <f t="shared" ca="1" si="76"/>
        <v>Medium</v>
      </c>
      <c r="H157" s="86">
        <f t="shared" ca="1" si="77"/>
        <v>2</v>
      </c>
      <c r="I157" s="138">
        <f t="shared" ca="1" si="63"/>
        <v>0.39551550828941784</v>
      </c>
      <c r="J157" s="86" t="str">
        <f t="shared" ca="1" si="78"/>
        <v>Take-Off</v>
      </c>
      <c r="K157" s="86">
        <f t="shared" ca="1" si="54"/>
        <v>696.45000000000027</v>
      </c>
      <c r="L157" s="86">
        <f t="shared" ca="1" si="54"/>
        <v>707.85000000000014</v>
      </c>
      <c r="M157" s="86">
        <f t="shared" ca="1" si="71"/>
        <v>1</v>
      </c>
      <c r="N157" s="138">
        <f t="shared" ca="1" si="64"/>
        <v>9.998870305465235E-2</v>
      </c>
      <c r="O157" s="86">
        <f t="shared" ca="1" si="58"/>
        <v>6</v>
      </c>
      <c r="P157" s="86">
        <f t="shared" ca="1" si="72"/>
        <v>696.45000000000027</v>
      </c>
      <c r="Q157" s="86">
        <f t="shared" ca="1" si="73"/>
        <v>702.45000000000027</v>
      </c>
      <c r="R157" s="86">
        <f t="shared" ca="1" si="74"/>
        <v>707.85000000000014</v>
      </c>
      <c r="S157" s="86">
        <f t="shared" ca="1" si="75"/>
        <v>35.400000000000546</v>
      </c>
      <c r="T157" s="86">
        <f t="shared" ca="1" si="65"/>
        <v>0</v>
      </c>
      <c r="U157" s="86">
        <f t="shared" ca="1" si="66"/>
        <v>0</v>
      </c>
      <c r="V157" s="139">
        <f t="shared" ca="1" si="59"/>
        <v>280.80224000000436</v>
      </c>
      <c r="W157" s="139">
        <f t="shared" ca="1" si="60"/>
        <v>1200</v>
      </c>
      <c r="Z157" s="86">
        <f t="shared" ca="1" si="67"/>
        <v>0</v>
      </c>
      <c r="AA157" s="86">
        <f t="shared" ca="1" si="68"/>
        <v>1</v>
      </c>
      <c r="AB157" s="86">
        <f t="shared" ca="1" si="69"/>
        <v>0</v>
      </c>
    </row>
    <row r="158" spans="2:28" ht="14.35" x14ac:dyDescent="0.5">
      <c r="B158" s="86">
        <v>144</v>
      </c>
      <c r="C158" s="138">
        <f t="shared" ca="1" si="61"/>
        <v>0.72779445829839196</v>
      </c>
      <c r="D158" s="86">
        <f ca="1">VLOOKUP(C158,new_arrival,3,TRUE)</f>
        <v>5.8500000000000005</v>
      </c>
      <c r="E158" s="86">
        <f t="shared" ca="1" si="70"/>
        <v>666.89999999999975</v>
      </c>
      <c r="F158" s="138">
        <f t="shared" ca="1" si="62"/>
        <v>0.87389112327960172</v>
      </c>
      <c r="G158" s="86" t="str">
        <f t="shared" ca="1" si="76"/>
        <v>Small</v>
      </c>
      <c r="H158" s="86">
        <f t="shared" ca="1" si="77"/>
        <v>3</v>
      </c>
      <c r="I158" s="138">
        <f t="shared" ca="1" si="63"/>
        <v>0.15710841256316899</v>
      </c>
      <c r="J158" s="86" t="str">
        <f t="shared" ca="1" si="78"/>
        <v>Take-Off</v>
      </c>
      <c r="K158" s="86">
        <f t="shared" ca="1" si="54"/>
        <v>702.45000000000027</v>
      </c>
      <c r="L158" s="86">
        <f t="shared" ca="1" si="54"/>
        <v>707.85000000000014</v>
      </c>
      <c r="M158" s="86">
        <f t="shared" ca="1" si="71"/>
        <v>1</v>
      </c>
      <c r="N158" s="138">
        <f t="shared" ca="1" si="64"/>
        <v>0.33448684101821013</v>
      </c>
      <c r="O158" s="86">
        <f t="shared" ca="1" si="58"/>
        <v>6</v>
      </c>
      <c r="P158" s="86">
        <f t="shared" ca="1" si="72"/>
        <v>702.45000000000027</v>
      </c>
      <c r="Q158" s="86">
        <f t="shared" ca="1" si="73"/>
        <v>708.45000000000027</v>
      </c>
      <c r="R158" s="86">
        <f t="shared" ca="1" si="74"/>
        <v>707.85000000000014</v>
      </c>
      <c r="S158" s="86">
        <f t="shared" ca="1" si="75"/>
        <v>35.550000000000523</v>
      </c>
      <c r="T158" s="86">
        <f t="shared" ca="1" si="65"/>
        <v>0</v>
      </c>
      <c r="U158" s="86">
        <f t="shared" ca="1" si="66"/>
        <v>0</v>
      </c>
      <c r="V158" s="139">
        <f t="shared" ca="1" si="59"/>
        <v>35.249010000000524</v>
      </c>
      <c r="W158" s="139">
        <f t="shared" ca="1" si="60"/>
        <v>850</v>
      </c>
      <c r="Z158" s="86">
        <f t="shared" ca="1" si="67"/>
        <v>0</v>
      </c>
      <c r="AA158" s="86">
        <f t="shared" ca="1" si="68"/>
        <v>0</v>
      </c>
      <c r="AB158" s="86">
        <f t="shared" ca="1" si="69"/>
        <v>1</v>
      </c>
    </row>
    <row r="159" spans="2:28" ht="14.35" x14ac:dyDescent="0.5">
      <c r="B159" s="86">
        <v>145</v>
      </c>
      <c r="C159" s="138">
        <f t="shared" ca="1" si="61"/>
        <v>0.87482018419129137</v>
      </c>
      <c r="D159" s="86">
        <f ca="1">VLOOKUP(C159,new_arrival,3,TRUE)</f>
        <v>7.8000000000000007</v>
      </c>
      <c r="E159" s="86">
        <f t="shared" ca="1" si="70"/>
        <v>674.6999999999997</v>
      </c>
      <c r="F159" s="138">
        <f t="shared" ca="1" si="62"/>
        <v>0.3820498535274951</v>
      </c>
      <c r="G159" s="86" t="str">
        <f t="shared" ca="1" si="76"/>
        <v>Medium</v>
      </c>
      <c r="H159" s="86">
        <f t="shared" ca="1" si="77"/>
        <v>2</v>
      </c>
      <c r="I159" s="138">
        <f t="shared" ca="1" si="63"/>
        <v>0.45495253951672909</v>
      </c>
      <c r="J159" s="86" t="str">
        <f t="shared" ca="1" si="78"/>
        <v>Take-Off</v>
      </c>
      <c r="K159" s="86">
        <f t="shared" ref="K159:L187" ca="1" si="79">Q158</f>
        <v>708.45000000000027</v>
      </c>
      <c r="L159" s="86">
        <f t="shared" ca="1" si="79"/>
        <v>707.85000000000014</v>
      </c>
      <c r="M159" s="86">
        <f t="shared" ca="1" si="71"/>
        <v>2</v>
      </c>
      <c r="N159" s="138">
        <f t="shared" ca="1" si="64"/>
        <v>5.0585106106829203E-2</v>
      </c>
      <c r="O159" s="86">
        <f t="shared" ca="1" si="58"/>
        <v>6</v>
      </c>
      <c r="P159" s="86">
        <f t="shared" ca="1" si="72"/>
        <v>707.85000000000014</v>
      </c>
      <c r="Q159" s="86">
        <f t="shared" ca="1" si="73"/>
        <v>708.45000000000027</v>
      </c>
      <c r="R159" s="86">
        <f t="shared" ca="1" si="74"/>
        <v>713.85000000000014</v>
      </c>
      <c r="S159" s="86">
        <f t="shared" ca="1" si="75"/>
        <v>33.150000000000432</v>
      </c>
      <c r="T159" s="86">
        <f t="shared" ca="1" si="65"/>
        <v>0</v>
      </c>
      <c r="U159" s="86">
        <f t="shared" ca="1" si="66"/>
        <v>0</v>
      </c>
      <c r="V159" s="139">
        <f t="shared" ca="1" si="59"/>
        <v>262.95464000000345</v>
      </c>
      <c r="W159" s="139">
        <f t="shared" ca="1" si="60"/>
        <v>1200</v>
      </c>
      <c r="Z159" s="86">
        <f t="shared" ca="1" si="67"/>
        <v>0</v>
      </c>
      <c r="AA159" s="86">
        <f t="shared" ca="1" si="68"/>
        <v>1</v>
      </c>
      <c r="AB159" s="86">
        <f t="shared" ca="1" si="69"/>
        <v>0</v>
      </c>
    </row>
    <row r="160" spans="2:28" ht="14.35" x14ac:dyDescent="0.5">
      <c r="B160" s="86">
        <v>146</v>
      </c>
      <c r="C160" s="138">
        <f t="shared" ca="1" si="61"/>
        <v>0.48061492595226607</v>
      </c>
      <c r="D160" s="86">
        <f ca="1">VLOOKUP(C160,new_arrival,3,TRUE)</f>
        <v>3.9000000000000004</v>
      </c>
      <c r="E160" s="86">
        <f t="shared" ca="1" si="70"/>
        <v>678.59999999999968</v>
      </c>
      <c r="F160" s="138">
        <f t="shared" ca="1" si="62"/>
        <v>0.76277818631662331</v>
      </c>
      <c r="G160" s="86" t="str">
        <f t="shared" ca="1" si="76"/>
        <v>Medium</v>
      </c>
      <c r="H160" s="86">
        <f t="shared" ca="1" si="77"/>
        <v>2</v>
      </c>
      <c r="I160" s="138">
        <f t="shared" ca="1" si="63"/>
        <v>0.32305491906118333</v>
      </c>
      <c r="J160" s="86" t="str">
        <f t="shared" ca="1" si="78"/>
        <v>Take-Off</v>
      </c>
      <c r="K160" s="86">
        <f t="shared" ca="1" si="79"/>
        <v>708.45000000000027</v>
      </c>
      <c r="L160" s="86">
        <f t="shared" ca="1" si="79"/>
        <v>713.85000000000014</v>
      </c>
      <c r="M160" s="86">
        <f t="shared" ca="1" si="71"/>
        <v>1</v>
      </c>
      <c r="N160" s="138">
        <f t="shared" ca="1" si="64"/>
        <v>0.6065625668146285</v>
      </c>
      <c r="O160" s="86">
        <f t="shared" ca="1" si="58"/>
        <v>9</v>
      </c>
      <c r="P160" s="86">
        <f t="shared" ca="1" si="72"/>
        <v>708.45000000000027</v>
      </c>
      <c r="Q160" s="86">
        <f t="shared" ca="1" si="73"/>
        <v>717.45000000000027</v>
      </c>
      <c r="R160" s="86">
        <f t="shared" ca="1" si="74"/>
        <v>713.85000000000014</v>
      </c>
      <c r="S160" s="86">
        <f t="shared" ca="1" si="75"/>
        <v>29.850000000000591</v>
      </c>
      <c r="T160" s="86">
        <f t="shared" ca="1" si="65"/>
        <v>0</v>
      </c>
      <c r="U160" s="86">
        <f t="shared" ca="1" si="66"/>
        <v>0</v>
      </c>
      <c r="V160" s="139">
        <f t="shared" ca="1" si="59"/>
        <v>236.77816000000473</v>
      </c>
      <c r="W160" s="139">
        <f t="shared" ca="1" si="60"/>
        <v>1200</v>
      </c>
      <c r="Z160" s="86">
        <f t="shared" ca="1" si="67"/>
        <v>0</v>
      </c>
      <c r="AA160" s="86">
        <f t="shared" ca="1" si="68"/>
        <v>1</v>
      </c>
      <c r="AB160" s="86">
        <f t="shared" ca="1" si="69"/>
        <v>0</v>
      </c>
    </row>
    <row r="161" spans="2:28" ht="14.35" x14ac:dyDescent="0.5">
      <c r="B161" s="86">
        <v>147</v>
      </c>
      <c r="C161" s="138">
        <f t="shared" ca="1" si="61"/>
        <v>0.24492437735744144</v>
      </c>
      <c r="D161" s="86">
        <f ca="1">VLOOKUP(C161,new_arrival,3,TRUE)</f>
        <v>3.9000000000000004</v>
      </c>
      <c r="E161" s="86">
        <f t="shared" ca="1" si="70"/>
        <v>682.49999999999966</v>
      </c>
      <c r="F161" s="138">
        <f t="shared" ca="1" si="62"/>
        <v>0.83401965440840886</v>
      </c>
      <c r="G161" s="86" t="str">
        <f t="shared" ca="1" si="76"/>
        <v>Small</v>
      </c>
      <c r="H161" s="86">
        <f t="shared" ca="1" si="77"/>
        <v>3</v>
      </c>
      <c r="I161" s="138">
        <f t="shared" ca="1" si="63"/>
        <v>0.89359156255815908</v>
      </c>
      <c r="J161" s="86" t="str">
        <f t="shared" ca="1" si="78"/>
        <v>Landing</v>
      </c>
      <c r="K161" s="86">
        <f t="shared" ca="1" si="79"/>
        <v>717.45000000000027</v>
      </c>
      <c r="L161" s="86">
        <f t="shared" ca="1" si="79"/>
        <v>713.85000000000014</v>
      </c>
      <c r="M161" s="86">
        <f t="shared" ca="1" si="71"/>
        <v>2</v>
      </c>
      <c r="N161" s="138">
        <f t="shared" ca="1" si="64"/>
        <v>0.36945027533791353</v>
      </c>
      <c r="O161" s="86">
        <f t="shared" ca="1" si="58"/>
        <v>6</v>
      </c>
      <c r="P161" s="86">
        <f t="shared" ca="1" si="72"/>
        <v>713.85000000000014</v>
      </c>
      <c r="Q161" s="86">
        <f t="shared" ca="1" si="73"/>
        <v>717.45000000000027</v>
      </c>
      <c r="R161" s="86">
        <f t="shared" ca="1" si="74"/>
        <v>719.85000000000014</v>
      </c>
      <c r="S161" s="86">
        <f t="shared" ca="1" si="75"/>
        <v>31.350000000000477</v>
      </c>
      <c r="T161" s="86">
        <f t="shared" ca="1" si="65"/>
        <v>0</v>
      </c>
      <c r="U161" s="86">
        <f t="shared" ca="1" si="66"/>
        <v>0</v>
      </c>
      <c r="V161" s="139">
        <f t="shared" ca="1" si="59"/>
        <v>108.79599500000167</v>
      </c>
      <c r="W161" s="139">
        <f t="shared" ca="1" si="60"/>
        <v>850</v>
      </c>
      <c r="Z161" s="86">
        <f t="shared" ca="1" si="67"/>
        <v>0</v>
      </c>
      <c r="AA161" s="86">
        <f t="shared" ca="1" si="68"/>
        <v>0</v>
      </c>
      <c r="AB161" s="86">
        <f t="shared" ca="1" si="69"/>
        <v>1</v>
      </c>
    </row>
    <row r="162" spans="2:28" ht="14.35" x14ac:dyDescent="0.5">
      <c r="B162" s="86">
        <v>148</v>
      </c>
      <c r="C162" s="138">
        <f t="shared" ca="1" si="61"/>
        <v>0.92749358050423325</v>
      </c>
      <c r="D162" s="86">
        <f ca="1">VLOOKUP(C162,new_arrival,3,TRUE)</f>
        <v>7.8000000000000007</v>
      </c>
      <c r="E162" s="86">
        <f t="shared" ca="1" si="70"/>
        <v>690.29999999999961</v>
      </c>
      <c r="F162" s="138">
        <f t="shared" ca="1" si="62"/>
        <v>0.30438105664891368</v>
      </c>
      <c r="G162" s="86" t="str">
        <f t="shared" ca="1" si="76"/>
        <v>Jumbo</v>
      </c>
      <c r="H162" s="86">
        <f t="shared" ca="1" si="77"/>
        <v>1</v>
      </c>
      <c r="I162" s="138">
        <f t="shared" ca="1" si="63"/>
        <v>0.55118107783138015</v>
      </c>
      <c r="J162" s="86" t="str">
        <f t="shared" ca="1" si="78"/>
        <v>Landing</v>
      </c>
      <c r="K162" s="86">
        <f t="shared" ca="1" si="79"/>
        <v>717.45000000000027</v>
      </c>
      <c r="L162" s="86">
        <f t="shared" ca="1" si="79"/>
        <v>719.85000000000014</v>
      </c>
      <c r="M162" s="86">
        <f t="shared" ca="1" si="71"/>
        <v>1</v>
      </c>
      <c r="N162" s="138">
        <f t="shared" ca="1" si="64"/>
        <v>0.36039774326156959</v>
      </c>
      <c r="O162" s="86">
        <f t="shared" ca="1" si="58"/>
        <v>9</v>
      </c>
      <c r="P162" s="86">
        <f t="shared" ca="1" si="72"/>
        <v>717.45000000000027</v>
      </c>
      <c r="Q162" s="86">
        <f t="shared" ca="1" si="73"/>
        <v>726.45000000000027</v>
      </c>
      <c r="R162" s="86">
        <f t="shared" ca="1" si="74"/>
        <v>719.85000000000014</v>
      </c>
      <c r="S162" s="86">
        <f t="shared" ca="1" si="75"/>
        <v>27.150000000000659</v>
      </c>
      <c r="T162" s="86">
        <f t="shared" ca="1" si="65"/>
        <v>0</v>
      </c>
      <c r="U162" s="86">
        <f t="shared" ca="1" si="66"/>
        <v>0</v>
      </c>
      <c r="V162" s="139">
        <f t="shared" ca="1" si="59"/>
        <v>2422.8117000000593</v>
      </c>
      <c r="W162" s="139">
        <f t="shared" ca="1" si="60"/>
        <v>1600</v>
      </c>
      <c r="Z162" s="86">
        <f t="shared" ca="1" si="67"/>
        <v>1</v>
      </c>
      <c r="AA162" s="86">
        <f t="shared" ca="1" si="68"/>
        <v>0</v>
      </c>
      <c r="AB162" s="86">
        <f t="shared" ca="1" si="69"/>
        <v>0</v>
      </c>
    </row>
    <row r="163" spans="2:28" ht="14.35" x14ac:dyDescent="0.5">
      <c r="B163" s="86">
        <v>149</v>
      </c>
      <c r="C163" s="138">
        <f t="shared" ca="1" si="61"/>
        <v>0.67996821452330447</v>
      </c>
      <c r="D163" s="86">
        <f ca="1">VLOOKUP(C163,new_arrival,3,TRUE)</f>
        <v>5.8500000000000005</v>
      </c>
      <c r="E163" s="86">
        <f t="shared" ca="1" si="70"/>
        <v>696.14999999999964</v>
      </c>
      <c r="F163" s="138">
        <f t="shared" ca="1" si="62"/>
        <v>0.83410343020276734</v>
      </c>
      <c r="G163" s="86" t="str">
        <f t="shared" ca="1" si="76"/>
        <v>Small</v>
      </c>
      <c r="H163" s="86">
        <f t="shared" ca="1" si="77"/>
        <v>3</v>
      </c>
      <c r="I163" s="138">
        <f t="shared" ca="1" si="63"/>
        <v>0.67188584155263997</v>
      </c>
      <c r="J163" s="86" t="str">
        <f t="shared" ca="1" si="78"/>
        <v>Landing</v>
      </c>
      <c r="K163" s="86">
        <f t="shared" ca="1" si="79"/>
        <v>726.45000000000027</v>
      </c>
      <c r="L163" s="86">
        <f t="shared" ca="1" si="79"/>
        <v>719.85000000000014</v>
      </c>
      <c r="M163" s="86">
        <f t="shared" ca="1" si="71"/>
        <v>2</v>
      </c>
      <c r="N163" s="138">
        <f t="shared" ca="1" si="64"/>
        <v>0.16478763775904437</v>
      </c>
      <c r="O163" s="86">
        <f t="shared" ca="1" si="58"/>
        <v>6</v>
      </c>
      <c r="P163" s="86">
        <f t="shared" ca="1" si="72"/>
        <v>719.85000000000014</v>
      </c>
      <c r="Q163" s="86">
        <f t="shared" ca="1" si="73"/>
        <v>726.45000000000027</v>
      </c>
      <c r="R163" s="86">
        <f t="shared" ca="1" si="74"/>
        <v>725.85000000000014</v>
      </c>
      <c r="S163" s="86">
        <f t="shared" ca="1" si="75"/>
        <v>23.7000000000005</v>
      </c>
      <c r="T163" s="86">
        <f t="shared" ca="1" si="65"/>
        <v>0</v>
      </c>
      <c r="U163" s="86">
        <f t="shared" ca="1" si="66"/>
        <v>0</v>
      </c>
      <c r="V163" s="139">
        <f t="shared" ca="1" si="59"/>
        <v>82.247690000001739</v>
      </c>
      <c r="W163" s="139">
        <f t="shared" ca="1" si="60"/>
        <v>850</v>
      </c>
      <c r="Z163" s="86">
        <f t="shared" ca="1" si="67"/>
        <v>0</v>
      </c>
      <c r="AA163" s="86">
        <f t="shared" ca="1" si="68"/>
        <v>0</v>
      </c>
      <c r="AB163" s="86">
        <f t="shared" ca="1" si="69"/>
        <v>1</v>
      </c>
    </row>
    <row r="164" spans="2:28" ht="14.35" x14ac:dyDescent="0.5">
      <c r="B164" s="86">
        <v>150</v>
      </c>
      <c r="C164" s="138">
        <f t="shared" ca="1" si="61"/>
        <v>0.96730267127333647</v>
      </c>
      <c r="D164" s="86">
        <f ca="1">VLOOKUP(C164,new_arrival,3,TRUE)</f>
        <v>7.8000000000000007</v>
      </c>
      <c r="E164" s="86">
        <f t="shared" ca="1" si="70"/>
        <v>703.94999999999959</v>
      </c>
      <c r="F164" s="138">
        <f t="shared" ca="1" si="62"/>
        <v>0.12873099087271223</v>
      </c>
      <c r="G164" s="86" t="str">
        <f t="shared" ca="1" si="76"/>
        <v>Jumbo</v>
      </c>
      <c r="H164" s="86">
        <f t="shared" ca="1" si="77"/>
        <v>1</v>
      </c>
      <c r="I164" s="138">
        <f t="shared" ca="1" si="63"/>
        <v>0.10492493891804511</v>
      </c>
      <c r="J164" s="86" t="str">
        <f t="shared" ca="1" si="78"/>
        <v>Take-Off</v>
      </c>
      <c r="K164" s="86">
        <f t="shared" ca="1" si="79"/>
        <v>726.45000000000027</v>
      </c>
      <c r="L164" s="86">
        <f t="shared" ca="1" si="79"/>
        <v>725.85000000000014</v>
      </c>
      <c r="M164" s="86">
        <f t="shared" ca="1" si="71"/>
        <v>2</v>
      </c>
      <c r="N164" s="138">
        <f t="shared" ca="1" si="64"/>
        <v>0.3716525413877424</v>
      </c>
      <c r="O164" s="86">
        <f t="shared" ca="1" si="58"/>
        <v>9</v>
      </c>
      <c r="P164" s="86">
        <f t="shared" ca="1" si="72"/>
        <v>725.85000000000014</v>
      </c>
      <c r="Q164" s="86">
        <f t="shared" ca="1" si="73"/>
        <v>726.45000000000027</v>
      </c>
      <c r="R164" s="86">
        <f t="shared" ca="1" si="74"/>
        <v>734.85000000000014</v>
      </c>
      <c r="S164" s="86">
        <f t="shared" ca="1" si="75"/>
        <v>21.900000000000546</v>
      </c>
      <c r="T164" s="86">
        <f t="shared" ca="1" si="65"/>
        <v>0</v>
      </c>
      <c r="U164" s="86">
        <f t="shared" ca="1" si="66"/>
        <v>0</v>
      </c>
      <c r="V164" s="139">
        <f t="shared" ca="1" si="59"/>
        <v>477.72076000001204</v>
      </c>
      <c r="W164" s="139">
        <f t="shared" ca="1" si="60"/>
        <v>1600</v>
      </c>
      <c r="Z164" s="86">
        <f t="shared" ca="1" si="67"/>
        <v>1</v>
      </c>
      <c r="AA164" s="86">
        <f t="shared" ca="1" si="68"/>
        <v>0</v>
      </c>
      <c r="AB164" s="86">
        <f t="shared" ca="1" si="69"/>
        <v>0</v>
      </c>
    </row>
    <row r="165" spans="2:28" ht="14.35" x14ac:dyDescent="0.5">
      <c r="B165" s="86">
        <v>151</v>
      </c>
      <c r="C165" s="138">
        <f t="shared" ca="1" si="61"/>
        <v>0.67717662889227537</v>
      </c>
      <c r="D165" s="86">
        <f ca="1">VLOOKUP(C165,new_arrival,3,TRUE)</f>
        <v>5.8500000000000005</v>
      </c>
      <c r="E165" s="86">
        <f t="shared" ca="1" si="70"/>
        <v>709.79999999999961</v>
      </c>
      <c r="F165" s="138">
        <f t="shared" ca="1" si="62"/>
        <v>0.38677629803908831</v>
      </c>
      <c r="G165" s="86" t="str">
        <f t="shared" ca="1" si="76"/>
        <v>Medium</v>
      </c>
      <c r="H165" s="86">
        <f t="shared" ca="1" si="77"/>
        <v>2</v>
      </c>
      <c r="I165" s="138">
        <f t="shared" ca="1" si="63"/>
        <v>0.27294657837216885</v>
      </c>
      <c r="J165" s="86" t="str">
        <f t="shared" ca="1" si="78"/>
        <v>Take-Off</v>
      </c>
      <c r="K165" s="86">
        <f t="shared" ca="1" si="79"/>
        <v>726.45000000000027</v>
      </c>
      <c r="L165" s="86">
        <f t="shared" ca="1" si="79"/>
        <v>734.85000000000014</v>
      </c>
      <c r="M165" s="86">
        <f t="shared" ca="1" si="71"/>
        <v>1</v>
      </c>
      <c r="N165" s="138">
        <f t="shared" ca="1" si="64"/>
        <v>2.2092816235394164E-2</v>
      </c>
      <c r="O165" s="86">
        <f t="shared" ca="1" si="58"/>
        <v>6</v>
      </c>
      <c r="P165" s="86">
        <f t="shared" ca="1" si="72"/>
        <v>726.45000000000027</v>
      </c>
      <c r="Q165" s="86">
        <f t="shared" ca="1" si="73"/>
        <v>732.45000000000027</v>
      </c>
      <c r="R165" s="86">
        <f t="shared" ca="1" si="74"/>
        <v>734.85000000000014</v>
      </c>
      <c r="S165" s="86">
        <f t="shared" ca="1" si="75"/>
        <v>16.650000000000659</v>
      </c>
      <c r="T165" s="86">
        <f t="shared" ca="1" si="65"/>
        <v>0</v>
      </c>
      <c r="U165" s="86">
        <f t="shared" ca="1" si="66"/>
        <v>0</v>
      </c>
      <c r="V165" s="139">
        <f t="shared" ca="1" si="59"/>
        <v>132.07224000000525</v>
      </c>
      <c r="W165" s="139">
        <f t="shared" ca="1" si="60"/>
        <v>1200</v>
      </c>
      <c r="Z165" s="86">
        <f t="shared" ca="1" si="67"/>
        <v>0</v>
      </c>
      <c r="AA165" s="86">
        <f t="shared" ca="1" si="68"/>
        <v>1</v>
      </c>
      <c r="AB165" s="86">
        <f t="shared" ca="1" si="69"/>
        <v>0</v>
      </c>
    </row>
    <row r="166" spans="2:28" ht="14.35" x14ac:dyDescent="0.5">
      <c r="B166" s="86">
        <v>152</v>
      </c>
      <c r="C166" s="138">
        <f t="shared" ca="1" si="61"/>
        <v>0.5246682004641271</v>
      </c>
      <c r="D166" s="86">
        <f ca="1">VLOOKUP(C166,new_arrival,3,TRUE)</f>
        <v>5.8500000000000005</v>
      </c>
      <c r="E166" s="86">
        <f t="shared" ca="1" si="70"/>
        <v>715.64999999999964</v>
      </c>
      <c r="F166" s="138">
        <f t="shared" ca="1" si="62"/>
        <v>0.37198313750844769</v>
      </c>
      <c r="G166" s="86" t="str">
        <f t="shared" ca="1" si="76"/>
        <v>Medium</v>
      </c>
      <c r="H166" s="86">
        <f t="shared" ca="1" si="77"/>
        <v>2</v>
      </c>
      <c r="I166" s="138">
        <f t="shared" ca="1" si="63"/>
        <v>0.87113942457594651</v>
      </c>
      <c r="J166" s="86" t="str">
        <f t="shared" ca="1" si="78"/>
        <v>Landing</v>
      </c>
      <c r="K166" s="86">
        <f t="shared" ca="1" si="79"/>
        <v>732.45000000000027</v>
      </c>
      <c r="L166" s="86">
        <f t="shared" ca="1" si="79"/>
        <v>734.85000000000014</v>
      </c>
      <c r="M166" s="86">
        <f t="shared" ca="1" si="71"/>
        <v>1</v>
      </c>
      <c r="N166" s="138">
        <f t="shared" ca="1" si="64"/>
        <v>0.45718590055822705</v>
      </c>
      <c r="O166" s="86">
        <f t="shared" ca="1" si="58"/>
        <v>9</v>
      </c>
      <c r="P166" s="86">
        <f t="shared" ca="1" si="72"/>
        <v>732.45000000000027</v>
      </c>
      <c r="Q166" s="86">
        <f t="shared" ca="1" si="73"/>
        <v>741.45000000000027</v>
      </c>
      <c r="R166" s="86">
        <f t="shared" ca="1" si="74"/>
        <v>734.85000000000014</v>
      </c>
      <c r="S166" s="86">
        <f t="shared" ca="1" si="75"/>
        <v>16.800000000000637</v>
      </c>
      <c r="T166" s="86">
        <f t="shared" ca="1" si="65"/>
        <v>0</v>
      </c>
      <c r="U166" s="86">
        <f t="shared" ca="1" si="66"/>
        <v>0</v>
      </c>
      <c r="V166" s="139">
        <f t="shared" ca="1" si="59"/>
        <v>249.86640000000952</v>
      </c>
      <c r="W166" s="139">
        <f t="shared" ca="1" si="60"/>
        <v>1200</v>
      </c>
      <c r="Z166" s="86">
        <f t="shared" ca="1" si="67"/>
        <v>0</v>
      </c>
      <c r="AA166" s="86">
        <f t="shared" ca="1" si="68"/>
        <v>1</v>
      </c>
      <c r="AB166" s="86">
        <f t="shared" ca="1" si="69"/>
        <v>0</v>
      </c>
    </row>
    <row r="167" spans="2:28" ht="14.35" x14ac:dyDescent="0.5">
      <c r="B167" s="86">
        <v>153</v>
      </c>
      <c r="C167" s="138">
        <f t="shared" ca="1" si="61"/>
        <v>0.88484651793519864</v>
      </c>
      <c r="D167" s="86">
        <f ca="1">VLOOKUP(C167,new_arrival,3,TRUE)</f>
        <v>7.8000000000000007</v>
      </c>
      <c r="E167" s="86">
        <f t="shared" ca="1" si="70"/>
        <v>723.44999999999959</v>
      </c>
      <c r="F167" s="138">
        <f t="shared" ca="1" si="62"/>
        <v>0.77352667192147351</v>
      </c>
      <c r="G167" s="86" t="str">
        <f t="shared" ca="1" si="76"/>
        <v>Medium</v>
      </c>
      <c r="H167" s="86">
        <f t="shared" ca="1" si="77"/>
        <v>2</v>
      </c>
      <c r="I167" s="138">
        <f t="shared" ca="1" si="63"/>
        <v>0.21539611434320705</v>
      </c>
      <c r="J167" s="86" t="str">
        <f t="shared" ca="1" si="78"/>
        <v>Take-Off</v>
      </c>
      <c r="K167" s="86">
        <f t="shared" ca="1" si="79"/>
        <v>741.45000000000027</v>
      </c>
      <c r="L167" s="86">
        <f t="shared" ca="1" si="79"/>
        <v>734.85000000000014</v>
      </c>
      <c r="M167" s="86">
        <f t="shared" ca="1" si="71"/>
        <v>2</v>
      </c>
      <c r="N167" s="138">
        <f t="shared" ca="1" si="64"/>
        <v>0.68482892906723913</v>
      </c>
      <c r="O167" s="86">
        <f t="shared" ca="1" si="58"/>
        <v>9</v>
      </c>
      <c r="P167" s="86">
        <f t="shared" ca="1" si="72"/>
        <v>734.85000000000014</v>
      </c>
      <c r="Q167" s="86">
        <f t="shared" ca="1" si="73"/>
        <v>741.45000000000027</v>
      </c>
      <c r="R167" s="86">
        <f t="shared" ca="1" si="74"/>
        <v>743.85000000000014</v>
      </c>
      <c r="S167" s="86">
        <f t="shared" ca="1" si="75"/>
        <v>11.400000000000546</v>
      </c>
      <c r="T167" s="86">
        <f t="shared" ca="1" si="65"/>
        <v>0</v>
      </c>
      <c r="U167" s="86">
        <f t="shared" ca="1" si="66"/>
        <v>0</v>
      </c>
      <c r="V167" s="139">
        <f t="shared" ca="1" si="59"/>
        <v>90.427840000004338</v>
      </c>
      <c r="W167" s="139">
        <f t="shared" ca="1" si="60"/>
        <v>1200</v>
      </c>
      <c r="Z167" s="86">
        <f t="shared" ca="1" si="67"/>
        <v>0</v>
      </c>
      <c r="AA167" s="86">
        <f t="shared" ca="1" si="68"/>
        <v>1</v>
      </c>
      <c r="AB167" s="86">
        <f t="shared" ca="1" si="69"/>
        <v>0</v>
      </c>
    </row>
    <row r="168" spans="2:28" ht="14.35" x14ac:dyDescent="0.5">
      <c r="B168" s="86">
        <v>154</v>
      </c>
      <c r="C168" s="138">
        <f t="shared" ca="1" si="61"/>
        <v>7.1424479735169188E-2</v>
      </c>
      <c r="D168" s="86">
        <f ca="1">VLOOKUP(C168,new_arrival,3,TRUE)</f>
        <v>0</v>
      </c>
      <c r="E168" s="86">
        <f t="shared" ca="1" si="70"/>
        <v>723.44999999999959</v>
      </c>
      <c r="F168" s="138">
        <f t="shared" ca="1" si="62"/>
        <v>0.99477231345698303</v>
      </c>
      <c r="G168" s="86" t="str">
        <f t="shared" ca="1" si="76"/>
        <v>Small</v>
      </c>
      <c r="H168" s="86">
        <f t="shared" ca="1" si="77"/>
        <v>3</v>
      </c>
      <c r="I168" s="138">
        <f t="shared" ca="1" si="63"/>
        <v>0.53188660924898135</v>
      </c>
      <c r="J168" s="86" t="str">
        <f t="shared" ca="1" si="78"/>
        <v>Landing</v>
      </c>
      <c r="K168" s="86">
        <f t="shared" ca="1" si="79"/>
        <v>741.45000000000027</v>
      </c>
      <c r="L168" s="86">
        <f t="shared" ca="1" si="79"/>
        <v>743.85000000000014</v>
      </c>
      <c r="M168" s="86">
        <f t="shared" ca="1" si="71"/>
        <v>1</v>
      </c>
      <c r="N168" s="138">
        <f t="shared" ca="1" si="64"/>
        <v>0.27507306668578346</v>
      </c>
      <c r="O168" s="86">
        <f t="shared" ca="1" si="58"/>
        <v>6</v>
      </c>
      <c r="P168" s="86">
        <f t="shared" ca="1" si="72"/>
        <v>741.45000000000027</v>
      </c>
      <c r="Q168" s="86">
        <f t="shared" ca="1" si="73"/>
        <v>747.45000000000027</v>
      </c>
      <c r="R168" s="86">
        <f t="shared" ca="1" si="74"/>
        <v>743.85000000000014</v>
      </c>
      <c r="S168" s="86">
        <f t="shared" ca="1" si="75"/>
        <v>18.000000000000682</v>
      </c>
      <c r="T168" s="86">
        <f t="shared" ca="1" si="65"/>
        <v>0</v>
      </c>
      <c r="U168" s="86">
        <f t="shared" ca="1" si="66"/>
        <v>0</v>
      </c>
      <c r="V168" s="139">
        <f t="shared" ca="1" si="59"/>
        <v>62.466600000002373</v>
      </c>
      <c r="W168" s="139">
        <f t="shared" ca="1" si="60"/>
        <v>850</v>
      </c>
      <c r="Z168" s="86">
        <f t="shared" ca="1" si="67"/>
        <v>0</v>
      </c>
      <c r="AA168" s="86">
        <f t="shared" ca="1" si="68"/>
        <v>0</v>
      </c>
      <c r="AB168" s="86">
        <f t="shared" ca="1" si="69"/>
        <v>1</v>
      </c>
    </row>
    <row r="169" spans="2:28" ht="14.35" x14ac:dyDescent="0.5">
      <c r="B169" s="86">
        <v>155</v>
      </c>
      <c r="C169" s="138">
        <f t="shared" ca="1" si="61"/>
        <v>3.5308952513841474E-2</v>
      </c>
      <c r="D169" s="86">
        <f ca="1">VLOOKUP(C169,new_arrival,3,TRUE)</f>
        <v>0</v>
      </c>
      <c r="E169" s="86">
        <f t="shared" ca="1" si="70"/>
        <v>723.44999999999959</v>
      </c>
      <c r="F169" s="138">
        <f t="shared" ca="1" si="62"/>
        <v>0.17215608678666727</v>
      </c>
      <c r="G169" s="86" t="str">
        <f t="shared" ca="1" si="76"/>
        <v>Jumbo</v>
      </c>
      <c r="H169" s="86">
        <f t="shared" ca="1" si="77"/>
        <v>1</v>
      </c>
      <c r="I169" s="138">
        <f t="shared" ca="1" si="63"/>
        <v>0.33649877627628444</v>
      </c>
      <c r="J169" s="86" t="str">
        <f t="shared" ca="1" si="78"/>
        <v>Take-Off</v>
      </c>
      <c r="K169" s="86">
        <f t="shared" ca="1" si="79"/>
        <v>747.45000000000027</v>
      </c>
      <c r="L169" s="86">
        <f t="shared" ca="1" si="79"/>
        <v>743.85000000000014</v>
      </c>
      <c r="M169" s="86">
        <f t="shared" ca="1" si="71"/>
        <v>2</v>
      </c>
      <c r="N169" s="138">
        <f t="shared" ca="1" si="64"/>
        <v>2.8049151791507798E-2</v>
      </c>
      <c r="O169" s="86">
        <f t="shared" ca="1" si="58"/>
        <v>6</v>
      </c>
      <c r="P169" s="86">
        <f t="shared" ca="1" si="72"/>
        <v>743.85000000000014</v>
      </c>
      <c r="Q169" s="86">
        <f t="shared" ca="1" si="73"/>
        <v>747.45000000000027</v>
      </c>
      <c r="R169" s="86">
        <f t="shared" ca="1" si="74"/>
        <v>749.85000000000014</v>
      </c>
      <c r="S169" s="86">
        <f t="shared" ca="1" si="75"/>
        <v>20.400000000000546</v>
      </c>
      <c r="T169" s="86">
        <f t="shared" ca="1" si="65"/>
        <v>0</v>
      </c>
      <c r="U169" s="86">
        <f t="shared" ca="1" si="66"/>
        <v>0</v>
      </c>
      <c r="V169" s="139">
        <f t="shared" ca="1" si="59"/>
        <v>445.00016000001199</v>
      </c>
      <c r="W169" s="139">
        <f t="shared" ca="1" si="60"/>
        <v>1600</v>
      </c>
      <c r="Z169" s="86">
        <f t="shared" ca="1" si="67"/>
        <v>1</v>
      </c>
      <c r="AA169" s="86">
        <f t="shared" ca="1" si="68"/>
        <v>0</v>
      </c>
      <c r="AB169" s="86">
        <f t="shared" ca="1" si="69"/>
        <v>0</v>
      </c>
    </row>
    <row r="170" spans="2:28" ht="14.35" x14ac:dyDescent="0.5">
      <c r="B170" s="86">
        <v>156</v>
      </c>
      <c r="C170" s="138">
        <f t="shared" ca="1" si="61"/>
        <v>0.40999832832823357</v>
      </c>
      <c r="D170" s="86">
        <f ca="1">VLOOKUP(C170,new_arrival,3,TRUE)</f>
        <v>3.9000000000000004</v>
      </c>
      <c r="E170" s="86">
        <f t="shared" ca="1" si="70"/>
        <v>727.34999999999957</v>
      </c>
      <c r="F170" s="138">
        <f t="shared" ca="1" si="62"/>
        <v>0.99584275440607894</v>
      </c>
      <c r="G170" s="86" t="str">
        <f t="shared" ca="1" si="76"/>
        <v>Small</v>
      </c>
      <c r="H170" s="86">
        <f t="shared" ca="1" si="77"/>
        <v>3</v>
      </c>
      <c r="I170" s="138">
        <f t="shared" ca="1" si="63"/>
        <v>0.66408552664085041</v>
      </c>
      <c r="J170" s="86" t="str">
        <f t="shared" ca="1" si="78"/>
        <v>Landing</v>
      </c>
      <c r="K170" s="86">
        <f t="shared" ca="1" si="79"/>
        <v>747.45000000000027</v>
      </c>
      <c r="L170" s="86">
        <f t="shared" ca="1" si="79"/>
        <v>749.85000000000014</v>
      </c>
      <c r="M170" s="86">
        <f t="shared" ca="1" si="71"/>
        <v>1</v>
      </c>
      <c r="N170" s="138">
        <f t="shared" ca="1" si="64"/>
        <v>0.21427711561259422</v>
      </c>
      <c r="O170" s="86">
        <f t="shared" ca="1" si="58"/>
        <v>6</v>
      </c>
      <c r="P170" s="86">
        <f t="shared" ca="1" si="72"/>
        <v>747.45000000000027</v>
      </c>
      <c r="Q170" s="86">
        <f t="shared" ca="1" si="73"/>
        <v>753.45000000000027</v>
      </c>
      <c r="R170" s="86">
        <f t="shared" ca="1" si="74"/>
        <v>749.85000000000014</v>
      </c>
      <c r="S170" s="86">
        <f t="shared" ca="1" si="75"/>
        <v>20.100000000000705</v>
      </c>
      <c r="T170" s="86">
        <f t="shared" ca="1" si="65"/>
        <v>0</v>
      </c>
      <c r="U170" s="86">
        <f t="shared" ca="1" si="66"/>
        <v>0</v>
      </c>
      <c r="V170" s="139">
        <f t="shared" ca="1" si="59"/>
        <v>69.754370000002453</v>
      </c>
      <c r="W170" s="139">
        <f t="shared" ca="1" si="60"/>
        <v>850</v>
      </c>
      <c r="Z170" s="86">
        <f t="shared" ca="1" si="67"/>
        <v>0</v>
      </c>
      <c r="AA170" s="86">
        <f t="shared" ca="1" si="68"/>
        <v>0</v>
      </c>
      <c r="AB170" s="86">
        <f t="shared" ca="1" si="69"/>
        <v>1</v>
      </c>
    </row>
    <row r="171" spans="2:28" ht="14.35" x14ac:dyDescent="0.5">
      <c r="B171" s="86">
        <v>157</v>
      </c>
      <c r="C171" s="138">
        <f t="shared" ca="1" si="61"/>
        <v>0.76023345100896933</v>
      </c>
      <c r="D171" s="86">
        <f ca="1">VLOOKUP(C171,new_arrival,3,TRUE)</f>
        <v>5.8500000000000005</v>
      </c>
      <c r="E171" s="86">
        <f t="shared" ca="1" si="70"/>
        <v>733.19999999999959</v>
      </c>
      <c r="F171" s="138">
        <f t="shared" ca="1" si="62"/>
        <v>0.85652301619943683</v>
      </c>
      <c r="G171" s="86" t="str">
        <f t="shared" ca="1" si="76"/>
        <v>Small</v>
      </c>
      <c r="H171" s="86">
        <f t="shared" ca="1" si="77"/>
        <v>3</v>
      </c>
      <c r="I171" s="138">
        <f t="shared" ca="1" si="63"/>
        <v>0.38125162950758107</v>
      </c>
      <c r="J171" s="86" t="str">
        <f t="shared" ca="1" si="78"/>
        <v>Take-Off</v>
      </c>
      <c r="K171" s="86">
        <f t="shared" ca="1" si="79"/>
        <v>753.45000000000027</v>
      </c>
      <c r="L171" s="86">
        <f t="shared" ca="1" si="79"/>
        <v>749.85000000000014</v>
      </c>
      <c r="M171" s="86">
        <f t="shared" ca="1" si="71"/>
        <v>2</v>
      </c>
      <c r="N171" s="138">
        <f t="shared" ca="1" si="64"/>
        <v>0.30779639194992781</v>
      </c>
      <c r="O171" s="86">
        <f t="shared" ca="1" si="58"/>
        <v>6</v>
      </c>
      <c r="P171" s="86">
        <f t="shared" ca="1" si="72"/>
        <v>749.85000000000014</v>
      </c>
      <c r="Q171" s="86">
        <f t="shared" ca="1" si="73"/>
        <v>753.45000000000027</v>
      </c>
      <c r="R171" s="86">
        <f t="shared" ca="1" si="74"/>
        <v>755.85000000000014</v>
      </c>
      <c r="S171" s="86">
        <f t="shared" ca="1" si="75"/>
        <v>16.650000000000546</v>
      </c>
      <c r="T171" s="86">
        <f t="shared" ca="1" si="65"/>
        <v>0</v>
      </c>
      <c r="U171" s="86">
        <f t="shared" ca="1" si="66"/>
        <v>0</v>
      </c>
      <c r="V171" s="139">
        <f t="shared" ca="1" si="59"/>
        <v>16.509030000000543</v>
      </c>
      <c r="W171" s="139">
        <f t="shared" ca="1" si="60"/>
        <v>850</v>
      </c>
      <c r="Z171" s="86">
        <f t="shared" ca="1" si="67"/>
        <v>0</v>
      </c>
      <c r="AA171" s="86">
        <f t="shared" ca="1" si="68"/>
        <v>0</v>
      </c>
      <c r="AB171" s="86">
        <f t="shared" ca="1" si="69"/>
        <v>1</v>
      </c>
    </row>
    <row r="172" spans="2:28" ht="14.35" x14ac:dyDescent="0.5">
      <c r="B172" s="86">
        <v>158</v>
      </c>
      <c r="C172" s="138">
        <f t="shared" ca="1" si="61"/>
        <v>0.68238137058380577</v>
      </c>
      <c r="D172" s="86">
        <f ca="1">VLOOKUP(C172,new_arrival,3,TRUE)</f>
        <v>5.8500000000000005</v>
      </c>
      <c r="E172" s="86">
        <f t="shared" ca="1" si="70"/>
        <v>739.04999999999961</v>
      </c>
      <c r="F172" s="138">
        <f t="shared" ca="1" si="62"/>
        <v>0.53621191402731083</v>
      </c>
      <c r="G172" s="86" t="str">
        <f t="shared" ca="1" si="76"/>
        <v>Medium</v>
      </c>
      <c r="H172" s="86">
        <f t="shared" ca="1" si="77"/>
        <v>2</v>
      </c>
      <c r="I172" s="138">
        <f t="shared" ca="1" si="63"/>
        <v>0.26981664400903838</v>
      </c>
      <c r="J172" s="86" t="str">
        <f t="shared" ca="1" si="78"/>
        <v>Take-Off</v>
      </c>
      <c r="K172" s="86">
        <f t="shared" ca="1" si="79"/>
        <v>753.45000000000027</v>
      </c>
      <c r="L172" s="86">
        <f t="shared" ca="1" si="79"/>
        <v>755.85000000000014</v>
      </c>
      <c r="M172" s="86">
        <f t="shared" ca="1" si="71"/>
        <v>1</v>
      </c>
      <c r="N172" s="138">
        <f t="shared" ca="1" si="64"/>
        <v>0.65241955081815239</v>
      </c>
      <c r="O172" s="86">
        <f t="shared" ca="1" si="58"/>
        <v>9</v>
      </c>
      <c r="P172" s="86">
        <f t="shared" ca="1" si="72"/>
        <v>753.45000000000027</v>
      </c>
      <c r="Q172" s="86">
        <f t="shared" ca="1" si="73"/>
        <v>762.45000000000027</v>
      </c>
      <c r="R172" s="86">
        <f t="shared" ca="1" si="74"/>
        <v>755.85000000000014</v>
      </c>
      <c r="S172" s="86">
        <f t="shared" ca="1" si="75"/>
        <v>14.400000000000659</v>
      </c>
      <c r="T172" s="86">
        <f t="shared" ca="1" si="65"/>
        <v>0</v>
      </c>
      <c r="U172" s="86">
        <f t="shared" ca="1" si="66"/>
        <v>0</v>
      </c>
      <c r="V172" s="139">
        <f t="shared" ca="1" si="59"/>
        <v>114.22464000000525</v>
      </c>
      <c r="W172" s="139">
        <f t="shared" ca="1" si="60"/>
        <v>1200</v>
      </c>
      <c r="Z172" s="86">
        <f t="shared" ca="1" si="67"/>
        <v>0</v>
      </c>
      <c r="AA172" s="86">
        <f t="shared" ca="1" si="68"/>
        <v>1</v>
      </c>
      <c r="AB172" s="86">
        <f t="shared" ca="1" si="69"/>
        <v>0</v>
      </c>
    </row>
    <row r="173" spans="2:28" ht="14.35" x14ac:dyDescent="0.5">
      <c r="B173" s="86">
        <v>159</v>
      </c>
      <c r="C173" s="138">
        <f t="shared" ca="1" si="61"/>
        <v>0.79272459033137532</v>
      </c>
      <c r="D173" s="86">
        <f ca="1">VLOOKUP(C173,new_arrival,3,TRUE)</f>
        <v>7.8000000000000007</v>
      </c>
      <c r="E173" s="86">
        <f t="shared" ca="1" si="70"/>
        <v>746.84999999999957</v>
      </c>
      <c r="F173" s="138">
        <f t="shared" ca="1" si="62"/>
        <v>0.19500431530385609</v>
      </c>
      <c r="G173" s="86" t="str">
        <f t="shared" ca="1" si="76"/>
        <v>Jumbo</v>
      </c>
      <c r="H173" s="86">
        <f t="shared" ca="1" si="77"/>
        <v>1</v>
      </c>
      <c r="I173" s="138">
        <f t="shared" ca="1" si="63"/>
        <v>0.49390412501169823</v>
      </c>
      <c r="J173" s="86" t="str">
        <f t="shared" ca="1" si="78"/>
        <v>Take-Off</v>
      </c>
      <c r="K173" s="86">
        <f t="shared" ca="1" si="79"/>
        <v>762.45000000000027</v>
      </c>
      <c r="L173" s="86">
        <f t="shared" ca="1" si="79"/>
        <v>755.85000000000014</v>
      </c>
      <c r="M173" s="86">
        <f t="shared" ca="1" si="71"/>
        <v>2</v>
      </c>
      <c r="N173" s="138">
        <f t="shared" ca="1" si="64"/>
        <v>6.7900343013980846E-2</v>
      </c>
      <c r="O173" s="86">
        <f t="shared" ca="1" si="58"/>
        <v>6</v>
      </c>
      <c r="P173" s="86">
        <f t="shared" ca="1" si="72"/>
        <v>755.85000000000014</v>
      </c>
      <c r="Q173" s="86">
        <f t="shared" ca="1" si="73"/>
        <v>762.45000000000027</v>
      </c>
      <c r="R173" s="86">
        <f t="shared" ca="1" si="74"/>
        <v>761.85000000000014</v>
      </c>
      <c r="S173" s="86">
        <f t="shared" ca="1" si="75"/>
        <v>9.0000000000005684</v>
      </c>
      <c r="T173" s="86">
        <f t="shared" ca="1" si="65"/>
        <v>0</v>
      </c>
      <c r="U173" s="86">
        <f t="shared" ca="1" si="66"/>
        <v>0</v>
      </c>
      <c r="V173" s="139">
        <f t="shared" ca="1" si="59"/>
        <v>196.32360000001245</v>
      </c>
      <c r="W173" s="139">
        <f t="shared" ca="1" si="60"/>
        <v>1600</v>
      </c>
      <c r="Z173" s="86">
        <f t="shared" ca="1" si="67"/>
        <v>1</v>
      </c>
      <c r="AA173" s="86">
        <f t="shared" ca="1" si="68"/>
        <v>0</v>
      </c>
      <c r="AB173" s="86">
        <f t="shared" ca="1" si="69"/>
        <v>0</v>
      </c>
    </row>
    <row r="174" spans="2:28" ht="14.35" x14ac:dyDescent="0.5">
      <c r="B174" s="86">
        <v>160</v>
      </c>
      <c r="C174" s="138">
        <f t="shared" ca="1" si="61"/>
        <v>0.32545284292694587</v>
      </c>
      <c r="D174" s="86">
        <f ca="1">VLOOKUP(C174,new_arrival,3,TRUE)</f>
        <v>3.9000000000000004</v>
      </c>
      <c r="E174" s="86">
        <f t="shared" ca="1" si="70"/>
        <v>750.74999999999955</v>
      </c>
      <c r="F174" s="138">
        <f t="shared" ca="1" si="62"/>
        <v>0.82129792855246264</v>
      </c>
      <c r="G174" s="86" t="str">
        <f t="shared" ca="1" si="76"/>
        <v>Small</v>
      </c>
      <c r="H174" s="86">
        <f t="shared" ca="1" si="77"/>
        <v>3</v>
      </c>
      <c r="I174" s="138">
        <f t="shared" ca="1" si="63"/>
        <v>0.98676976577165032</v>
      </c>
      <c r="J174" s="86" t="str">
        <f t="shared" ca="1" si="78"/>
        <v>Landing</v>
      </c>
      <c r="K174" s="86">
        <f t="shared" ca="1" si="79"/>
        <v>762.45000000000027</v>
      </c>
      <c r="L174" s="86">
        <f t="shared" ca="1" si="79"/>
        <v>761.85000000000014</v>
      </c>
      <c r="M174" s="86">
        <f t="shared" ca="1" si="71"/>
        <v>2</v>
      </c>
      <c r="N174" s="138">
        <f t="shared" ca="1" si="64"/>
        <v>0.59517596967282571</v>
      </c>
      <c r="O174" s="86">
        <f t="shared" ca="1" si="58"/>
        <v>6</v>
      </c>
      <c r="P174" s="86">
        <f t="shared" ca="1" si="72"/>
        <v>761.85000000000014</v>
      </c>
      <c r="Q174" s="86">
        <f t="shared" ca="1" si="73"/>
        <v>762.45000000000027</v>
      </c>
      <c r="R174" s="86">
        <f t="shared" ca="1" si="74"/>
        <v>767.85000000000014</v>
      </c>
      <c r="S174" s="86">
        <f t="shared" ca="1" si="75"/>
        <v>11.100000000000591</v>
      </c>
      <c r="T174" s="86">
        <f t="shared" ca="1" si="65"/>
        <v>0</v>
      </c>
      <c r="U174" s="86">
        <f t="shared" ca="1" si="66"/>
        <v>0</v>
      </c>
      <c r="V174" s="139">
        <f t="shared" ca="1" si="59"/>
        <v>38.521070000002055</v>
      </c>
      <c r="W174" s="139">
        <f t="shared" ca="1" si="60"/>
        <v>850</v>
      </c>
      <c r="Z174" s="86">
        <f t="shared" ca="1" si="67"/>
        <v>0</v>
      </c>
      <c r="AA174" s="86">
        <f t="shared" ca="1" si="68"/>
        <v>0</v>
      </c>
      <c r="AB174" s="86">
        <f t="shared" ca="1" si="69"/>
        <v>1</v>
      </c>
    </row>
    <row r="175" spans="2:28" ht="14.35" x14ac:dyDescent="0.5">
      <c r="B175" s="86">
        <v>161</v>
      </c>
      <c r="C175" s="138">
        <f t="shared" ca="1" si="61"/>
        <v>0.71026889785873171</v>
      </c>
      <c r="D175" s="86">
        <f ca="1">VLOOKUP(C175,new_arrival,3,TRUE)</f>
        <v>5.8500000000000005</v>
      </c>
      <c r="E175" s="86">
        <f t="shared" ref="E175:E187" ca="1" si="80">E174+D175</f>
        <v>756.59999999999957</v>
      </c>
      <c r="F175" s="138">
        <f t="shared" ca="1" si="62"/>
        <v>0.94819925076358136</v>
      </c>
      <c r="G175" s="86" t="str">
        <f t="shared" ref="G175:G187" ca="1" si="81">VLOOKUP(F175,jet_type,3,TRUE)</f>
        <v>Small</v>
      </c>
      <c r="H175" s="86">
        <f t="shared" ref="H175:H187" ca="1" si="82">VLOOKUP(G175,jet_indicator,2,)</f>
        <v>3</v>
      </c>
      <c r="I175" s="138">
        <f t="shared" ca="1" si="63"/>
        <v>0.54949337458103253</v>
      </c>
      <c r="J175" s="86" t="str">
        <f t="shared" ref="J175:J187" ca="1" si="83">VLOOKUP(I175,action_type,3,TRUE)</f>
        <v>Landing</v>
      </c>
      <c r="K175" s="86">
        <f t="shared" ref="K175:K187" ca="1" si="84">Q174</f>
        <v>762.45000000000027</v>
      </c>
      <c r="L175" s="86">
        <f t="shared" ref="L175:L187" ca="1" si="85">R174</f>
        <v>767.85000000000014</v>
      </c>
      <c r="M175" s="86">
        <f t="shared" ref="M175:M187" ca="1" si="86">IF(K175&lt;=L175,1,2)</f>
        <v>1</v>
      </c>
      <c r="N175" s="138">
        <f t="shared" ca="1" si="64"/>
        <v>0.81846035933137151</v>
      </c>
      <c r="O175" s="86">
        <f t="shared" ref="O175:O187" ca="1" si="87">IF(H175=1, VLOOKUP(N175, jumbo_comp,3,TRUE), IF(H175=2, VLOOKUP(N175, mid_comp,3,TRUE), IF(H175=3, VLOOKUP(N175, small_comp, 3, TRUE))))</f>
        <v>9</v>
      </c>
      <c r="P175" s="86">
        <f t="shared" ref="P175:P187" ca="1" si="88">IF(E175&gt;MIN(K175:L175),E175,MIN(Q174:R174))</f>
        <v>762.45000000000027</v>
      </c>
      <c r="Q175" s="86">
        <f t="shared" ref="Q175:Q187" ca="1" si="89">IF(M175=1,P175+O175,Q174)</f>
        <v>771.45000000000027</v>
      </c>
      <c r="R175" s="86">
        <f t="shared" ref="R175:R187" ca="1" si="90">IF(M175=2,P175+O175,R174)</f>
        <v>767.85000000000014</v>
      </c>
      <c r="S175" s="86">
        <f t="shared" ref="S175:S187" ca="1" si="91">IF(P175&gt;E175,P175-E175,0)</f>
        <v>5.8500000000007049</v>
      </c>
      <c r="T175" s="86">
        <f t="shared" ref="T175:T187" ca="1" si="92">IF(M175=1,IF(Q174&lt;E175,E175-Q174,0),0)</f>
        <v>0</v>
      </c>
      <c r="U175" s="86">
        <f t="shared" ref="U175:U187" ca="1" si="93">IF(M175=2,IF(R174&lt;E175,E175-R174,0),0)</f>
        <v>0</v>
      </c>
      <c r="V175" s="139">
        <f t="shared" ref="V175:V187" ca="1" si="94">S175*VLOOKUP(G175,fuel_cost,IF(J175="Landing",3,2),FALSE)</f>
        <v>20.301645000002448</v>
      </c>
      <c r="W175" s="139">
        <f t="shared" ref="W175:W187" ca="1" si="95">VLOOKUP(G175,service_fee,IF(J175="Landing",3,2),FALSE)</f>
        <v>850</v>
      </c>
    </row>
    <row r="176" spans="2:28" ht="14.35" x14ac:dyDescent="0.5">
      <c r="B176" s="86">
        <v>162</v>
      </c>
      <c r="C176" s="138">
        <f t="shared" ca="1" si="61"/>
        <v>0.94841968314670733</v>
      </c>
      <c r="D176" s="86">
        <f ca="1">VLOOKUP(C176,new_arrival,3,TRUE)</f>
        <v>7.8000000000000007</v>
      </c>
      <c r="E176" s="86">
        <f t="shared" ca="1" si="80"/>
        <v>764.39999999999952</v>
      </c>
      <c r="F176" s="138">
        <f t="shared" ca="1" si="62"/>
        <v>0.58391916092298624</v>
      </c>
      <c r="G176" s="86" t="str">
        <f t="shared" ca="1" si="81"/>
        <v>Medium</v>
      </c>
      <c r="H176" s="86">
        <f t="shared" ca="1" si="82"/>
        <v>2</v>
      </c>
      <c r="I176" s="138">
        <f t="shared" ca="1" si="63"/>
        <v>0.44138654376462472</v>
      </c>
      <c r="J176" s="86" t="str">
        <f t="shared" ca="1" si="83"/>
        <v>Take-Off</v>
      </c>
      <c r="K176" s="86">
        <f t="shared" ca="1" si="84"/>
        <v>771.45000000000027</v>
      </c>
      <c r="L176" s="86">
        <f t="shared" ca="1" si="85"/>
        <v>767.85000000000014</v>
      </c>
      <c r="M176" s="86">
        <f t="shared" ca="1" si="86"/>
        <v>2</v>
      </c>
      <c r="N176" s="138">
        <f t="shared" ca="1" si="64"/>
        <v>0.28024245216871158</v>
      </c>
      <c r="O176" s="86">
        <f t="shared" ca="1" si="87"/>
        <v>6</v>
      </c>
      <c r="P176" s="86">
        <f t="shared" ca="1" si="88"/>
        <v>767.85000000000014</v>
      </c>
      <c r="Q176" s="86">
        <f t="shared" ca="1" si="89"/>
        <v>771.45000000000027</v>
      </c>
      <c r="R176" s="86">
        <f t="shared" ca="1" si="90"/>
        <v>773.85000000000014</v>
      </c>
      <c r="S176" s="86">
        <f t="shared" ca="1" si="91"/>
        <v>3.4500000000006139</v>
      </c>
      <c r="T176" s="86">
        <f t="shared" ca="1" si="92"/>
        <v>0</v>
      </c>
      <c r="U176" s="86">
        <f t="shared" ca="1" si="93"/>
        <v>0</v>
      </c>
      <c r="V176" s="139">
        <f t="shared" ca="1" si="94"/>
        <v>27.366320000004873</v>
      </c>
      <c r="W176" s="139">
        <f t="shared" ca="1" si="95"/>
        <v>1200</v>
      </c>
    </row>
    <row r="177" spans="2:23" ht="14.35" x14ac:dyDescent="0.5">
      <c r="B177" s="86">
        <v>163</v>
      </c>
      <c r="C177" s="138">
        <f t="shared" ca="1" si="61"/>
        <v>0.18464056865053546</v>
      </c>
      <c r="D177" s="86">
        <f ca="1">VLOOKUP(C177,new_arrival,3,TRUE)</f>
        <v>3.9000000000000004</v>
      </c>
      <c r="E177" s="86">
        <f t="shared" ca="1" si="80"/>
        <v>768.2999999999995</v>
      </c>
      <c r="F177" s="138">
        <f t="shared" ca="1" si="62"/>
        <v>0.16982558760069644</v>
      </c>
      <c r="G177" s="86" t="str">
        <f t="shared" ca="1" si="81"/>
        <v>Jumbo</v>
      </c>
      <c r="H177" s="86">
        <f t="shared" ca="1" si="82"/>
        <v>1</v>
      </c>
      <c r="I177" s="138">
        <f t="shared" ca="1" si="63"/>
        <v>0.47643348444579303</v>
      </c>
      <c r="J177" s="86" t="str">
        <f t="shared" ca="1" si="83"/>
        <v>Take-Off</v>
      </c>
      <c r="K177" s="86">
        <f t="shared" ca="1" si="84"/>
        <v>771.45000000000027</v>
      </c>
      <c r="L177" s="86">
        <f t="shared" ca="1" si="85"/>
        <v>773.85000000000014</v>
      </c>
      <c r="M177" s="86">
        <f t="shared" ca="1" si="86"/>
        <v>1</v>
      </c>
      <c r="N177" s="138">
        <f t="shared" ca="1" si="64"/>
        <v>0.7199040900109025</v>
      </c>
      <c r="O177" s="86">
        <f t="shared" ca="1" si="87"/>
        <v>12</v>
      </c>
      <c r="P177" s="86">
        <f t="shared" ca="1" si="88"/>
        <v>771.45000000000027</v>
      </c>
      <c r="Q177" s="86">
        <f t="shared" ca="1" si="89"/>
        <v>783.45000000000027</v>
      </c>
      <c r="R177" s="86">
        <f t="shared" ca="1" si="90"/>
        <v>773.85000000000014</v>
      </c>
      <c r="S177" s="86">
        <f t="shared" ca="1" si="91"/>
        <v>3.1500000000007731</v>
      </c>
      <c r="T177" s="86">
        <f t="shared" ca="1" si="92"/>
        <v>0</v>
      </c>
      <c r="U177" s="86">
        <f t="shared" ca="1" si="93"/>
        <v>0</v>
      </c>
      <c r="V177" s="139">
        <f t="shared" ca="1" si="94"/>
        <v>68.713260000016874</v>
      </c>
      <c r="W177" s="139">
        <f t="shared" ca="1" si="95"/>
        <v>1600</v>
      </c>
    </row>
    <row r="178" spans="2:23" ht="14.35" x14ac:dyDescent="0.5">
      <c r="B178" s="86">
        <v>164</v>
      </c>
      <c r="C178" s="138">
        <f t="shared" ca="1" si="61"/>
        <v>0.82078954222138545</v>
      </c>
      <c r="D178" s="86">
        <f ca="1">VLOOKUP(C178,new_arrival,3,TRUE)</f>
        <v>7.8000000000000007</v>
      </c>
      <c r="E178" s="86">
        <f t="shared" ca="1" si="80"/>
        <v>776.09999999999945</v>
      </c>
      <c r="F178" s="138">
        <f t="shared" ca="1" si="62"/>
        <v>0.67808588351285182</v>
      </c>
      <c r="G178" s="86" t="str">
        <f t="shared" ca="1" si="81"/>
        <v>Medium</v>
      </c>
      <c r="H178" s="86">
        <f t="shared" ca="1" si="82"/>
        <v>2</v>
      </c>
      <c r="I178" s="138">
        <f t="shared" ca="1" si="63"/>
        <v>9.998319720674409E-2</v>
      </c>
      <c r="J178" s="86" t="str">
        <f t="shared" ca="1" si="83"/>
        <v>Take-Off</v>
      </c>
      <c r="K178" s="86">
        <f t="shared" ca="1" si="84"/>
        <v>783.45000000000027</v>
      </c>
      <c r="L178" s="86">
        <f t="shared" ca="1" si="85"/>
        <v>773.85000000000014</v>
      </c>
      <c r="M178" s="86">
        <f t="shared" ca="1" si="86"/>
        <v>2</v>
      </c>
      <c r="N178" s="138">
        <f t="shared" ca="1" si="64"/>
        <v>0.6021719532514086</v>
      </c>
      <c r="O178" s="86">
        <f t="shared" ca="1" si="87"/>
        <v>9</v>
      </c>
      <c r="P178" s="86">
        <f t="shared" ca="1" si="88"/>
        <v>776.09999999999945</v>
      </c>
      <c r="Q178" s="86">
        <f t="shared" ca="1" si="89"/>
        <v>783.45000000000027</v>
      </c>
      <c r="R178" s="86">
        <f t="shared" ca="1" si="90"/>
        <v>785.09999999999945</v>
      </c>
      <c r="S178" s="86">
        <f t="shared" ca="1" si="91"/>
        <v>0</v>
      </c>
      <c r="T178" s="86">
        <f t="shared" ca="1" si="92"/>
        <v>0</v>
      </c>
      <c r="U178" s="86">
        <f t="shared" ca="1" si="93"/>
        <v>2.2499999999993179</v>
      </c>
      <c r="V178" s="139">
        <f t="shared" ca="1" si="94"/>
        <v>0</v>
      </c>
      <c r="W178" s="139">
        <f t="shared" ca="1" si="95"/>
        <v>1200</v>
      </c>
    </row>
    <row r="179" spans="2:23" ht="14.35" x14ac:dyDescent="0.5">
      <c r="B179" s="86">
        <v>165</v>
      </c>
      <c r="C179" s="138">
        <f t="shared" ca="1" si="61"/>
        <v>0.67122090937128454</v>
      </c>
      <c r="D179" s="86">
        <f ca="1">VLOOKUP(C179,new_arrival,3,TRUE)</f>
        <v>5.8500000000000005</v>
      </c>
      <c r="E179" s="86">
        <f t="shared" ca="1" si="80"/>
        <v>781.94999999999948</v>
      </c>
      <c r="F179" s="138">
        <f t="shared" ca="1" si="62"/>
        <v>0.56896867280787611</v>
      </c>
      <c r="G179" s="86" t="str">
        <f t="shared" ca="1" si="81"/>
        <v>Medium</v>
      </c>
      <c r="H179" s="86">
        <f t="shared" ca="1" si="82"/>
        <v>2</v>
      </c>
      <c r="I179" s="138">
        <f t="shared" ca="1" si="63"/>
        <v>0.11037824454627743</v>
      </c>
      <c r="J179" s="86" t="str">
        <f t="shared" ca="1" si="83"/>
        <v>Take-Off</v>
      </c>
      <c r="K179" s="86">
        <f t="shared" ca="1" si="84"/>
        <v>783.45000000000027</v>
      </c>
      <c r="L179" s="86">
        <f t="shared" ca="1" si="85"/>
        <v>785.09999999999945</v>
      </c>
      <c r="M179" s="86">
        <f t="shared" ca="1" si="86"/>
        <v>1</v>
      </c>
      <c r="N179" s="138">
        <f t="shared" ca="1" si="64"/>
        <v>0.660296961783847</v>
      </c>
      <c r="O179" s="86">
        <f t="shared" ca="1" si="87"/>
        <v>9</v>
      </c>
      <c r="P179" s="86">
        <f t="shared" ca="1" si="88"/>
        <v>783.45000000000027</v>
      </c>
      <c r="Q179" s="86">
        <f t="shared" ca="1" si="89"/>
        <v>792.45000000000027</v>
      </c>
      <c r="R179" s="86">
        <f t="shared" ca="1" si="90"/>
        <v>785.09999999999945</v>
      </c>
      <c r="S179" s="86">
        <f t="shared" ca="1" si="91"/>
        <v>1.5000000000007958</v>
      </c>
      <c r="T179" s="86">
        <f t="shared" ca="1" si="92"/>
        <v>0</v>
      </c>
      <c r="U179" s="86">
        <f t="shared" ca="1" si="93"/>
        <v>0</v>
      </c>
      <c r="V179" s="139">
        <f t="shared" ca="1" si="94"/>
        <v>11.898400000006314</v>
      </c>
      <c r="W179" s="139">
        <f t="shared" ca="1" si="95"/>
        <v>1200</v>
      </c>
    </row>
    <row r="180" spans="2:23" ht="14.35" x14ac:dyDescent="0.5">
      <c r="B180" s="86">
        <v>166</v>
      </c>
      <c r="C180" s="138">
        <f t="shared" ca="1" si="61"/>
        <v>0.58000413786104621</v>
      </c>
      <c r="D180" s="86">
        <f ca="1">VLOOKUP(C180,new_arrival,3,TRUE)</f>
        <v>5.8500000000000005</v>
      </c>
      <c r="E180" s="86">
        <f t="shared" ca="1" si="80"/>
        <v>787.7999999999995</v>
      </c>
      <c r="F180" s="138">
        <f t="shared" ca="1" si="62"/>
        <v>0.86452669992320486</v>
      </c>
      <c r="G180" s="86" t="str">
        <f t="shared" ca="1" si="81"/>
        <v>Small</v>
      </c>
      <c r="H180" s="86">
        <f t="shared" ca="1" si="82"/>
        <v>3</v>
      </c>
      <c r="I180" s="138">
        <f t="shared" ca="1" si="63"/>
        <v>0.83056003139549273</v>
      </c>
      <c r="J180" s="86" t="str">
        <f t="shared" ca="1" si="83"/>
        <v>Landing</v>
      </c>
      <c r="K180" s="86">
        <f t="shared" ca="1" si="84"/>
        <v>792.45000000000027</v>
      </c>
      <c r="L180" s="86">
        <f t="shared" ca="1" si="85"/>
        <v>785.09999999999945</v>
      </c>
      <c r="M180" s="86">
        <f t="shared" ca="1" si="86"/>
        <v>2</v>
      </c>
      <c r="N180" s="138">
        <f t="shared" ca="1" si="64"/>
        <v>7.267935603492004E-2</v>
      </c>
      <c r="O180" s="86">
        <f t="shared" ca="1" si="87"/>
        <v>6</v>
      </c>
      <c r="P180" s="86">
        <f t="shared" ca="1" si="88"/>
        <v>787.7999999999995</v>
      </c>
      <c r="Q180" s="86">
        <f t="shared" ca="1" si="89"/>
        <v>792.45000000000027</v>
      </c>
      <c r="R180" s="86">
        <f t="shared" ca="1" si="90"/>
        <v>793.7999999999995</v>
      </c>
      <c r="S180" s="86">
        <f t="shared" ca="1" si="91"/>
        <v>0</v>
      </c>
      <c r="T180" s="86">
        <f t="shared" ca="1" si="92"/>
        <v>0</v>
      </c>
      <c r="U180" s="86">
        <f t="shared" ca="1" si="93"/>
        <v>2.7000000000000455</v>
      </c>
      <c r="V180" s="139">
        <f t="shared" ca="1" si="94"/>
        <v>0</v>
      </c>
      <c r="W180" s="139">
        <f t="shared" ca="1" si="95"/>
        <v>850</v>
      </c>
    </row>
    <row r="181" spans="2:23" ht="14.35" x14ac:dyDescent="0.5">
      <c r="B181" s="86">
        <v>167</v>
      </c>
      <c r="C181" s="138">
        <f t="shared" ca="1" si="61"/>
        <v>0.21326668293441675</v>
      </c>
      <c r="D181" s="86">
        <f ca="1">VLOOKUP(C181,new_arrival,3,TRUE)</f>
        <v>3.9000000000000004</v>
      </c>
      <c r="E181" s="86">
        <f t="shared" ca="1" si="80"/>
        <v>791.69999999999948</v>
      </c>
      <c r="F181" s="138">
        <f t="shared" ca="1" si="62"/>
        <v>0.64204546807973673</v>
      </c>
      <c r="G181" s="86" t="str">
        <f t="shared" ca="1" si="81"/>
        <v>Medium</v>
      </c>
      <c r="H181" s="86">
        <f t="shared" ca="1" si="82"/>
        <v>2</v>
      </c>
      <c r="I181" s="138">
        <f t="shared" ca="1" si="63"/>
        <v>0.5243316443236441</v>
      </c>
      <c r="J181" s="86" t="str">
        <f t="shared" ca="1" si="83"/>
        <v>Landing</v>
      </c>
      <c r="K181" s="86">
        <f t="shared" ca="1" si="84"/>
        <v>792.45000000000027</v>
      </c>
      <c r="L181" s="86">
        <f t="shared" ca="1" si="85"/>
        <v>793.7999999999995</v>
      </c>
      <c r="M181" s="86">
        <f t="shared" ca="1" si="86"/>
        <v>1</v>
      </c>
      <c r="N181" s="138">
        <f t="shared" ca="1" si="64"/>
        <v>0.65240710896492049</v>
      </c>
      <c r="O181" s="86">
        <f t="shared" ca="1" si="87"/>
        <v>9</v>
      </c>
      <c r="P181" s="86">
        <f t="shared" ca="1" si="88"/>
        <v>792.45000000000027</v>
      </c>
      <c r="Q181" s="86">
        <f t="shared" ca="1" si="89"/>
        <v>801.45000000000027</v>
      </c>
      <c r="R181" s="86">
        <f t="shared" ca="1" si="90"/>
        <v>793.7999999999995</v>
      </c>
      <c r="S181" s="86">
        <f t="shared" ca="1" si="91"/>
        <v>0.75000000000079581</v>
      </c>
      <c r="T181" s="86">
        <f t="shared" ca="1" si="92"/>
        <v>0</v>
      </c>
      <c r="U181" s="86">
        <f t="shared" ca="1" si="93"/>
        <v>0</v>
      </c>
      <c r="V181" s="139">
        <f t="shared" ca="1" si="94"/>
        <v>11.154750000011838</v>
      </c>
      <c r="W181" s="139">
        <f t="shared" ca="1" si="95"/>
        <v>1200</v>
      </c>
    </row>
    <row r="182" spans="2:23" ht="14.35" x14ac:dyDescent="0.5">
      <c r="B182" s="86">
        <v>168</v>
      </c>
      <c r="C182" s="138">
        <f t="shared" ca="1" si="61"/>
        <v>0.16869580763640479</v>
      </c>
      <c r="D182" s="86">
        <f ca="1">VLOOKUP(C182,new_arrival,3,TRUE)</f>
        <v>3.9000000000000004</v>
      </c>
      <c r="E182" s="86">
        <f t="shared" ca="1" si="80"/>
        <v>795.59999999999945</v>
      </c>
      <c r="F182" s="138">
        <f t="shared" ca="1" si="62"/>
        <v>0.87509623114228674</v>
      </c>
      <c r="G182" s="86" t="str">
        <f t="shared" ca="1" si="81"/>
        <v>Small</v>
      </c>
      <c r="H182" s="86">
        <f t="shared" ca="1" si="82"/>
        <v>3</v>
      </c>
      <c r="I182" s="138">
        <f t="shared" ca="1" si="63"/>
        <v>0.99888255622680533</v>
      </c>
      <c r="J182" s="86" t="str">
        <f t="shared" ca="1" si="83"/>
        <v>Landing</v>
      </c>
      <c r="K182" s="86">
        <f t="shared" ca="1" si="84"/>
        <v>801.45000000000027</v>
      </c>
      <c r="L182" s="86">
        <f t="shared" ca="1" si="85"/>
        <v>793.7999999999995</v>
      </c>
      <c r="M182" s="86">
        <f t="shared" ca="1" si="86"/>
        <v>2</v>
      </c>
      <c r="N182" s="138">
        <f t="shared" ca="1" si="64"/>
        <v>0.74245367904584325</v>
      </c>
      <c r="O182" s="86">
        <f t="shared" ca="1" si="87"/>
        <v>6</v>
      </c>
      <c r="P182" s="86">
        <f t="shared" ca="1" si="88"/>
        <v>795.59999999999945</v>
      </c>
      <c r="Q182" s="86">
        <f t="shared" ca="1" si="89"/>
        <v>801.45000000000027</v>
      </c>
      <c r="R182" s="86">
        <f t="shared" ca="1" si="90"/>
        <v>801.59999999999945</v>
      </c>
      <c r="S182" s="86">
        <f t="shared" ca="1" si="91"/>
        <v>0</v>
      </c>
      <c r="T182" s="86">
        <f t="shared" ca="1" si="92"/>
        <v>0</v>
      </c>
      <c r="U182" s="86">
        <f t="shared" ca="1" si="93"/>
        <v>1.7999999999999545</v>
      </c>
      <c r="V182" s="139">
        <f t="shared" ca="1" si="94"/>
        <v>0</v>
      </c>
      <c r="W182" s="139">
        <f t="shared" ca="1" si="95"/>
        <v>850</v>
      </c>
    </row>
    <row r="183" spans="2:23" ht="14.35" x14ac:dyDescent="0.5">
      <c r="B183" s="86">
        <v>169</v>
      </c>
      <c r="C183" s="138">
        <f t="shared" ca="1" si="61"/>
        <v>0.38878004408238065</v>
      </c>
      <c r="D183" s="86">
        <f ca="1">VLOOKUP(C183,new_arrival,3,TRUE)</f>
        <v>3.9000000000000004</v>
      </c>
      <c r="E183" s="86">
        <f t="shared" ca="1" si="80"/>
        <v>799.49999999999943</v>
      </c>
      <c r="F183" s="138">
        <f t="shared" ca="1" si="62"/>
        <v>0.28963011810007211</v>
      </c>
      <c r="G183" s="86" t="str">
        <f t="shared" ca="1" si="81"/>
        <v>Jumbo</v>
      </c>
      <c r="H183" s="86">
        <f t="shared" ca="1" si="82"/>
        <v>1</v>
      </c>
      <c r="I183" s="138">
        <f t="shared" ca="1" si="63"/>
        <v>0.64975058183564838</v>
      </c>
      <c r="J183" s="86" t="str">
        <f t="shared" ca="1" si="83"/>
        <v>Landing</v>
      </c>
      <c r="K183" s="86">
        <f t="shared" ca="1" si="84"/>
        <v>801.45000000000027</v>
      </c>
      <c r="L183" s="86">
        <f t="shared" ca="1" si="85"/>
        <v>801.59999999999945</v>
      </c>
      <c r="M183" s="86">
        <f t="shared" ca="1" si="86"/>
        <v>1</v>
      </c>
      <c r="N183" s="138">
        <f t="shared" ca="1" si="64"/>
        <v>0.72209526757092379</v>
      </c>
      <c r="O183" s="86">
        <f t="shared" ca="1" si="87"/>
        <v>12</v>
      </c>
      <c r="P183" s="86">
        <f t="shared" ca="1" si="88"/>
        <v>801.45000000000027</v>
      </c>
      <c r="Q183" s="86">
        <f t="shared" ca="1" si="89"/>
        <v>813.45000000000027</v>
      </c>
      <c r="R183" s="86">
        <f t="shared" ca="1" si="90"/>
        <v>801.59999999999945</v>
      </c>
      <c r="S183" s="86">
        <f t="shared" ca="1" si="91"/>
        <v>1.9500000000008413</v>
      </c>
      <c r="T183" s="86">
        <f t="shared" ca="1" si="92"/>
        <v>0</v>
      </c>
      <c r="U183" s="86">
        <f t="shared" ca="1" si="93"/>
        <v>0</v>
      </c>
      <c r="V183" s="139">
        <f t="shared" ca="1" si="94"/>
        <v>174.0141000000751</v>
      </c>
      <c r="W183" s="139">
        <f t="shared" ca="1" si="95"/>
        <v>1600</v>
      </c>
    </row>
    <row r="184" spans="2:23" ht="14.35" x14ac:dyDescent="0.5">
      <c r="B184" s="86">
        <v>170</v>
      </c>
      <c r="C184" s="138">
        <f t="shared" ca="1" si="61"/>
        <v>0.40396020038630243</v>
      </c>
      <c r="D184" s="86">
        <f ca="1">VLOOKUP(C184,new_arrival,3,TRUE)</f>
        <v>3.9000000000000004</v>
      </c>
      <c r="E184" s="86">
        <f t="shared" ca="1" si="80"/>
        <v>803.39999999999941</v>
      </c>
      <c r="F184" s="138">
        <f t="shared" ca="1" si="62"/>
        <v>0.11137135754010941</v>
      </c>
      <c r="G184" s="86" t="str">
        <f t="shared" ca="1" si="81"/>
        <v>Jumbo</v>
      </c>
      <c r="H184" s="86">
        <f t="shared" ca="1" si="82"/>
        <v>1</v>
      </c>
      <c r="I184" s="138">
        <f t="shared" ca="1" si="63"/>
        <v>7.5842690571126581E-2</v>
      </c>
      <c r="J184" s="86" t="str">
        <f t="shared" ca="1" si="83"/>
        <v>Take-Off</v>
      </c>
      <c r="K184" s="86">
        <f t="shared" ca="1" si="84"/>
        <v>813.45000000000027</v>
      </c>
      <c r="L184" s="86">
        <f t="shared" ca="1" si="85"/>
        <v>801.59999999999945</v>
      </c>
      <c r="M184" s="86">
        <f t="shared" ca="1" si="86"/>
        <v>2</v>
      </c>
      <c r="N184" s="138">
        <f t="shared" ca="1" si="64"/>
        <v>0.61062841400420886</v>
      </c>
      <c r="O184" s="86">
        <f t="shared" ca="1" si="87"/>
        <v>12</v>
      </c>
      <c r="P184" s="86">
        <f t="shared" ca="1" si="88"/>
        <v>803.39999999999941</v>
      </c>
      <c r="Q184" s="86">
        <f t="shared" ca="1" si="89"/>
        <v>813.45000000000027</v>
      </c>
      <c r="R184" s="86">
        <f t="shared" ca="1" si="90"/>
        <v>815.39999999999941</v>
      </c>
      <c r="S184" s="86">
        <f t="shared" ca="1" si="91"/>
        <v>0</v>
      </c>
      <c r="T184" s="86">
        <f t="shared" ca="1" si="92"/>
        <v>0</v>
      </c>
      <c r="U184" s="86">
        <f t="shared" ca="1" si="93"/>
        <v>1.7999999999999545</v>
      </c>
      <c r="V184" s="139">
        <f t="shared" ca="1" si="94"/>
        <v>0</v>
      </c>
      <c r="W184" s="139">
        <f t="shared" ca="1" si="95"/>
        <v>1600</v>
      </c>
    </row>
    <row r="185" spans="2:23" ht="14.35" x14ac:dyDescent="0.5">
      <c r="B185" s="86">
        <v>171</v>
      </c>
      <c r="C185" s="138">
        <f t="shared" ca="1" si="61"/>
        <v>0.30496449959897076</v>
      </c>
      <c r="D185" s="86">
        <f ca="1">VLOOKUP(C185,new_arrival,3,TRUE)</f>
        <v>3.9000000000000004</v>
      </c>
      <c r="E185" s="86">
        <f t="shared" ca="1" si="80"/>
        <v>807.29999999999939</v>
      </c>
      <c r="F185" s="138">
        <f t="shared" ca="1" si="62"/>
        <v>0.89939641121571756</v>
      </c>
      <c r="G185" s="86" t="str">
        <f t="shared" ca="1" si="81"/>
        <v>Small</v>
      </c>
      <c r="H185" s="86">
        <f t="shared" ca="1" si="82"/>
        <v>3</v>
      </c>
      <c r="I185" s="138">
        <f t="shared" ca="1" si="63"/>
        <v>0.95418551229468873</v>
      </c>
      <c r="J185" s="86" t="str">
        <f t="shared" ca="1" si="83"/>
        <v>Landing</v>
      </c>
      <c r="K185" s="86">
        <f t="shared" ca="1" si="84"/>
        <v>813.45000000000027</v>
      </c>
      <c r="L185" s="86">
        <f t="shared" ca="1" si="85"/>
        <v>815.39999999999941</v>
      </c>
      <c r="M185" s="86">
        <f t="shared" ca="1" si="86"/>
        <v>1</v>
      </c>
      <c r="N185" s="138">
        <f t="shared" ca="1" si="64"/>
        <v>0.70831447818402371</v>
      </c>
      <c r="O185" s="86">
        <f t="shared" ca="1" si="87"/>
        <v>6</v>
      </c>
      <c r="P185" s="86">
        <f t="shared" ca="1" si="88"/>
        <v>813.45000000000027</v>
      </c>
      <c r="Q185" s="86">
        <f t="shared" ca="1" si="89"/>
        <v>819.45000000000027</v>
      </c>
      <c r="R185" s="86">
        <f t="shared" ca="1" si="90"/>
        <v>815.39999999999941</v>
      </c>
      <c r="S185" s="86">
        <f t="shared" ca="1" si="91"/>
        <v>6.1500000000008868</v>
      </c>
      <c r="T185" s="86">
        <f t="shared" ca="1" si="92"/>
        <v>0</v>
      </c>
      <c r="U185" s="86">
        <f t="shared" ca="1" si="93"/>
        <v>0</v>
      </c>
      <c r="V185" s="139">
        <f t="shared" ca="1" si="94"/>
        <v>21.342755000003081</v>
      </c>
      <c r="W185" s="139">
        <f t="shared" ca="1" si="95"/>
        <v>850</v>
      </c>
    </row>
    <row r="186" spans="2:23" ht="14.35" x14ac:dyDescent="0.5">
      <c r="B186" s="86">
        <v>172</v>
      </c>
      <c r="C186" s="138">
        <f t="shared" ca="1" si="61"/>
        <v>0.91092145645478173</v>
      </c>
      <c r="D186" s="86">
        <f ca="1">VLOOKUP(C186,new_arrival,3,TRUE)</f>
        <v>7.8000000000000007</v>
      </c>
      <c r="E186" s="86">
        <f t="shared" ca="1" si="80"/>
        <v>815.09999999999934</v>
      </c>
      <c r="F186" s="138">
        <f t="shared" ca="1" si="62"/>
        <v>0.69886281542442052</v>
      </c>
      <c r="G186" s="86" t="str">
        <f t="shared" ca="1" si="81"/>
        <v>Medium</v>
      </c>
      <c r="H186" s="86">
        <f t="shared" ca="1" si="82"/>
        <v>2</v>
      </c>
      <c r="I186" s="138">
        <f t="shared" ca="1" si="63"/>
        <v>0.2580914867591021</v>
      </c>
      <c r="J186" s="86" t="str">
        <f t="shared" ca="1" si="83"/>
        <v>Take-Off</v>
      </c>
      <c r="K186" s="86">
        <f t="shared" ca="1" si="84"/>
        <v>819.45000000000027</v>
      </c>
      <c r="L186" s="86">
        <f t="shared" ca="1" si="85"/>
        <v>815.39999999999941</v>
      </c>
      <c r="M186" s="86">
        <f t="shared" ca="1" si="86"/>
        <v>2</v>
      </c>
      <c r="N186" s="138">
        <f t="shared" ca="1" si="64"/>
        <v>0.18099646001640401</v>
      </c>
      <c r="O186" s="86">
        <f t="shared" ca="1" si="87"/>
        <v>6</v>
      </c>
      <c r="P186" s="86">
        <f t="shared" ca="1" si="88"/>
        <v>815.39999999999941</v>
      </c>
      <c r="Q186" s="86">
        <f t="shared" ca="1" si="89"/>
        <v>819.45000000000027</v>
      </c>
      <c r="R186" s="86">
        <f t="shared" ca="1" si="90"/>
        <v>821.39999999999941</v>
      </c>
      <c r="S186" s="86">
        <f t="shared" ca="1" si="91"/>
        <v>0.30000000000006821</v>
      </c>
      <c r="T186" s="86">
        <f t="shared" ca="1" si="92"/>
        <v>0</v>
      </c>
      <c r="U186" s="86">
        <f t="shared" ca="1" si="93"/>
        <v>0</v>
      </c>
      <c r="V186" s="139">
        <f t="shared" ca="1" si="94"/>
        <v>2.3796800000005414</v>
      </c>
      <c r="W186" s="139">
        <f t="shared" ca="1" si="95"/>
        <v>1200</v>
      </c>
    </row>
    <row r="187" spans="2:23" ht="14.35" x14ac:dyDescent="0.5">
      <c r="B187" s="86">
        <v>173</v>
      </c>
      <c r="C187" s="138">
        <f t="shared" ca="1" si="61"/>
        <v>0.61552541542037853</v>
      </c>
      <c r="D187" s="86">
        <f ca="1">VLOOKUP(C187,new_arrival,3,TRUE)</f>
        <v>5.8500000000000005</v>
      </c>
      <c r="E187" s="86">
        <f t="shared" ca="1" si="80"/>
        <v>820.94999999999936</v>
      </c>
      <c r="F187" s="138">
        <f t="shared" ca="1" si="62"/>
        <v>0.72691629280228975</v>
      </c>
      <c r="G187" s="86" t="str">
        <f t="shared" ca="1" si="81"/>
        <v>Medium</v>
      </c>
      <c r="H187" s="86">
        <f t="shared" ca="1" si="82"/>
        <v>2</v>
      </c>
      <c r="I187" s="138">
        <f t="shared" ca="1" si="63"/>
        <v>0.70250962850403442</v>
      </c>
      <c r="J187" s="86" t="str">
        <f t="shared" ca="1" si="83"/>
        <v>Landing</v>
      </c>
      <c r="K187" s="86">
        <f t="shared" ca="1" si="84"/>
        <v>819.45000000000027</v>
      </c>
      <c r="L187" s="86">
        <f t="shared" ca="1" si="85"/>
        <v>821.39999999999941</v>
      </c>
      <c r="M187" s="86">
        <f t="shared" ca="1" si="86"/>
        <v>1</v>
      </c>
      <c r="N187" s="138">
        <f t="shared" ca="1" si="64"/>
        <v>0.17908128744851293</v>
      </c>
      <c r="O187" s="86">
        <f t="shared" ca="1" si="87"/>
        <v>6</v>
      </c>
      <c r="P187" s="86">
        <f t="shared" ca="1" si="88"/>
        <v>820.94999999999936</v>
      </c>
      <c r="Q187" s="86">
        <f t="shared" ca="1" si="89"/>
        <v>826.94999999999936</v>
      </c>
      <c r="R187" s="86">
        <f t="shared" ca="1" si="90"/>
        <v>821.39999999999941</v>
      </c>
      <c r="S187" s="86">
        <f t="shared" ca="1" si="91"/>
        <v>0</v>
      </c>
      <c r="T187" s="86">
        <f t="shared" ca="1" si="92"/>
        <v>1.4999999999990905</v>
      </c>
      <c r="U187" s="86">
        <f t="shared" ca="1" si="93"/>
        <v>0</v>
      </c>
      <c r="V187" s="139">
        <f t="shared" ca="1" si="94"/>
        <v>0</v>
      </c>
      <c r="W187" s="139">
        <f t="shared" ca="1" si="95"/>
        <v>1200</v>
      </c>
    </row>
    <row r="188" spans="2:23" ht="14.35" x14ac:dyDescent="0.5">
      <c r="B188" s="86">
        <v>174</v>
      </c>
      <c r="C188" s="138">
        <f t="shared" ca="1" si="61"/>
        <v>0.931233681448844</v>
      </c>
      <c r="D188" s="86">
        <f ca="1">VLOOKUP(C188,new_arrival,3,TRUE)</f>
        <v>7.8000000000000007</v>
      </c>
      <c r="E188" s="86">
        <f t="shared" ref="E188:E220" ca="1" si="96">E187+D188</f>
        <v>828.74999999999932</v>
      </c>
      <c r="F188" s="138">
        <f t="shared" ca="1" si="62"/>
        <v>0.12563500291339147</v>
      </c>
      <c r="G188" s="86" t="str">
        <f t="shared" ref="G188:G220" ca="1" si="97">VLOOKUP(F188,jet_type,3,TRUE)</f>
        <v>Jumbo</v>
      </c>
      <c r="H188" s="86">
        <f t="shared" ref="H188:H220" ca="1" si="98">VLOOKUP(G188,jet_indicator,2,)</f>
        <v>1</v>
      </c>
      <c r="I188" s="138">
        <f t="shared" ca="1" si="63"/>
        <v>0.70486476125902398</v>
      </c>
      <c r="J188" s="86" t="str">
        <f t="shared" ref="J188:J220" ca="1" si="99">VLOOKUP(I188,action_type,3,TRUE)</f>
        <v>Landing</v>
      </c>
      <c r="K188" s="86">
        <f t="shared" ref="K188:K220" ca="1" si="100">Q187</f>
        <v>826.94999999999936</v>
      </c>
      <c r="L188" s="86">
        <f t="shared" ref="L188:L220" ca="1" si="101">R187</f>
        <v>821.39999999999941</v>
      </c>
      <c r="M188" s="86">
        <f t="shared" ref="M188:M220" ca="1" si="102">IF(K188&lt;=L188,1,2)</f>
        <v>2</v>
      </c>
      <c r="N188" s="138">
        <f t="shared" ca="1" si="64"/>
        <v>0.88066807288647642</v>
      </c>
      <c r="O188" s="86">
        <f t="shared" ref="O188:O220" ca="1" si="103">IF(H188=1, VLOOKUP(N188, jumbo_comp,3,TRUE), IF(H188=2, VLOOKUP(N188, mid_comp,3,TRUE), IF(H188=3, VLOOKUP(N188, small_comp, 3, TRUE))))</f>
        <v>12</v>
      </c>
      <c r="P188" s="86">
        <f t="shared" ref="P188:P220" ca="1" si="104">IF(E188&gt;MIN(K188:L188),E188,MIN(Q187:R187))</f>
        <v>828.74999999999932</v>
      </c>
      <c r="Q188" s="86">
        <f t="shared" ref="Q188:Q220" ca="1" si="105">IF(M188=1,P188+O188,Q187)</f>
        <v>826.94999999999936</v>
      </c>
      <c r="R188" s="86">
        <f t="shared" ref="R188:R220" ca="1" si="106">IF(M188=2,P188+O188,R187)</f>
        <v>840.74999999999932</v>
      </c>
      <c r="S188" s="86">
        <f t="shared" ref="S188:S220" ca="1" si="107">IF(P188&gt;E188,P188-E188,0)</f>
        <v>0</v>
      </c>
      <c r="T188" s="86">
        <f t="shared" ref="T188:T220" ca="1" si="108">IF(M188=1,IF(Q187&lt;E188,E188-Q187,0),0)</f>
        <v>0</v>
      </c>
      <c r="U188" s="86">
        <f t="shared" ref="U188:U220" ca="1" si="109">IF(M188=2,IF(R187&lt;E188,E188-R187,0),0)</f>
        <v>7.3499999999999091</v>
      </c>
      <c r="V188" s="139">
        <f t="shared" ref="V188:V220" ca="1" si="110">S188*VLOOKUP(G188,fuel_cost,IF(J188="Landing",3,2),FALSE)</f>
        <v>0</v>
      </c>
      <c r="W188" s="139">
        <f t="shared" ref="W188:W220" ca="1" si="111">VLOOKUP(G188,service_fee,IF(J188="Landing",3,2),FALSE)</f>
        <v>1600</v>
      </c>
    </row>
    <row r="189" spans="2:23" ht="14.35" x14ac:dyDescent="0.5">
      <c r="B189" s="86">
        <v>175</v>
      </c>
      <c r="C189" s="138">
        <f t="shared" ca="1" si="61"/>
        <v>0.94767429415284721</v>
      </c>
      <c r="D189" s="86">
        <f ca="1">VLOOKUP(C189,new_arrival,3,TRUE)</f>
        <v>7.8000000000000007</v>
      </c>
      <c r="E189" s="86">
        <f t="shared" ca="1" si="96"/>
        <v>836.54999999999927</v>
      </c>
      <c r="F189" s="138">
        <f t="shared" ca="1" si="62"/>
        <v>0.34542785376613572</v>
      </c>
      <c r="G189" s="86" t="str">
        <f t="shared" ca="1" si="97"/>
        <v>Jumbo</v>
      </c>
      <c r="H189" s="86">
        <f t="shared" ca="1" si="98"/>
        <v>1</v>
      </c>
      <c r="I189" s="138">
        <f t="shared" ca="1" si="63"/>
        <v>0.60978267823590537</v>
      </c>
      <c r="J189" s="86" t="str">
        <f t="shared" ca="1" si="99"/>
        <v>Landing</v>
      </c>
      <c r="K189" s="86">
        <f t="shared" ca="1" si="100"/>
        <v>826.94999999999936</v>
      </c>
      <c r="L189" s="86">
        <f t="shared" ca="1" si="101"/>
        <v>840.74999999999932</v>
      </c>
      <c r="M189" s="86">
        <f t="shared" ca="1" si="102"/>
        <v>1</v>
      </c>
      <c r="N189" s="138">
        <f t="shared" ca="1" si="64"/>
        <v>0.32813134391447285</v>
      </c>
      <c r="O189" s="86">
        <f t="shared" ca="1" si="103"/>
        <v>9</v>
      </c>
      <c r="P189" s="86">
        <f t="shared" ca="1" si="104"/>
        <v>836.54999999999927</v>
      </c>
      <c r="Q189" s="86">
        <f t="shared" ca="1" si="105"/>
        <v>845.54999999999927</v>
      </c>
      <c r="R189" s="86">
        <f t="shared" ca="1" si="106"/>
        <v>840.74999999999932</v>
      </c>
      <c r="S189" s="86">
        <f t="shared" ca="1" si="107"/>
        <v>0</v>
      </c>
      <c r="T189" s="86">
        <f t="shared" ca="1" si="108"/>
        <v>9.5999999999999091</v>
      </c>
      <c r="U189" s="86">
        <f t="shared" ca="1" si="109"/>
        <v>0</v>
      </c>
      <c r="V189" s="139">
        <f t="shared" ca="1" si="110"/>
        <v>0</v>
      </c>
      <c r="W189" s="139">
        <f t="shared" ca="1" si="111"/>
        <v>1600</v>
      </c>
    </row>
    <row r="190" spans="2:23" ht="14.35" x14ac:dyDescent="0.5">
      <c r="B190" s="86">
        <v>176</v>
      </c>
      <c r="C190" s="138">
        <f t="shared" ca="1" si="61"/>
        <v>0.80047930068449202</v>
      </c>
      <c r="D190" s="86">
        <f ca="1">VLOOKUP(C190,new_arrival,3,TRUE)</f>
        <v>7.8000000000000007</v>
      </c>
      <c r="E190" s="86">
        <f t="shared" ca="1" si="96"/>
        <v>844.34999999999923</v>
      </c>
      <c r="F190" s="138">
        <f t="shared" ca="1" si="62"/>
        <v>0.77541445466500758</v>
      </c>
      <c r="G190" s="86" t="str">
        <f t="shared" ca="1" si="97"/>
        <v>Medium</v>
      </c>
      <c r="H190" s="86">
        <f t="shared" ca="1" si="98"/>
        <v>2</v>
      </c>
      <c r="I190" s="138">
        <f t="shared" ca="1" si="63"/>
        <v>1.9960347526325362E-2</v>
      </c>
      <c r="J190" s="86" t="str">
        <f t="shared" ca="1" si="99"/>
        <v>Take-Off</v>
      </c>
      <c r="K190" s="86">
        <f t="shared" ca="1" si="100"/>
        <v>845.54999999999927</v>
      </c>
      <c r="L190" s="86">
        <f t="shared" ca="1" si="101"/>
        <v>840.74999999999932</v>
      </c>
      <c r="M190" s="86">
        <f t="shared" ca="1" si="102"/>
        <v>2</v>
      </c>
      <c r="N190" s="138">
        <f t="shared" ca="1" si="64"/>
        <v>0.2821179896302376</v>
      </c>
      <c r="O190" s="86">
        <f t="shared" ca="1" si="103"/>
        <v>6</v>
      </c>
      <c r="P190" s="86">
        <f t="shared" ca="1" si="104"/>
        <v>844.34999999999923</v>
      </c>
      <c r="Q190" s="86">
        <f t="shared" ca="1" si="105"/>
        <v>845.54999999999927</v>
      </c>
      <c r="R190" s="86">
        <f t="shared" ca="1" si="106"/>
        <v>850.34999999999923</v>
      </c>
      <c r="S190" s="86">
        <f t="shared" ca="1" si="107"/>
        <v>0</v>
      </c>
      <c r="T190" s="86">
        <f t="shared" ca="1" si="108"/>
        <v>0</v>
      </c>
      <c r="U190" s="86">
        <f t="shared" ca="1" si="109"/>
        <v>3.5999999999999091</v>
      </c>
      <c r="V190" s="139">
        <f t="shared" ca="1" si="110"/>
        <v>0</v>
      </c>
      <c r="W190" s="139">
        <f t="shared" ca="1" si="111"/>
        <v>1200</v>
      </c>
    </row>
    <row r="191" spans="2:23" ht="14.35" x14ac:dyDescent="0.5">
      <c r="B191" s="86">
        <v>177</v>
      </c>
      <c r="C191" s="138">
        <f t="shared" ca="1" si="61"/>
        <v>0.66425452982775413</v>
      </c>
      <c r="D191" s="86">
        <f ca="1">VLOOKUP(C191,new_arrival,3,TRUE)</f>
        <v>5.8500000000000005</v>
      </c>
      <c r="E191" s="86">
        <f t="shared" ca="1" si="96"/>
        <v>850.19999999999925</v>
      </c>
      <c r="F191" s="138">
        <f t="shared" ca="1" si="62"/>
        <v>0.70151567657722702</v>
      </c>
      <c r="G191" s="86" t="str">
        <f t="shared" ca="1" si="97"/>
        <v>Medium</v>
      </c>
      <c r="H191" s="86">
        <f t="shared" ca="1" si="98"/>
        <v>2</v>
      </c>
      <c r="I191" s="138">
        <f t="shared" ca="1" si="63"/>
        <v>0.88934528275396896</v>
      </c>
      <c r="J191" s="86" t="str">
        <f t="shared" ca="1" si="99"/>
        <v>Landing</v>
      </c>
      <c r="K191" s="86">
        <f t="shared" ca="1" si="100"/>
        <v>845.54999999999927</v>
      </c>
      <c r="L191" s="86">
        <f t="shared" ca="1" si="101"/>
        <v>850.34999999999923</v>
      </c>
      <c r="M191" s="86">
        <f t="shared" ca="1" si="102"/>
        <v>1</v>
      </c>
      <c r="N191" s="138">
        <f t="shared" ca="1" si="64"/>
        <v>0.9497592223852126</v>
      </c>
      <c r="O191" s="86">
        <f t="shared" ca="1" si="103"/>
        <v>12</v>
      </c>
      <c r="P191" s="86">
        <f t="shared" ca="1" si="104"/>
        <v>850.19999999999925</v>
      </c>
      <c r="Q191" s="86">
        <f t="shared" ca="1" si="105"/>
        <v>862.19999999999925</v>
      </c>
      <c r="R191" s="86">
        <f t="shared" ca="1" si="106"/>
        <v>850.34999999999923</v>
      </c>
      <c r="S191" s="86">
        <f t="shared" ca="1" si="107"/>
        <v>0</v>
      </c>
      <c r="T191" s="86">
        <f t="shared" ca="1" si="108"/>
        <v>4.6499999999999773</v>
      </c>
      <c r="U191" s="86">
        <f t="shared" ca="1" si="109"/>
        <v>0</v>
      </c>
      <c r="V191" s="139">
        <f t="shared" ca="1" si="110"/>
        <v>0</v>
      </c>
      <c r="W191" s="139">
        <f t="shared" ca="1" si="111"/>
        <v>1200</v>
      </c>
    </row>
    <row r="192" spans="2:23" ht="14.35" x14ac:dyDescent="0.5">
      <c r="B192" s="86">
        <v>178</v>
      </c>
      <c r="C192" s="138">
        <f t="shared" ca="1" si="61"/>
        <v>0.33693871865032787</v>
      </c>
      <c r="D192" s="86">
        <f ca="1">VLOOKUP(C192,new_arrival,3,TRUE)</f>
        <v>3.9000000000000004</v>
      </c>
      <c r="E192" s="86">
        <f t="shared" ca="1" si="96"/>
        <v>854.09999999999923</v>
      </c>
      <c r="F192" s="138">
        <f t="shared" ca="1" si="62"/>
        <v>0.19584714764753874</v>
      </c>
      <c r="G192" s="86" t="str">
        <f t="shared" ca="1" si="97"/>
        <v>Jumbo</v>
      </c>
      <c r="H192" s="86">
        <f t="shared" ca="1" si="98"/>
        <v>1</v>
      </c>
      <c r="I192" s="138">
        <f t="shared" ca="1" si="63"/>
        <v>5.0050256317515807E-2</v>
      </c>
      <c r="J192" s="86" t="str">
        <f t="shared" ca="1" si="99"/>
        <v>Take-Off</v>
      </c>
      <c r="K192" s="86">
        <f t="shared" ca="1" si="100"/>
        <v>862.19999999999925</v>
      </c>
      <c r="L192" s="86">
        <f t="shared" ca="1" si="101"/>
        <v>850.34999999999923</v>
      </c>
      <c r="M192" s="86">
        <f t="shared" ca="1" si="102"/>
        <v>2</v>
      </c>
      <c r="N192" s="138">
        <f t="shared" ca="1" si="64"/>
        <v>0.12692793746401942</v>
      </c>
      <c r="O192" s="86">
        <f t="shared" ca="1" si="103"/>
        <v>9</v>
      </c>
      <c r="P192" s="86">
        <f t="shared" ca="1" si="104"/>
        <v>854.09999999999923</v>
      </c>
      <c r="Q192" s="86">
        <f t="shared" ca="1" si="105"/>
        <v>862.19999999999925</v>
      </c>
      <c r="R192" s="86">
        <f t="shared" ca="1" si="106"/>
        <v>863.09999999999923</v>
      </c>
      <c r="S192" s="86">
        <f t="shared" ca="1" si="107"/>
        <v>0</v>
      </c>
      <c r="T192" s="86">
        <f t="shared" ca="1" si="108"/>
        <v>0</v>
      </c>
      <c r="U192" s="86">
        <f t="shared" ca="1" si="109"/>
        <v>3.75</v>
      </c>
      <c r="V192" s="139">
        <f t="shared" ca="1" si="110"/>
        <v>0</v>
      </c>
      <c r="W192" s="139">
        <f t="shared" ca="1" si="111"/>
        <v>1600</v>
      </c>
    </row>
    <row r="193" spans="2:23" ht="14.35" x14ac:dyDescent="0.5">
      <c r="B193" s="86">
        <v>179</v>
      </c>
      <c r="C193" s="138">
        <f t="shared" ca="1" si="61"/>
        <v>0.58593971561844305</v>
      </c>
      <c r="D193" s="86">
        <f ca="1">VLOOKUP(C193,new_arrival,3,TRUE)</f>
        <v>5.8500000000000005</v>
      </c>
      <c r="E193" s="86">
        <f t="shared" ca="1" si="96"/>
        <v>859.94999999999925</v>
      </c>
      <c r="F193" s="138">
        <f t="shared" ca="1" si="62"/>
        <v>0.81751314879021098</v>
      </c>
      <c r="G193" s="86" t="str">
        <f t="shared" ca="1" si="97"/>
        <v>Small</v>
      </c>
      <c r="H193" s="86">
        <f t="shared" ca="1" si="98"/>
        <v>3</v>
      </c>
      <c r="I193" s="138">
        <f t="shared" ca="1" si="63"/>
        <v>0.30270789973496559</v>
      </c>
      <c r="J193" s="86" t="str">
        <f t="shared" ca="1" si="99"/>
        <v>Take-Off</v>
      </c>
      <c r="K193" s="86">
        <f t="shared" ca="1" si="100"/>
        <v>862.19999999999925</v>
      </c>
      <c r="L193" s="86">
        <f t="shared" ca="1" si="101"/>
        <v>863.09999999999923</v>
      </c>
      <c r="M193" s="86">
        <f t="shared" ca="1" si="102"/>
        <v>1</v>
      </c>
      <c r="N193" s="138">
        <f t="shared" ca="1" si="64"/>
        <v>0.42124074162189717</v>
      </c>
      <c r="O193" s="86">
        <f t="shared" ca="1" si="103"/>
        <v>6</v>
      </c>
      <c r="P193" s="86">
        <f t="shared" ca="1" si="104"/>
        <v>862.19999999999925</v>
      </c>
      <c r="Q193" s="86">
        <f t="shared" ca="1" si="105"/>
        <v>868.19999999999925</v>
      </c>
      <c r="R193" s="86">
        <f t="shared" ca="1" si="106"/>
        <v>863.09999999999923</v>
      </c>
      <c r="S193" s="86">
        <f t="shared" ca="1" si="107"/>
        <v>2.25</v>
      </c>
      <c r="T193" s="86">
        <f t="shared" ca="1" si="108"/>
        <v>0</v>
      </c>
      <c r="U193" s="86">
        <f t="shared" ca="1" si="109"/>
        <v>0</v>
      </c>
      <c r="V193" s="139">
        <f t="shared" ca="1" si="110"/>
        <v>2.2309500000000004</v>
      </c>
      <c r="W193" s="139">
        <f t="shared" ca="1" si="111"/>
        <v>850</v>
      </c>
    </row>
    <row r="194" spans="2:23" ht="14.35" x14ac:dyDescent="0.5">
      <c r="B194" s="86">
        <v>180</v>
      </c>
      <c r="C194" s="138">
        <f t="shared" ca="1" si="61"/>
        <v>0.88719399543985911</v>
      </c>
      <c r="D194" s="86">
        <f ca="1">VLOOKUP(C194,new_arrival,3,TRUE)</f>
        <v>7.8000000000000007</v>
      </c>
      <c r="E194" s="86">
        <f t="shared" ca="1" si="96"/>
        <v>867.7499999999992</v>
      </c>
      <c r="F194" s="138">
        <f t="shared" ca="1" si="62"/>
        <v>0.39987487890118023</v>
      </c>
      <c r="G194" s="86" t="str">
        <f t="shared" ca="1" si="97"/>
        <v>Medium</v>
      </c>
      <c r="H194" s="86">
        <f t="shared" ca="1" si="98"/>
        <v>2</v>
      </c>
      <c r="I194" s="138">
        <f t="shared" ca="1" si="63"/>
        <v>0.28052478005720771</v>
      </c>
      <c r="J194" s="86" t="str">
        <f t="shared" ca="1" si="99"/>
        <v>Take-Off</v>
      </c>
      <c r="K194" s="86">
        <f t="shared" ca="1" si="100"/>
        <v>868.19999999999925</v>
      </c>
      <c r="L194" s="86">
        <f t="shared" ca="1" si="101"/>
        <v>863.09999999999923</v>
      </c>
      <c r="M194" s="86">
        <f t="shared" ca="1" si="102"/>
        <v>2</v>
      </c>
      <c r="N194" s="138">
        <f t="shared" ca="1" si="64"/>
        <v>0.4109736894234074</v>
      </c>
      <c r="O194" s="86">
        <f t="shared" ca="1" si="103"/>
        <v>9</v>
      </c>
      <c r="P194" s="86">
        <f t="shared" ca="1" si="104"/>
        <v>867.7499999999992</v>
      </c>
      <c r="Q194" s="86">
        <f t="shared" ca="1" si="105"/>
        <v>868.19999999999925</v>
      </c>
      <c r="R194" s="86">
        <f t="shared" ca="1" si="106"/>
        <v>876.7499999999992</v>
      </c>
      <c r="S194" s="86">
        <f t="shared" ca="1" si="107"/>
        <v>0</v>
      </c>
      <c r="T194" s="86">
        <f t="shared" ca="1" si="108"/>
        <v>0</v>
      </c>
      <c r="U194" s="86">
        <f t="shared" ca="1" si="109"/>
        <v>4.6499999999999773</v>
      </c>
      <c r="V194" s="139">
        <f t="shared" ca="1" si="110"/>
        <v>0</v>
      </c>
      <c r="W194" s="139">
        <f t="shared" ca="1" si="111"/>
        <v>1200</v>
      </c>
    </row>
    <row r="195" spans="2:23" ht="14.35" x14ac:dyDescent="0.5">
      <c r="B195" s="86">
        <v>181</v>
      </c>
      <c r="C195" s="138">
        <f t="shared" ca="1" si="61"/>
        <v>0.84939751176034217</v>
      </c>
      <c r="D195" s="86">
        <f ca="1">VLOOKUP(C195,new_arrival,3,TRUE)</f>
        <v>7.8000000000000007</v>
      </c>
      <c r="E195" s="86">
        <f t="shared" ca="1" si="96"/>
        <v>875.54999999999916</v>
      </c>
      <c r="F195" s="138">
        <f t="shared" ca="1" si="62"/>
        <v>0.35170739115527638</v>
      </c>
      <c r="G195" s="86" t="str">
        <f t="shared" ca="1" si="97"/>
        <v>Medium</v>
      </c>
      <c r="H195" s="86">
        <f t="shared" ca="1" si="98"/>
        <v>2</v>
      </c>
      <c r="I195" s="138">
        <f t="shared" ca="1" si="63"/>
        <v>0.66455484236577533</v>
      </c>
      <c r="J195" s="86" t="str">
        <f t="shared" ca="1" si="99"/>
        <v>Landing</v>
      </c>
      <c r="K195" s="86">
        <f t="shared" ca="1" si="100"/>
        <v>868.19999999999925</v>
      </c>
      <c r="L195" s="86">
        <f t="shared" ca="1" si="101"/>
        <v>876.7499999999992</v>
      </c>
      <c r="M195" s="86">
        <f t="shared" ca="1" si="102"/>
        <v>1</v>
      </c>
      <c r="N195" s="138">
        <f t="shared" ca="1" si="64"/>
        <v>0.93448227540117124</v>
      </c>
      <c r="O195" s="86">
        <f t="shared" ca="1" si="103"/>
        <v>12</v>
      </c>
      <c r="P195" s="86">
        <f t="shared" ca="1" si="104"/>
        <v>875.54999999999916</v>
      </c>
      <c r="Q195" s="86">
        <f t="shared" ca="1" si="105"/>
        <v>887.54999999999916</v>
      </c>
      <c r="R195" s="86">
        <f t="shared" ca="1" si="106"/>
        <v>876.7499999999992</v>
      </c>
      <c r="S195" s="86">
        <f t="shared" ca="1" si="107"/>
        <v>0</v>
      </c>
      <c r="T195" s="86">
        <f t="shared" ca="1" si="108"/>
        <v>7.3499999999999091</v>
      </c>
      <c r="U195" s="86">
        <f t="shared" ca="1" si="109"/>
        <v>0</v>
      </c>
      <c r="V195" s="139">
        <f t="shared" ca="1" si="110"/>
        <v>0</v>
      </c>
      <c r="W195" s="139">
        <f t="shared" ca="1" si="111"/>
        <v>1200</v>
      </c>
    </row>
    <row r="196" spans="2:23" ht="14.35" x14ac:dyDescent="0.5">
      <c r="B196" s="86">
        <v>182</v>
      </c>
      <c r="C196" s="138">
        <f t="shared" ca="1" si="61"/>
        <v>0.48593956106555525</v>
      </c>
      <c r="D196" s="86">
        <f ca="1">VLOOKUP(C196,new_arrival,3,TRUE)</f>
        <v>3.9000000000000004</v>
      </c>
      <c r="E196" s="86">
        <f t="shared" ca="1" si="96"/>
        <v>879.44999999999914</v>
      </c>
      <c r="F196" s="138">
        <f t="shared" ca="1" si="62"/>
        <v>0.34356434578672257</v>
      </c>
      <c r="G196" s="86" t="str">
        <f t="shared" ca="1" si="97"/>
        <v>Jumbo</v>
      </c>
      <c r="H196" s="86">
        <f t="shared" ca="1" si="98"/>
        <v>1</v>
      </c>
      <c r="I196" s="138">
        <f t="shared" ca="1" si="63"/>
        <v>0.437345218095469</v>
      </c>
      <c r="J196" s="86" t="str">
        <f t="shared" ca="1" si="99"/>
        <v>Take-Off</v>
      </c>
      <c r="K196" s="86">
        <f t="shared" ca="1" si="100"/>
        <v>887.54999999999916</v>
      </c>
      <c r="L196" s="86">
        <f t="shared" ca="1" si="101"/>
        <v>876.7499999999992</v>
      </c>
      <c r="M196" s="86">
        <f t="shared" ca="1" si="102"/>
        <v>2</v>
      </c>
      <c r="N196" s="138">
        <f t="shared" ca="1" si="64"/>
        <v>0.22963066314198022</v>
      </c>
      <c r="O196" s="86">
        <f t="shared" ca="1" si="103"/>
        <v>9</v>
      </c>
      <c r="P196" s="86">
        <f t="shared" ca="1" si="104"/>
        <v>879.44999999999914</v>
      </c>
      <c r="Q196" s="86">
        <f t="shared" ca="1" si="105"/>
        <v>887.54999999999916</v>
      </c>
      <c r="R196" s="86">
        <f t="shared" ca="1" si="106"/>
        <v>888.44999999999914</v>
      </c>
      <c r="S196" s="86">
        <f t="shared" ca="1" si="107"/>
        <v>0</v>
      </c>
      <c r="T196" s="86">
        <f t="shared" ca="1" si="108"/>
        <v>0</v>
      </c>
      <c r="U196" s="86">
        <f t="shared" ca="1" si="109"/>
        <v>2.6999999999999318</v>
      </c>
      <c r="V196" s="139">
        <f t="shared" ca="1" si="110"/>
        <v>0</v>
      </c>
      <c r="W196" s="139">
        <f t="shared" ca="1" si="111"/>
        <v>1600</v>
      </c>
    </row>
    <row r="197" spans="2:23" ht="14.35" x14ac:dyDescent="0.5">
      <c r="B197" s="86">
        <v>183</v>
      </c>
      <c r="C197" s="138">
        <f t="shared" ca="1" si="61"/>
        <v>2.9508980936765128E-2</v>
      </c>
      <c r="D197" s="86">
        <f ca="1">VLOOKUP(C197,new_arrival,3,TRUE)</f>
        <v>0</v>
      </c>
      <c r="E197" s="86">
        <f t="shared" ca="1" si="96"/>
        <v>879.44999999999914</v>
      </c>
      <c r="F197" s="138">
        <f t="shared" ca="1" si="62"/>
        <v>0.3510749658964416</v>
      </c>
      <c r="G197" s="86" t="str">
        <f t="shared" ca="1" si="97"/>
        <v>Medium</v>
      </c>
      <c r="H197" s="86">
        <f t="shared" ca="1" si="98"/>
        <v>2</v>
      </c>
      <c r="I197" s="138">
        <f t="shared" ca="1" si="63"/>
        <v>0.40904308993039362</v>
      </c>
      <c r="J197" s="86" t="str">
        <f t="shared" ca="1" si="99"/>
        <v>Take-Off</v>
      </c>
      <c r="K197" s="86">
        <f t="shared" ca="1" si="100"/>
        <v>887.54999999999916</v>
      </c>
      <c r="L197" s="86">
        <f t="shared" ca="1" si="101"/>
        <v>888.44999999999914</v>
      </c>
      <c r="M197" s="86">
        <f t="shared" ca="1" si="102"/>
        <v>1</v>
      </c>
      <c r="N197" s="138">
        <f t="shared" ca="1" si="64"/>
        <v>0.93925460991527587</v>
      </c>
      <c r="O197" s="86">
        <f t="shared" ca="1" si="103"/>
        <v>12</v>
      </c>
      <c r="P197" s="86">
        <f t="shared" ca="1" si="104"/>
        <v>887.54999999999916</v>
      </c>
      <c r="Q197" s="86">
        <f t="shared" ca="1" si="105"/>
        <v>899.54999999999916</v>
      </c>
      <c r="R197" s="86">
        <f t="shared" ca="1" si="106"/>
        <v>888.44999999999914</v>
      </c>
      <c r="S197" s="86">
        <f t="shared" ca="1" si="107"/>
        <v>8.1000000000000227</v>
      </c>
      <c r="T197" s="86">
        <f t="shared" ca="1" si="108"/>
        <v>0</v>
      </c>
      <c r="U197" s="86">
        <f t="shared" ca="1" si="109"/>
        <v>0</v>
      </c>
      <c r="V197" s="139">
        <f t="shared" ca="1" si="110"/>
        <v>64.25136000000019</v>
      </c>
      <c r="W197" s="139">
        <f t="shared" ca="1" si="111"/>
        <v>1200</v>
      </c>
    </row>
    <row r="198" spans="2:23" ht="14.35" x14ac:dyDescent="0.5">
      <c r="B198" s="86">
        <v>184</v>
      </c>
      <c r="C198" s="138">
        <f t="shared" ca="1" si="61"/>
        <v>0.9755682965777368</v>
      </c>
      <c r="D198" s="86">
        <f ca="1">VLOOKUP(C198,new_arrival,3,TRUE)</f>
        <v>7.8000000000000007</v>
      </c>
      <c r="E198" s="86">
        <f t="shared" ca="1" si="96"/>
        <v>887.24999999999909</v>
      </c>
      <c r="F198" s="138">
        <f t="shared" ca="1" si="62"/>
        <v>0.60649957187110148</v>
      </c>
      <c r="G198" s="86" t="str">
        <f t="shared" ca="1" si="97"/>
        <v>Medium</v>
      </c>
      <c r="H198" s="86">
        <f t="shared" ca="1" si="98"/>
        <v>2</v>
      </c>
      <c r="I198" s="138">
        <f t="shared" ca="1" si="63"/>
        <v>0.284020011702518</v>
      </c>
      <c r="J198" s="86" t="str">
        <f t="shared" ca="1" si="99"/>
        <v>Take-Off</v>
      </c>
      <c r="K198" s="86">
        <f t="shared" ca="1" si="100"/>
        <v>899.54999999999916</v>
      </c>
      <c r="L198" s="86">
        <f t="shared" ca="1" si="101"/>
        <v>888.44999999999914</v>
      </c>
      <c r="M198" s="86">
        <f t="shared" ca="1" si="102"/>
        <v>2</v>
      </c>
      <c r="N198" s="138">
        <f t="shared" ca="1" si="64"/>
        <v>0.29175309973653041</v>
      </c>
      <c r="O198" s="86">
        <f t="shared" ca="1" si="103"/>
        <v>6</v>
      </c>
      <c r="P198" s="86">
        <f t="shared" ca="1" si="104"/>
        <v>888.44999999999914</v>
      </c>
      <c r="Q198" s="86">
        <f t="shared" ca="1" si="105"/>
        <v>899.54999999999916</v>
      </c>
      <c r="R198" s="86">
        <f t="shared" ca="1" si="106"/>
        <v>894.44999999999914</v>
      </c>
      <c r="S198" s="86">
        <f t="shared" ca="1" si="107"/>
        <v>1.2000000000000455</v>
      </c>
      <c r="T198" s="86">
        <f t="shared" ca="1" si="108"/>
        <v>0</v>
      </c>
      <c r="U198" s="86">
        <f t="shared" ca="1" si="109"/>
        <v>0</v>
      </c>
      <c r="V198" s="139">
        <f t="shared" ca="1" si="110"/>
        <v>9.5187200000003624</v>
      </c>
      <c r="W198" s="139">
        <f t="shared" ca="1" si="111"/>
        <v>1200</v>
      </c>
    </row>
    <row r="199" spans="2:23" ht="14.35" x14ac:dyDescent="0.5">
      <c r="B199" s="86">
        <v>185</v>
      </c>
      <c r="C199" s="138">
        <f t="shared" ca="1" si="61"/>
        <v>0.74671271458386335</v>
      </c>
      <c r="D199" s="86">
        <f ca="1">VLOOKUP(C199,new_arrival,3,TRUE)</f>
        <v>5.8500000000000005</v>
      </c>
      <c r="E199" s="86">
        <f t="shared" ca="1" si="96"/>
        <v>893.09999999999911</v>
      </c>
      <c r="F199" s="138">
        <f t="shared" ca="1" si="62"/>
        <v>0.9760007202315143</v>
      </c>
      <c r="G199" s="86" t="str">
        <f t="shared" ca="1" si="97"/>
        <v>Small</v>
      </c>
      <c r="H199" s="86">
        <f t="shared" ca="1" si="98"/>
        <v>3</v>
      </c>
      <c r="I199" s="138">
        <f t="shared" ca="1" si="63"/>
        <v>0.56167087366311319</v>
      </c>
      <c r="J199" s="86" t="str">
        <f t="shared" ca="1" si="99"/>
        <v>Landing</v>
      </c>
      <c r="K199" s="86">
        <f t="shared" ca="1" si="100"/>
        <v>899.54999999999916</v>
      </c>
      <c r="L199" s="86">
        <f t="shared" ca="1" si="101"/>
        <v>894.44999999999914</v>
      </c>
      <c r="M199" s="86">
        <f t="shared" ca="1" si="102"/>
        <v>2</v>
      </c>
      <c r="N199" s="138">
        <f t="shared" ca="1" si="64"/>
        <v>0.68598733678368562</v>
      </c>
      <c r="O199" s="86">
        <f t="shared" ca="1" si="103"/>
        <v>6</v>
      </c>
      <c r="P199" s="86">
        <f t="shared" ca="1" si="104"/>
        <v>894.44999999999914</v>
      </c>
      <c r="Q199" s="86">
        <f t="shared" ca="1" si="105"/>
        <v>899.54999999999916</v>
      </c>
      <c r="R199" s="86">
        <f t="shared" ca="1" si="106"/>
        <v>900.44999999999914</v>
      </c>
      <c r="S199" s="86">
        <f t="shared" ca="1" si="107"/>
        <v>1.3500000000000227</v>
      </c>
      <c r="T199" s="86">
        <f t="shared" ca="1" si="108"/>
        <v>0</v>
      </c>
      <c r="U199" s="86">
        <f t="shared" ca="1" si="109"/>
        <v>0</v>
      </c>
      <c r="V199" s="139">
        <f t="shared" ca="1" si="110"/>
        <v>4.6849950000000797</v>
      </c>
      <c r="W199" s="139">
        <f t="shared" ca="1" si="111"/>
        <v>850</v>
      </c>
    </row>
    <row r="200" spans="2:23" ht="14.35" x14ac:dyDescent="0.5">
      <c r="B200" s="86">
        <v>186</v>
      </c>
      <c r="C200" s="138">
        <f t="shared" ca="1" si="61"/>
        <v>0.50394124239232607</v>
      </c>
      <c r="D200" s="86">
        <f ca="1">VLOOKUP(C200,new_arrival,3,TRUE)</f>
        <v>5.8500000000000005</v>
      </c>
      <c r="E200" s="86">
        <f t="shared" ca="1" si="96"/>
        <v>898.94999999999914</v>
      </c>
      <c r="F200" s="138">
        <f t="shared" ca="1" si="62"/>
        <v>0.85213524983361266</v>
      </c>
      <c r="G200" s="86" t="str">
        <f t="shared" ca="1" si="97"/>
        <v>Small</v>
      </c>
      <c r="H200" s="86">
        <f t="shared" ca="1" si="98"/>
        <v>3</v>
      </c>
      <c r="I200" s="138">
        <f t="shared" ca="1" si="63"/>
        <v>0.68283427920705964</v>
      </c>
      <c r="J200" s="86" t="str">
        <f t="shared" ca="1" si="99"/>
        <v>Landing</v>
      </c>
      <c r="K200" s="86">
        <f t="shared" ca="1" si="100"/>
        <v>899.54999999999916</v>
      </c>
      <c r="L200" s="86">
        <f t="shared" ca="1" si="101"/>
        <v>900.44999999999914</v>
      </c>
      <c r="M200" s="86">
        <f t="shared" ca="1" si="102"/>
        <v>1</v>
      </c>
      <c r="N200" s="138">
        <f t="shared" ca="1" si="64"/>
        <v>0.38822403825354557</v>
      </c>
      <c r="O200" s="86">
        <f t="shared" ca="1" si="103"/>
        <v>6</v>
      </c>
      <c r="P200" s="86">
        <f t="shared" ca="1" si="104"/>
        <v>899.54999999999916</v>
      </c>
      <c r="Q200" s="86">
        <f t="shared" ca="1" si="105"/>
        <v>905.54999999999916</v>
      </c>
      <c r="R200" s="86">
        <f t="shared" ca="1" si="106"/>
        <v>900.44999999999914</v>
      </c>
      <c r="S200" s="86">
        <f t="shared" ca="1" si="107"/>
        <v>0.60000000000002274</v>
      </c>
      <c r="T200" s="86">
        <f t="shared" ca="1" si="108"/>
        <v>0</v>
      </c>
      <c r="U200" s="86">
        <f t="shared" ca="1" si="109"/>
        <v>0</v>
      </c>
      <c r="V200" s="139">
        <f t="shared" ca="1" si="110"/>
        <v>2.082220000000079</v>
      </c>
      <c r="W200" s="139">
        <f t="shared" ca="1" si="111"/>
        <v>850</v>
      </c>
    </row>
    <row r="201" spans="2:23" ht="14.35" x14ac:dyDescent="0.5">
      <c r="B201" s="86">
        <v>187</v>
      </c>
      <c r="C201" s="138">
        <f t="shared" ca="1" si="61"/>
        <v>0.26109109036639422</v>
      </c>
      <c r="D201" s="86">
        <f ca="1">VLOOKUP(C201,new_arrival,3,TRUE)</f>
        <v>3.9000000000000004</v>
      </c>
      <c r="E201" s="86">
        <f t="shared" ca="1" si="96"/>
        <v>902.84999999999911</v>
      </c>
      <c r="F201" s="138">
        <f t="shared" ca="1" si="62"/>
        <v>0.44423568463183882</v>
      </c>
      <c r="G201" s="86" t="str">
        <f t="shared" ca="1" si="97"/>
        <v>Medium</v>
      </c>
      <c r="H201" s="86">
        <f t="shared" ca="1" si="98"/>
        <v>2</v>
      </c>
      <c r="I201" s="138">
        <f t="shared" ca="1" si="63"/>
        <v>7.0538541059053328E-2</v>
      </c>
      <c r="J201" s="86" t="str">
        <f t="shared" ca="1" si="99"/>
        <v>Take-Off</v>
      </c>
      <c r="K201" s="86">
        <f t="shared" ca="1" si="100"/>
        <v>905.54999999999916</v>
      </c>
      <c r="L201" s="86">
        <f t="shared" ca="1" si="101"/>
        <v>900.44999999999914</v>
      </c>
      <c r="M201" s="86">
        <f t="shared" ca="1" si="102"/>
        <v>2</v>
      </c>
      <c r="N201" s="138">
        <f t="shared" ca="1" si="64"/>
        <v>0.90827040023570493</v>
      </c>
      <c r="O201" s="86">
        <f t="shared" ca="1" si="103"/>
        <v>12</v>
      </c>
      <c r="P201" s="86">
        <f t="shared" ca="1" si="104"/>
        <v>902.84999999999911</v>
      </c>
      <c r="Q201" s="86">
        <f t="shared" ca="1" si="105"/>
        <v>905.54999999999916</v>
      </c>
      <c r="R201" s="86">
        <f t="shared" ca="1" si="106"/>
        <v>914.84999999999911</v>
      </c>
      <c r="S201" s="86">
        <f t="shared" ca="1" si="107"/>
        <v>0</v>
      </c>
      <c r="T201" s="86">
        <f t="shared" ca="1" si="108"/>
        <v>0</v>
      </c>
      <c r="U201" s="86">
        <f t="shared" ca="1" si="109"/>
        <v>2.3999999999999773</v>
      </c>
      <c r="V201" s="139">
        <f t="shared" ca="1" si="110"/>
        <v>0</v>
      </c>
      <c r="W201" s="139">
        <f t="shared" ca="1" si="111"/>
        <v>1200</v>
      </c>
    </row>
    <row r="202" spans="2:23" ht="14.35" x14ac:dyDescent="0.5">
      <c r="B202" s="86">
        <v>188</v>
      </c>
      <c r="C202" s="138">
        <f t="shared" ca="1" si="61"/>
        <v>0.83648618586544199</v>
      </c>
      <c r="D202" s="86">
        <f ca="1">VLOOKUP(C202,new_arrival,3,TRUE)</f>
        <v>7.8000000000000007</v>
      </c>
      <c r="E202" s="86">
        <f t="shared" ca="1" si="96"/>
        <v>910.64999999999907</v>
      </c>
      <c r="F202" s="138">
        <f t="shared" ca="1" si="62"/>
        <v>0.83419475962922496</v>
      </c>
      <c r="G202" s="86" t="str">
        <f t="shared" ca="1" si="97"/>
        <v>Small</v>
      </c>
      <c r="H202" s="86">
        <f t="shared" ca="1" si="98"/>
        <v>3</v>
      </c>
      <c r="I202" s="138">
        <f t="shared" ca="1" si="63"/>
        <v>0.95093837831550443</v>
      </c>
      <c r="J202" s="86" t="str">
        <f t="shared" ca="1" si="99"/>
        <v>Landing</v>
      </c>
      <c r="K202" s="86">
        <f t="shared" ca="1" si="100"/>
        <v>905.54999999999916</v>
      </c>
      <c r="L202" s="86">
        <f t="shared" ca="1" si="101"/>
        <v>914.84999999999911</v>
      </c>
      <c r="M202" s="86">
        <f t="shared" ca="1" si="102"/>
        <v>1</v>
      </c>
      <c r="N202" s="138">
        <f t="shared" ca="1" si="64"/>
        <v>0.568307875599942</v>
      </c>
      <c r="O202" s="86">
        <f t="shared" ca="1" si="103"/>
        <v>6</v>
      </c>
      <c r="P202" s="86">
        <f t="shared" ca="1" si="104"/>
        <v>910.64999999999907</v>
      </c>
      <c r="Q202" s="86">
        <f t="shared" ca="1" si="105"/>
        <v>916.64999999999907</v>
      </c>
      <c r="R202" s="86">
        <f t="shared" ca="1" si="106"/>
        <v>914.84999999999911</v>
      </c>
      <c r="S202" s="86">
        <f t="shared" ca="1" si="107"/>
        <v>0</v>
      </c>
      <c r="T202" s="86">
        <f t="shared" ca="1" si="108"/>
        <v>5.0999999999999091</v>
      </c>
      <c r="U202" s="86">
        <f t="shared" ca="1" si="109"/>
        <v>0</v>
      </c>
      <c r="V202" s="139">
        <f t="shared" ca="1" si="110"/>
        <v>0</v>
      </c>
      <c r="W202" s="139">
        <f t="shared" ca="1" si="111"/>
        <v>850</v>
      </c>
    </row>
    <row r="203" spans="2:23" ht="14.35" x14ac:dyDescent="0.5">
      <c r="B203" s="86">
        <v>189</v>
      </c>
      <c r="C203" s="138">
        <f t="shared" ca="1" si="61"/>
        <v>0.93587466300813082</v>
      </c>
      <c r="D203" s="86">
        <f ca="1">VLOOKUP(C203,new_arrival,3,TRUE)</f>
        <v>7.8000000000000007</v>
      </c>
      <c r="E203" s="86">
        <f t="shared" ca="1" si="96"/>
        <v>918.44999999999902</v>
      </c>
      <c r="F203" s="138">
        <f t="shared" ca="1" si="62"/>
        <v>0.59755888371186106</v>
      </c>
      <c r="G203" s="86" t="str">
        <f t="shared" ca="1" si="97"/>
        <v>Medium</v>
      </c>
      <c r="H203" s="86">
        <f t="shared" ca="1" si="98"/>
        <v>2</v>
      </c>
      <c r="I203" s="138">
        <f t="shared" ca="1" si="63"/>
        <v>0.49837786537700923</v>
      </c>
      <c r="J203" s="86" t="str">
        <f t="shared" ca="1" si="99"/>
        <v>Take-Off</v>
      </c>
      <c r="K203" s="86">
        <f t="shared" ca="1" si="100"/>
        <v>916.64999999999907</v>
      </c>
      <c r="L203" s="86">
        <f t="shared" ca="1" si="101"/>
        <v>914.84999999999911</v>
      </c>
      <c r="M203" s="86">
        <f t="shared" ca="1" si="102"/>
        <v>2</v>
      </c>
      <c r="N203" s="138">
        <f t="shared" ca="1" si="64"/>
        <v>0.82383072508355515</v>
      </c>
      <c r="O203" s="86">
        <f t="shared" ca="1" si="103"/>
        <v>9</v>
      </c>
      <c r="P203" s="86">
        <f t="shared" ca="1" si="104"/>
        <v>918.44999999999902</v>
      </c>
      <c r="Q203" s="86">
        <f t="shared" ca="1" si="105"/>
        <v>916.64999999999907</v>
      </c>
      <c r="R203" s="86">
        <f t="shared" ca="1" si="106"/>
        <v>927.44999999999902</v>
      </c>
      <c r="S203" s="86">
        <f t="shared" ca="1" si="107"/>
        <v>0</v>
      </c>
      <c r="T203" s="86">
        <f t="shared" ca="1" si="108"/>
        <v>0</v>
      </c>
      <c r="U203" s="86">
        <f t="shared" ca="1" si="109"/>
        <v>3.5999999999999091</v>
      </c>
      <c r="V203" s="139">
        <f t="shared" ca="1" si="110"/>
        <v>0</v>
      </c>
      <c r="W203" s="139">
        <f t="shared" ca="1" si="111"/>
        <v>1200</v>
      </c>
    </row>
    <row r="204" spans="2:23" ht="14.35" x14ac:dyDescent="0.5">
      <c r="B204" s="86">
        <v>190</v>
      </c>
      <c r="C204" s="138">
        <f t="shared" ca="1" si="61"/>
        <v>0.68180889711028536</v>
      </c>
      <c r="D204" s="86">
        <f ca="1">VLOOKUP(C204,new_arrival,3,TRUE)</f>
        <v>5.8500000000000005</v>
      </c>
      <c r="E204" s="86">
        <f t="shared" ca="1" si="96"/>
        <v>924.29999999999905</v>
      </c>
      <c r="F204" s="138">
        <f t="shared" ca="1" si="62"/>
        <v>0.77158633418896938</v>
      </c>
      <c r="G204" s="86" t="str">
        <f t="shared" ca="1" si="97"/>
        <v>Medium</v>
      </c>
      <c r="H204" s="86">
        <f t="shared" ca="1" si="98"/>
        <v>2</v>
      </c>
      <c r="I204" s="138">
        <f t="shared" ca="1" si="63"/>
        <v>0.65066895457336527</v>
      </c>
      <c r="J204" s="86" t="str">
        <f t="shared" ca="1" si="99"/>
        <v>Landing</v>
      </c>
      <c r="K204" s="86">
        <f t="shared" ca="1" si="100"/>
        <v>916.64999999999907</v>
      </c>
      <c r="L204" s="86">
        <f t="shared" ca="1" si="101"/>
        <v>927.44999999999902</v>
      </c>
      <c r="M204" s="86">
        <f t="shared" ca="1" si="102"/>
        <v>1</v>
      </c>
      <c r="N204" s="138">
        <f t="shared" ca="1" si="64"/>
        <v>0.4499729341701213</v>
      </c>
      <c r="O204" s="86">
        <f t="shared" ca="1" si="103"/>
        <v>9</v>
      </c>
      <c r="P204" s="86">
        <f t="shared" ca="1" si="104"/>
        <v>924.29999999999905</v>
      </c>
      <c r="Q204" s="86">
        <f t="shared" ca="1" si="105"/>
        <v>933.29999999999905</v>
      </c>
      <c r="R204" s="86">
        <f t="shared" ca="1" si="106"/>
        <v>927.44999999999902</v>
      </c>
      <c r="S204" s="86">
        <f t="shared" ca="1" si="107"/>
        <v>0</v>
      </c>
      <c r="T204" s="86">
        <f t="shared" ca="1" si="108"/>
        <v>7.6499999999999773</v>
      </c>
      <c r="U204" s="86">
        <f t="shared" ca="1" si="109"/>
        <v>0</v>
      </c>
      <c r="V204" s="139">
        <f t="shared" ca="1" si="110"/>
        <v>0</v>
      </c>
      <c r="W204" s="139">
        <f t="shared" ca="1" si="111"/>
        <v>1200</v>
      </c>
    </row>
    <row r="205" spans="2:23" ht="14.35" x14ac:dyDescent="0.5">
      <c r="B205" s="86">
        <v>191</v>
      </c>
      <c r="C205" s="138">
        <f t="shared" ca="1" si="61"/>
        <v>0.14130702026798192</v>
      </c>
      <c r="D205" s="86">
        <f ca="1">VLOOKUP(C205,new_arrival,3,TRUE)</f>
        <v>3.9000000000000004</v>
      </c>
      <c r="E205" s="86">
        <f t="shared" ca="1" si="96"/>
        <v>928.19999999999902</v>
      </c>
      <c r="F205" s="138">
        <f t="shared" ca="1" si="62"/>
        <v>0.32934054544250135</v>
      </c>
      <c r="G205" s="86" t="str">
        <f t="shared" ca="1" si="97"/>
        <v>Jumbo</v>
      </c>
      <c r="H205" s="86">
        <f t="shared" ca="1" si="98"/>
        <v>1</v>
      </c>
      <c r="I205" s="138">
        <f t="shared" ca="1" si="63"/>
        <v>0.55635717311316346</v>
      </c>
      <c r="J205" s="86" t="str">
        <f t="shared" ca="1" si="99"/>
        <v>Landing</v>
      </c>
      <c r="K205" s="86">
        <f t="shared" ca="1" si="100"/>
        <v>933.29999999999905</v>
      </c>
      <c r="L205" s="86">
        <f t="shared" ca="1" si="101"/>
        <v>927.44999999999902</v>
      </c>
      <c r="M205" s="86">
        <f t="shared" ca="1" si="102"/>
        <v>2</v>
      </c>
      <c r="N205" s="138">
        <f t="shared" ca="1" si="64"/>
        <v>0.50733963650000091</v>
      </c>
      <c r="O205" s="86">
        <f t="shared" ca="1" si="103"/>
        <v>12</v>
      </c>
      <c r="P205" s="86">
        <f t="shared" ca="1" si="104"/>
        <v>928.19999999999902</v>
      </c>
      <c r="Q205" s="86">
        <f t="shared" ca="1" si="105"/>
        <v>933.29999999999905</v>
      </c>
      <c r="R205" s="86">
        <f t="shared" ca="1" si="106"/>
        <v>940.19999999999902</v>
      </c>
      <c r="S205" s="86">
        <f t="shared" ca="1" si="107"/>
        <v>0</v>
      </c>
      <c r="T205" s="86">
        <f t="shared" ca="1" si="108"/>
        <v>0</v>
      </c>
      <c r="U205" s="86">
        <f t="shared" ca="1" si="109"/>
        <v>0.75</v>
      </c>
      <c r="V205" s="139">
        <f t="shared" ca="1" si="110"/>
        <v>0</v>
      </c>
      <c r="W205" s="139">
        <f t="shared" ca="1" si="111"/>
        <v>1600</v>
      </c>
    </row>
    <row r="206" spans="2:23" ht="14.35" x14ac:dyDescent="0.5">
      <c r="B206" s="86">
        <v>192</v>
      </c>
      <c r="C206" s="138">
        <f t="shared" ca="1" si="61"/>
        <v>0.95339859055565179</v>
      </c>
      <c r="D206" s="86">
        <f ca="1">VLOOKUP(C206,new_arrival,3,TRUE)</f>
        <v>7.8000000000000007</v>
      </c>
      <c r="E206" s="86">
        <f t="shared" ca="1" si="96"/>
        <v>935.99999999999898</v>
      </c>
      <c r="F206" s="138">
        <f t="shared" ca="1" si="62"/>
        <v>0.24903899598467871</v>
      </c>
      <c r="G206" s="86" t="str">
        <f t="shared" ca="1" si="97"/>
        <v>Jumbo</v>
      </c>
      <c r="H206" s="86">
        <f t="shared" ca="1" si="98"/>
        <v>1</v>
      </c>
      <c r="I206" s="138">
        <f t="shared" ca="1" si="63"/>
        <v>0.86897145882544569</v>
      </c>
      <c r="J206" s="86" t="str">
        <f t="shared" ca="1" si="99"/>
        <v>Landing</v>
      </c>
      <c r="K206" s="86">
        <f t="shared" ca="1" si="100"/>
        <v>933.29999999999905</v>
      </c>
      <c r="L206" s="86">
        <f t="shared" ca="1" si="101"/>
        <v>940.19999999999902</v>
      </c>
      <c r="M206" s="86">
        <f t="shared" ca="1" si="102"/>
        <v>1</v>
      </c>
      <c r="N206" s="138">
        <f t="shared" ca="1" si="64"/>
        <v>0.96785908648426444</v>
      </c>
      <c r="O206" s="86">
        <f t="shared" ca="1" si="103"/>
        <v>12</v>
      </c>
      <c r="P206" s="86">
        <f t="shared" ca="1" si="104"/>
        <v>935.99999999999898</v>
      </c>
      <c r="Q206" s="86">
        <f t="shared" ca="1" si="105"/>
        <v>947.99999999999898</v>
      </c>
      <c r="R206" s="86">
        <f t="shared" ca="1" si="106"/>
        <v>940.19999999999902</v>
      </c>
      <c r="S206" s="86">
        <f t="shared" ca="1" si="107"/>
        <v>0</v>
      </c>
      <c r="T206" s="86">
        <f t="shared" ca="1" si="108"/>
        <v>2.6999999999999318</v>
      </c>
      <c r="U206" s="86">
        <f t="shared" ca="1" si="109"/>
        <v>0</v>
      </c>
      <c r="V206" s="139">
        <f t="shared" ca="1" si="110"/>
        <v>0</v>
      </c>
      <c r="W206" s="139">
        <f t="shared" ca="1" si="111"/>
        <v>1600</v>
      </c>
    </row>
    <row r="207" spans="2:23" ht="14.35" x14ac:dyDescent="0.5">
      <c r="B207" s="86">
        <v>193</v>
      </c>
      <c r="C207" s="138">
        <f t="shared" ca="1" si="61"/>
        <v>0.68620551975022881</v>
      </c>
      <c r="D207" s="86">
        <f ca="1">VLOOKUP(C207,new_arrival,3,TRUE)</f>
        <v>5.8500000000000005</v>
      </c>
      <c r="E207" s="86">
        <f t="shared" ca="1" si="96"/>
        <v>941.849999999999</v>
      </c>
      <c r="F207" s="138">
        <f t="shared" ca="1" si="62"/>
        <v>0.18261288796605879</v>
      </c>
      <c r="G207" s="86" t="str">
        <f t="shared" ca="1" si="97"/>
        <v>Jumbo</v>
      </c>
      <c r="H207" s="86">
        <f t="shared" ca="1" si="98"/>
        <v>1</v>
      </c>
      <c r="I207" s="138">
        <f t="shared" ca="1" si="63"/>
        <v>1.1550753479863674E-2</v>
      </c>
      <c r="J207" s="86" t="str">
        <f t="shared" ca="1" si="99"/>
        <v>Take-Off</v>
      </c>
      <c r="K207" s="86">
        <f t="shared" ca="1" si="100"/>
        <v>947.99999999999898</v>
      </c>
      <c r="L207" s="86">
        <f t="shared" ca="1" si="101"/>
        <v>940.19999999999902</v>
      </c>
      <c r="M207" s="86">
        <f t="shared" ca="1" si="102"/>
        <v>2</v>
      </c>
      <c r="N207" s="138">
        <f t="shared" ca="1" si="64"/>
        <v>0.24200226503705102</v>
      </c>
      <c r="O207" s="86">
        <f t="shared" ca="1" si="103"/>
        <v>9</v>
      </c>
      <c r="P207" s="86">
        <f t="shared" ca="1" si="104"/>
        <v>941.849999999999</v>
      </c>
      <c r="Q207" s="86">
        <f t="shared" ca="1" si="105"/>
        <v>947.99999999999898</v>
      </c>
      <c r="R207" s="86">
        <f t="shared" ca="1" si="106"/>
        <v>950.849999999999</v>
      </c>
      <c r="S207" s="86">
        <f t="shared" ca="1" si="107"/>
        <v>0</v>
      </c>
      <c r="T207" s="86">
        <f t="shared" ca="1" si="108"/>
        <v>0</v>
      </c>
      <c r="U207" s="86">
        <f t="shared" ca="1" si="109"/>
        <v>1.6499999999999773</v>
      </c>
      <c r="V207" s="139">
        <f t="shared" ca="1" si="110"/>
        <v>0</v>
      </c>
      <c r="W207" s="139">
        <f t="shared" ca="1" si="111"/>
        <v>1600</v>
      </c>
    </row>
    <row r="208" spans="2:23" ht="14.35" x14ac:dyDescent="0.5">
      <c r="B208" s="86">
        <v>194</v>
      </c>
      <c r="C208" s="138">
        <f t="shared" ref="C208:C259" ca="1" si="112">RAND()</f>
        <v>0.85930930221093083</v>
      </c>
      <c r="D208" s="86">
        <f ca="1">VLOOKUP(C208,new_arrival,3,TRUE)</f>
        <v>7.8000000000000007</v>
      </c>
      <c r="E208" s="86">
        <f t="shared" ca="1" si="96"/>
        <v>949.64999999999895</v>
      </c>
      <c r="F208" s="138">
        <f t="shared" ref="F208:F259" ca="1" si="113">RAND()</f>
        <v>0.80909167738643917</v>
      </c>
      <c r="G208" s="86" t="str">
        <f t="shared" ca="1" si="97"/>
        <v>Small</v>
      </c>
      <c r="H208" s="86">
        <f t="shared" ca="1" si="98"/>
        <v>3</v>
      </c>
      <c r="I208" s="138">
        <f t="shared" ref="I208:I259" ca="1" si="114">RAND()</f>
        <v>0.24468910164080349</v>
      </c>
      <c r="J208" s="86" t="str">
        <f t="shared" ca="1" si="99"/>
        <v>Take-Off</v>
      </c>
      <c r="K208" s="86">
        <f t="shared" ca="1" si="100"/>
        <v>947.99999999999898</v>
      </c>
      <c r="L208" s="86">
        <f t="shared" ca="1" si="101"/>
        <v>950.849999999999</v>
      </c>
      <c r="M208" s="86">
        <f t="shared" ca="1" si="102"/>
        <v>1</v>
      </c>
      <c r="N208" s="138">
        <f t="shared" ref="N208:N259" ca="1" si="115">RAND()</f>
        <v>0.85917665229533957</v>
      </c>
      <c r="O208" s="86">
        <f t="shared" ca="1" si="103"/>
        <v>9</v>
      </c>
      <c r="P208" s="86">
        <f t="shared" ca="1" si="104"/>
        <v>949.64999999999895</v>
      </c>
      <c r="Q208" s="86">
        <f t="shared" ca="1" si="105"/>
        <v>958.64999999999895</v>
      </c>
      <c r="R208" s="86">
        <f t="shared" ca="1" si="106"/>
        <v>950.849999999999</v>
      </c>
      <c r="S208" s="86">
        <f t="shared" ca="1" si="107"/>
        <v>0</v>
      </c>
      <c r="T208" s="86">
        <f t="shared" ca="1" si="108"/>
        <v>1.6499999999999773</v>
      </c>
      <c r="U208" s="86">
        <f t="shared" ca="1" si="109"/>
        <v>0</v>
      </c>
      <c r="V208" s="139">
        <f t="shared" ca="1" si="110"/>
        <v>0</v>
      </c>
      <c r="W208" s="139">
        <f t="shared" ca="1" si="111"/>
        <v>850</v>
      </c>
    </row>
    <row r="209" spans="2:23" ht="14.35" x14ac:dyDescent="0.5">
      <c r="B209" s="86">
        <v>195</v>
      </c>
      <c r="C209" s="138">
        <f t="shared" ca="1" si="112"/>
        <v>0.56437143545358126</v>
      </c>
      <c r="D209" s="86">
        <f ca="1">VLOOKUP(C209,new_arrival,3,TRUE)</f>
        <v>5.8500000000000005</v>
      </c>
      <c r="E209" s="86">
        <f t="shared" ca="1" si="96"/>
        <v>955.49999999999898</v>
      </c>
      <c r="F209" s="138">
        <f t="shared" ca="1" si="113"/>
        <v>0.85045524973535713</v>
      </c>
      <c r="G209" s="86" t="str">
        <f t="shared" ca="1" si="97"/>
        <v>Small</v>
      </c>
      <c r="H209" s="86">
        <f t="shared" ca="1" si="98"/>
        <v>3</v>
      </c>
      <c r="I209" s="138">
        <f t="shared" ca="1" si="114"/>
        <v>0.2329698452686888</v>
      </c>
      <c r="J209" s="86" t="str">
        <f t="shared" ca="1" si="99"/>
        <v>Take-Off</v>
      </c>
      <c r="K209" s="86">
        <f t="shared" ca="1" si="100"/>
        <v>958.64999999999895</v>
      </c>
      <c r="L209" s="86">
        <f t="shared" ca="1" si="101"/>
        <v>950.849999999999</v>
      </c>
      <c r="M209" s="86">
        <f t="shared" ca="1" si="102"/>
        <v>2</v>
      </c>
      <c r="N209" s="138">
        <f t="shared" ca="1" si="115"/>
        <v>0.9581677098354241</v>
      </c>
      <c r="O209" s="86">
        <f t="shared" ca="1" si="103"/>
        <v>12</v>
      </c>
      <c r="P209" s="86">
        <f t="shared" ca="1" si="104"/>
        <v>955.49999999999898</v>
      </c>
      <c r="Q209" s="86">
        <f t="shared" ca="1" si="105"/>
        <v>958.64999999999895</v>
      </c>
      <c r="R209" s="86">
        <f t="shared" ca="1" si="106"/>
        <v>967.49999999999898</v>
      </c>
      <c r="S209" s="86">
        <f t="shared" ca="1" si="107"/>
        <v>0</v>
      </c>
      <c r="T209" s="86">
        <f t="shared" ca="1" si="108"/>
        <v>0</v>
      </c>
      <c r="U209" s="86">
        <f t="shared" ca="1" si="109"/>
        <v>4.6499999999999773</v>
      </c>
      <c r="V209" s="139">
        <f t="shared" ca="1" si="110"/>
        <v>0</v>
      </c>
      <c r="W209" s="139">
        <f t="shared" ca="1" si="111"/>
        <v>850</v>
      </c>
    </row>
    <row r="210" spans="2:23" ht="14.35" x14ac:dyDescent="0.5">
      <c r="B210" s="86">
        <v>196</v>
      </c>
      <c r="C210" s="138">
        <f t="shared" ca="1" si="112"/>
        <v>1.8221666214553456E-2</v>
      </c>
      <c r="D210" s="86">
        <f ca="1">VLOOKUP(C210,new_arrival,3,TRUE)</f>
        <v>0</v>
      </c>
      <c r="E210" s="86">
        <f t="shared" ca="1" si="96"/>
        <v>955.49999999999898</v>
      </c>
      <c r="F210" s="138">
        <f t="shared" ca="1" si="113"/>
        <v>0.88000281611475673</v>
      </c>
      <c r="G210" s="86" t="str">
        <f t="shared" ca="1" si="97"/>
        <v>Small</v>
      </c>
      <c r="H210" s="86">
        <f t="shared" ca="1" si="98"/>
        <v>3</v>
      </c>
      <c r="I210" s="138">
        <f t="shared" ca="1" si="114"/>
        <v>0.80057368295833342</v>
      </c>
      <c r="J210" s="86" t="str">
        <f t="shared" ca="1" si="99"/>
        <v>Landing</v>
      </c>
      <c r="K210" s="86">
        <f t="shared" ca="1" si="100"/>
        <v>958.64999999999895</v>
      </c>
      <c r="L210" s="86">
        <f t="shared" ca="1" si="101"/>
        <v>967.49999999999898</v>
      </c>
      <c r="M210" s="86">
        <f t="shared" ca="1" si="102"/>
        <v>1</v>
      </c>
      <c r="N210" s="138">
        <f t="shared" ca="1" si="115"/>
        <v>0.15305743609185984</v>
      </c>
      <c r="O210" s="86">
        <f t="shared" ca="1" si="103"/>
        <v>6</v>
      </c>
      <c r="P210" s="86">
        <f t="shared" ca="1" si="104"/>
        <v>958.64999999999895</v>
      </c>
      <c r="Q210" s="86">
        <f t="shared" ca="1" si="105"/>
        <v>964.64999999999895</v>
      </c>
      <c r="R210" s="86">
        <f t="shared" ca="1" si="106"/>
        <v>967.49999999999898</v>
      </c>
      <c r="S210" s="86">
        <f t="shared" ca="1" si="107"/>
        <v>3.1499999999999773</v>
      </c>
      <c r="T210" s="86">
        <f t="shared" ca="1" si="108"/>
        <v>0</v>
      </c>
      <c r="U210" s="86">
        <f t="shared" ca="1" si="109"/>
        <v>0</v>
      </c>
      <c r="V210" s="139">
        <f t="shared" ca="1" si="110"/>
        <v>10.931654999999923</v>
      </c>
      <c r="W210" s="139">
        <f t="shared" ca="1" si="111"/>
        <v>850</v>
      </c>
    </row>
    <row r="211" spans="2:23" ht="14.35" x14ac:dyDescent="0.5">
      <c r="B211" s="86">
        <v>197</v>
      </c>
      <c r="C211" s="138">
        <f t="shared" ca="1" si="112"/>
        <v>0.44264372660283013</v>
      </c>
      <c r="D211" s="86">
        <f ca="1">VLOOKUP(C211,new_arrival,3,TRUE)</f>
        <v>3.9000000000000004</v>
      </c>
      <c r="E211" s="86">
        <f t="shared" ca="1" si="96"/>
        <v>959.39999999999895</v>
      </c>
      <c r="F211" s="138">
        <f t="shared" ca="1" si="113"/>
        <v>0.8564357434230977</v>
      </c>
      <c r="G211" s="86" t="str">
        <f t="shared" ca="1" si="97"/>
        <v>Small</v>
      </c>
      <c r="H211" s="86">
        <f t="shared" ca="1" si="98"/>
        <v>3</v>
      </c>
      <c r="I211" s="138">
        <f t="shared" ca="1" si="114"/>
        <v>0.23592287375924903</v>
      </c>
      <c r="J211" s="86" t="str">
        <f t="shared" ca="1" si="99"/>
        <v>Take-Off</v>
      </c>
      <c r="K211" s="86">
        <f t="shared" ca="1" si="100"/>
        <v>964.64999999999895</v>
      </c>
      <c r="L211" s="86">
        <f t="shared" ca="1" si="101"/>
        <v>967.49999999999898</v>
      </c>
      <c r="M211" s="86">
        <f t="shared" ca="1" si="102"/>
        <v>1</v>
      </c>
      <c r="N211" s="138">
        <f t="shared" ca="1" si="115"/>
        <v>4.4079174531146514E-2</v>
      </c>
      <c r="O211" s="86">
        <f t="shared" ca="1" si="103"/>
        <v>6</v>
      </c>
      <c r="P211" s="86">
        <f t="shared" ca="1" si="104"/>
        <v>964.64999999999895</v>
      </c>
      <c r="Q211" s="86">
        <f t="shared" ca="1" si="105"/>
        <v>970.64999999999895</v>
      </c>
      <c r="R211" s="86">
        <f t="shared" ca="1" si="106"/>
        <v>967.49999999999898</v>
      </c>
      <c r="S211" s="86">
        <f t="shared" ca="1" si="107"/>
        <v>5.25</v>
      </c>
      <c r="T211" s="86">
        <f t="shared" ca="1" si="108"/>
        <v>0</v>
      </c>
      <c r="U211" s="86">
        <f t="shared" ca="1" si="109"/>
        <v>0</v>
      </c>
      <c r="V211" s="139">
        <f t="shared" ca="1" si="110"/>
        <v>5.2055500000000006</v>
      </c>
      <c r="W211" s="139">
        <f t="shared" ca="1" si="111"/>
        <v>850</v>
      </c>
    </row>
    <row r="212" spans="2:23" ht="14.35" x14ac:dyDescent="0.5">
      <c r="B212" s="86">
        <v>198</v>
      </c>
      <c r="C212" s="138">
        <f t="shared" ca="1" si="112"/>
        <v>0.40275082628235426</v>
      </c>
      <c r="D212" s="86">
        <f ca="1">VLOOKUP(C212,new_arrival,3,TRUE)</f>
        <v>3.9000000000000004</v>
      </c>
      <c r="E212" s="86">
        <f t="shared" ca="1" si="96"/>
        <v>963.29999999999893</v>
      </c>
      <c r="F212" s="138">
        <f t="shared" ca="1" si="113"/>
        <v>2.9699762423270881E-3</v>
      </c>
      <c r="G212" s="86" t="str">
        <f t="shared" ca="1" si="97"/>
        <v>Jumbo</v>
      </c>
      <c r="H212" s="86">
        <f t="shared" ca="1" si="98"/>
        <v>1</v>
      </c>
      <c r="I212" s="138">
        <f t="shared" ca="1" si="114"/>
        <v>0.90164465440239505</v>
      </c>
      <c r="J212" s="86" t="str">
        <f t="shared" ca="1" si="99"/>
        <v>Landing</v>
      </c>
      <c r="K212" s="86">
        <f t="shared" ca="1" si="100"/>
        <v>970.64999999999895</v>
      </c>
      <c r="L212" s="86">
        <f t="shared" ca="1" si="101"/>
        <v>967.49999999999898</v>
      </c>
      <c r="M212" s="86">
        <f t="shared" ca="1" si="102"/>
        <v>2</v>
      </c>
      <c r="N212" s="138">
        <f t="shared" ca="1" si="115"/>
        <v>0.50742602578613694</v>
      </c>
      <c r="O212" s="86">
        <f t="shared" ca="1" si="103"/>
        <v>12</v>
      </c>
      <c r="P212" s="86">
        <f t="shared" ca="1" si="104"/>
        <v>967.49999999999898</v>
      </c>
      <c r="Q212" s="86">
        <f t="shared" ca="1" si="105"/>
        <v>970.64999999999895</v>
      </c>
      <c r="R212" s="86">
        <f t="shared" ca="1" si="106"/>
        <v>979.49999999999898</v>
      </c>
      <c r="S212" s="86">
        <f t="shared" ca="1" si="107"/>
        <v>4.2000000000000455</v>
      </c>
      <c r="T212" s="86">
        <f t="shared" ca="1" si="108"/>
        <v>0</v>
      </c>
      <c r="U212" s="86">
        <f t="shared" ca="1" si="109"/>
        <v>0</v>
      </c>
      <c r="V212" s="139">
        <f t="shared" ca="1" si="110"/>
        <v>374.79960000000409</v>
      </c>
      <c r="W212" s="139">
        <f t="shared" ca="1" si="111"/>
        <v>1600</v>
      </c>
    </row>
    <row r="213" spans="2:23" ht="14.35" x14ac:dyDescent="0.5">
      <c r="B213" s="86">
        <v>199</v>
      </c>
      <c r="C213" s="138">
        <f t="shared" ca="1" si="112"/>
        <v>0.88049261045900618</v>
      </c>
      <c r="D213" s="86">
        <f ca="1">VLOOKUP(C213,new_arrival,3,TRUE)</f>
        <v>7.8000000000000007</v>
      </c>
      <c r="E213" s="86">
        <f t="shared" ca="1" si="96"/>
        <v>971.09999999999889</v>
      </c>
      <c r="F213" s="138">
        <f t="shared" ca="1" si="113"/>
        <v>0.71785813085958139</v>
      </c>
      <c r="G213" s="86" t="str">
        <f t="shared" ca="1" si="97"/>
        <v>Medium</v>
      </c>
      <c r="H213" s="86">
        <f t="shared" ca="1" si="98"/>
        <v>2</v>
      </c>
      <c r="I213" s="138">
        <f t="shared" ca="1" si="114"/>
        <v>0.90219394455839064</v>
      </c>
      <c r="J213" s="86" t="str">
        <f t="shared" ca="1" si="99"/>
        <v>Landing</v>
      </c>
      <c r="K213" s="86">
        <f t="shared" ca="1" si="100"/>
        <v>970.64999999999895</v>
      </c>
      <c r="L213" s="86">
        <f t="shared" ca="1" si="101"/>
        <v>979.49999999999898</v>
      </c>
      <c r="M213" s="86">
        <f t="shared" ca="1" si="102"/>
        <v>1</v>
      </c>
      <c r="N213" s="138">
        <f t="shared" ca="1" si="115"/>
        <v>0.51000719631114877</v>
      </c>
      <c r="O213" s="86">
        <f t="shared" ca="1" si="103"/>
        <v>9</v>
      </c>
      <c r="P213" s="86">
        <f t="shared" ca="1" si="104"/>
        <v>971.09999999999889</v>
      </c>
      <c r="Q213" s="86">
        <f t="shared" ca="1" si="105"/>
        <v>980.09999999999889</v>
      </c>
      <c r="R213" s="86">
        <f t="shared" ca="1" si="106"/>
        <v>979.49999999999898</v>
      </c>
      <c r="S213" s="86">
        <f t="shared" ca="1" si="107"/>
        <v>0</v>
      </c>
      <c r="T213" s="86">
        <f t="shared" ca="1" si="108"/>
        <v>0.44999999999993179</v>
      </c>
      <c r="U213" s="86">
        <f t="shared" ca="1" si="109"/>
        <v>0</v>
      </c>
      <c r="V213" s="139">
        <f t="shared" ca="1" si="110"/>
        <v>0</v>
      </c>
      <c r="W213" s="139">
        <f t="shared" ca="1" si="111"/>
        <v>1200</v>
      </c>
    </row>
    <row r="214" spans="2:23" ht="14.35" x14ac:dyDescent="0.5">
      <c r="B214" s="86">
        <v>200</v>
      </c>
      <c r="C214" s="138">
        <f t="shared" ca="1" si="112"/>
        <v>0.93636024705646514</v>
      </c>
      <c r="D214" s="86">
        <f ca="1">VLOOKUP(C214,new_arrival,3,TRUE)</f>
        <v>7.8000000000000007</v>
      </c>
      <c r="E214" s="86">
        <f t="shared" ca="1" si="96"/>
        <v>978.89999999999884</v>
      </c>
      <c r="F214" s="138">
        <f t="shared" ca="1" si="113"/>
        <v>0.8215676465292755</v>
      </c>
      <c r="G214" s="86" t="str">
        <f t="shared" ca="1" si="97"/>
        <v>Small</v>
      </c>
      <c r="H214" s="86">
        <f t="shared" ca="1" si="98"/>
        <v>3</v>
      </c>
      <c r="I214" s="138">
        <f t="shared" ca="1" si="114"/>
        <v>0.80578319176723712</v>
      </c>
      <c r="J214" s="86" t="str">
        <f t="shared" ca="1" si="99"/>
        <v>Landing</v>
      </c>
      <c r="K214" s="86">
        <f t="shared" ca="1" si="100"/>
        <v>980.09999999999889</v>
      </c>
      <c r="L214" s="86">
        <f t="shared" ca="1" si="101"/>
        <v>979.49999999999898</v>
      </c>
      <c r="M214" s="86">
        <f t="shared" ca="1" si="102"/>
        <v>2</v>
      </c>
      <c r="N214" s="138">
        <f t="shared" ca="1" si="115"/>
        <v>0.16893523643885855</v>
      </c>
      <c r="O214" s="86">
        <f t="shared" ca="1" si="103"/>
        <v>6</v>
      </c>
      <c r="P214" s="86">
        <f t="shared" ca="1" si="104"/>
        <v>979.49999999999898</v>
      </c>
      <c r="Q214" s="86">
        <f t="shared" ca="1" si="105"/>
        <v>980.09999999999889</v>
      </c>
      <c r="R214" s="86">
        <f t="shared" ca="1" si="106"/>
        <v>985.49999999999898</v>
      </c>
      <c r="S214" s="86">
        <f t="shared" ca="1" si="107"/>
        <v>0.60000000000013642</v>
      </c>
      <c r="T214" s="86">
        <f t="shared" ca="1" si="108"/>
        <v>0</v>
      </c>
      <c r="U214" s="86">
        <f t="shared" ca="1" si="109"/>
        <v>0</v>
      </c>
      <c r="V214" s="139">
        <f t="shared" ca="1" si="110"/>
        <v>2.0822200000004738</v>
      </c>
      <c r="W214" s="139">
        <f t="shared" ca="1" si="111"/>
        <v>850</v>
      </c>
    </row>
    <row r="215" spans="2:23" ht="14.35" x14ac:dyDescent="0.5">
      <c r="B215" s="86">
        <v>201</v>
      </c>
      <c r="C215" s="138">
        <f t="shared" ca="1" si="112"/>
        <v>0.77627733937495602</v>
      </c>
      <c r="D215" s="86">
        <f ca="1">VLOOKUP(C215,new_arrival,3,TRUE)</f>
        <v>5.8500000000000005</v>
      </c>
      <c r="E215" s="86">
        <f t="shared" ca="1" si="96"/>
        <v>984.74999999999886</v>
      </c>
      <c r="F215" s="138">
        <f t="shared" ca="1" si="113"/>
        <v>0.82399445046249076</v>
      </c>
      <c r="G215" s="86" t="str">
        <f t="shared" ca="1" si="97"/>
        <v>Small</v>
      </c>
      <c r="H215" s="86">
        <f t="shared" ca="1" si="98"/>
        <v>3</v>
      </c>
      <c r="I215" s="138">
        <f t="shared" ca="1" si="114"/>
        <v>0.25775515434863439</v>
      </c>
      <c r="J215" s="86" t="str">
        <f t="shared" ca="1" si="99"/>
        <v>Take-Off</v>
      </c>
      <c r="K215" s="86">
        <f t="shared" ca="1" si="100"/>
        <v>980.09999999999889</v>
      </c>
      <c r="L215" s="86">
        <f t="shared" ca="1" si="101"/>
        <v>985.49999999999898</v>
      </c>
      <c r="M215" s="86">
        <f t="shared" ca="1" si="102"/>
        <v>1</v>
      </c>
      <c r="N215" s="138">
        <f t="shared" ca="1" si="115"/>
        <v>0.33587660621555093</v>
      </c>
      <c r="O215" s="86">
        <f t="shared" ca="1" si="103"/>
        <v>6</v>
      </c>
      <c r="P215" s="86">
        <f t="shared" ca="1" si="104"/>
        <v>984.74999999999886</v>
      </c>
      <c r="Q215" s="86">
        <f t="shared" ca="1" si="105"/>
        <v>990.74999999999886</v>
      </c>
      <c r="R215" s="86">
        <f t="shared" ca="1" si="106"/>
        <v>985.49999999999898</v>
      </c>
      <c r="S215" s="86">
        <f t="shared" ca="1" si="107"/>
        <v>0</v>
      </c>
      <c r="T215" s="86">
        <f t="shared" ca="1" si="108"/>
        <v>4.6499999999999773</v>
      </c>
      <c r="U215" s="86">
        <f t="shared" ca="1" si="109"/>
        <v>0</v>
      </c>
      <c r="V215" s="139">
        <f t="shared" ca="1" si="110"/>
        <v>0</v>
      </c>
      <c r="W215" s="139">
        <f t="shared" ca="1" si="111"/>
        <v>850</v>
      </c>
    </row>
    <row r="216" spans="2:23" ht="14.35" x14ac:dyDescent="0.5">
      <c r="B216" s="86">
        <v>202</v>
      </c>
      <c r="C216" s="138">
        <f t="shared" ca="1" si="112"/>
        <v>0.72138896597052238</v>
      </c>
      <c r="D216" s="86">
        <f ca="1">VLOOKUP(C216,new_arrival,3,TRUE)</f>
        <v>5.8500000000000005</v>
      </c>
      <c r="E216" s="86">
        <f t="shared" ca="1" si="96"/>
        <v>990.59999999999889</v>
      </c>
      <c r="F216" s="138">
        <f t="shared" ca="1" si="113"/>
        <v>0.20273028347047961</v>
      </c>
      <c r="G216" s="86" t="str">
        <f t="shared" ca="1" si="97"/>
        <v>Jumbo</v>
      </c>
      <c r="H216" s="86">
        <f t="shared" ca="1" si="98"/>
        <v>1</v>
      </c>
      <c r="I216" s="138">
        <f t="shared" ca="1" si="114"/>
        <v>0.90122613911840854</v>
      </c>
      <c r="J216" s="86" t="str">
        <f t="shared" ca="1" si="99"/>
        <v>Landing</v>
      </c>
      <c r="K216" s="86">
        <f t="shared" ca="1" si="100"/>
        <v>990.74999999999886</v>
      </c>
      <c r="L216" s="86">
        <f t="shared" ca="1" si="101"/>
        <v>985.49999999999898</v>
      </c>
      <c r="M216" s="86">
        <f t="shared" ca="1" si="102"/>
        <v>2</v>
      </c>
      <c r="N216" s="138">
        <f t="shared" ca="1" si="115"/>
        <v>0.84885080975894156</v>
      </c>
      <c r="O216" s="86">
        <f t="shared" ca="1" si="103"/>
        <v>12</v>
      </c>
      <c r="P216" s="86">
        <f t="shared" ca="1" si="104"/>
        <v>990.59999999999889</v>
      </c>
      <c r="Q216" s="86">
        <f t="shared" ca="1" si="105"/>
        <v>990.74999999999886</v>
      </c>
      <c r="R216" s="86">
        <f t="shared" ca="1" si="106"/>
        <v>1002.5999999999989</v>
      </c>
      <c r="S216" s="86">
        <f t="shared" ca="1" si="107"/>
        <v>0</v>
      </c>
      <c r="T216" s="86">
        <f t="shared" ca="1" si="108"/>
        <v>0</v>
      </c>
      <c r="U216" s="86">
        <f t="shared" ca="1" si="109"/>
        <v>5.0999999999999091</v>
      </c>
      <c r="V216" s="139">
        <f t="shared" ca="1" si="110"/>
        <v>0</v>
      </c>
      <c r="W216" s="139">
        <f t="shared" ca="1" si="111"/>
        <v>1600</v>
      </c>
    </row>
    <row r="217" spans="2:23" ht="14.35" x14ac:dyDescent="0.5">
      <c r="B217" s="86">
        <v>203</v>
      </c>
      <c r="C217" s="138">
        <f t="shared" ca="1" si="112"/>
        <v>0.63712769614320175</v>
      </c>
      <c r="D217" s="86">
        <f ca="1">VLOOKUP(C217,new_arrival,3,TRUE)</f>
        <v>5.8500000000000005</v>
      </c>
      <c r="E217" s="86">
        <f t="shared" ca="1" si="96"/>
        <v>996.44999999999891</v>
      </c>
      <c r="F217" s="138">
        <f t="shared" ca="1" si="113"/>
        <v>0.16996102992864337</v>
      </c>
      <c r="G217" s="86" t="str">
        <f t="shared" ca="1" si="97"/>
        <v>Jumbo</v>
      </c>
      <c r="H217" s="86">
        <f t="shared" ca="1" si="98"/>
        <v>1</v>
      </c>
      <c r="I217" s="138">
        <f t="shared" ca="1" si="114"/>
        <v>0.86156041603044919</v>
      </c>
      <c r="J217" s="86" t="str">
        <f t="shared" ca="1" si="99"/>
        <v>Landing</v>
      </c>
      <c r="K217" s="86">
        <f t="shared" ca="1" si="100"/>
        <v>990.74999999999886</v>
      </c>
      <c r="L217" s="86">
        <f t="shared" ca="1" si="101"/>
        <v>1002.5999999999989</v>
      </c>
      <c r="M217" s="86">
        <f t="shared" ca="1" si="102"/>
        <v>1</v>
      </c>
      <c r="N217" s="138">
        <f t="shared" ca="1" si="115"/>
        <v>0.36418118864181481</v>
      </c>
      <c r="O217" s="86">
        <f t="shared" ca="1" si="103"/>
        <v>9</v>
      </c>
      <c r="P217" s="86">
        <f t="shared" ca="1" si="104"/>
        <v>996.44999999999891</v>
      </c>
      <c r="Q217" s="86">
        <f t="shared" ca="1" si="105"/>
        <v>1005.4499999999989</v>
      </c>
      <c r="R217" s="86">
        <f t="shared" ca="1" si="106"/>
        <v>1002.5999999999989</v>
      </c>
      <c r="S217" s="86">
        <f t="shared" ca="1" si="107"/>
        <v>0</v>
      </c>
      <c r="T217" s="86">
        <f t="shared" ca="1" si="108"/>
        <v>5.7000000000000455</v>
      </c>
      <c r="U217" s="86">
        <f t="shared" ca="1" si="109"/>
        <v>0</v>
      </c>
      <c r="V217" s="139">
        <f t="shared" ca="1" si="110"/>
        <v>0</v>
      </c>
      <c r="W217" s="139">
        <f t="shared" ca="1" si="111"/>
        <v>1600</v>
      </c>
    </row>
    <row r="218" spans="2:23" ht="14.35" x14ac:dyDescent="0.5">
      <c r="B218" s="86">
        <v>204</v>
      </c>
      <c r="C218" s="138">
        <f t="shared" ca="1" si="112"/>
        <v>0.40033561311645061</v>
      </c>
      <c r="D218" s="86">
        <f ca="1">VLOOKUP(C218,new_arrival,3,TRUE)</f>
        <v>3.9000000000000004</v>
      </c>
      <c r="E218" s="86">
        <f t="shared" ca="1" si="96"/>
        <v>1000.3499999999989</v>
      </c>
      <c r="F218" s="138">
        <f t="shared" ca="1" si="113"/>
        <v>5.4289446404726993E-2</v>
      </c>
      <c r="G218" s="86" t="str">
        <f t="shared" ca="1" si="97"/>
        <v>Jumbo</v>
      </c>
      <c r="H218" s="86">
        <f t="shared" ca="1" si="98"/>
        <v>1</v>
      </c>
      <c r="I218" s="138">
        <f t="shared" ca="1" si="114"/>
        <v>0.6365002408344429</v>
      </c>
      <c r="J218" s="86" t="str">
        <f t="shared" ca="1" si="99"/>
        <v>Landing</v>
      </c>
      <c r="K218" s="86">
        <f t="shared" ca="1" si="100"/>
        <v>1005.4499999999989</v>
      </c>
      <c r="L218" s="86">
        <f t="shared" ca="1" si="101"/>
        <v>1002.5999999999989</v>
      </c>
      <c r="M218" s="86">
        <f t="shared" ca="1" si="102"/>
        <v>2</v>
      </c>
      <c r="N218" s="138">
        <f t="shared" ca="1" si="115"/>
        <v>0.96766819566199391</v>
      </c>
      <c r="O218" s="86">
        <f t="shared" ca="1" si="103"/>
        <v>12</v>
      </c>
      <c r="P218" s="86">
        <f t="shared" ca="1" si="104"/>
        <v>1002.5999999999989</v>
      </c>
      <c r="Q218" s="86">
        <f t="shared" ca="1" si="105"/>
        <v>1005.4499999999989</v>
      </c>
      <c r="R218" s="86">
        <f t="shared" ca="1" si="106"/>
        <v>1014.5999999999989</v>
      </c>
      <c r="S218" s="86">
        <f t="shared" ca="1" si="107"/>
        <v>2.25</v>
      </c>
      <c r="T218" s="86">
        <f t="shared" ca="1" si="108"/>
        <v>0</v>
      </c>
      <c r="U218" s="86">
        <f t="shared" ca="1" si="109"/>
        <v>0</v>
      </c>
      <c r="V218" s="139">
        <f t="shared" ca="1" si="110"/>
        <v>200.78550000000004</v>
      </c>
      <c r="W218" s="139">
        <f t="shared" ca="1" si="111"/>
        <v>1600</v>
      </c>
    </row>
    <row r="219" spans="2:23" ht="14.35" x14ac:dyDescent="0.5">
      <c r="B219" s="86">
        <v>205</v>
      </c>
      <c r="C219" s="138">
        <f t="shared" ca="1" si="112"/>
        <v>0.68560760289015721</v>
      </c>
      <c r="D219" s="86">
        <f ca="1">VLOOKUP(C219,new_arrival,3,TRUE)</f>
        <v>5.8500000000000005</v>
      </c>
      <c r="E219" s="86">
        <f t="shared" ca="1" si="96"/>
        <v>1006.1999999999989</v>
      </c>
      <c r="F219" s="138">
        <f t="shared" ca="1" si="113"/>
        <v>0.94724912771212788</v>
      </c>
      <c r="G219" s="86" t="str">
        <f t="shared" ca="1" si="97"/>
        <v>Small</v>
      </c>
      <c r="H219" s="86">
        <f t="shared" ca="1" si="98"/>
        <v>3</v>
      </c>
      <c r="I219" s="138">
        <f t="shared" ca="1" si="114"/>
        <v>0.62063860892052625</v>
      </c>
      <c r="J219" s="86" t="str">
        <f t="shared" ca="1" si="99"/>
        <v>Landing</v>
      </c>
      <c r="K219" s="86">
        <f t="shared" ca="1" si="100"/>
        <v>1005.4499999999989</v>
      </c>
      <c r="L219" s="86">
        <f t="shared" ca="1" si="101"/>
        <v>1014.5999999999989</v>
      </c>
      <c r="M219" s="86">
        <f t="shared" ca="1" si="102"/>
        <v>1</v>
      </c>
      <c r="N219" s="138">
        <f t="shared" ca="1" si="115"/>
        <v>0.8373600572660298</v>
      </c>
      <c r="O219" s="86">
        <f t="shared" ca="1" si="103"/>
        <v>9</v>
      </c>
      <c r="P219" s="86">
        <f t="shared" ca="1" si="104"/>
        <v>1006.1999999999989</v>
      </c>
      <c r="Q219" s="86">
        <f t="shared" ca="1" si="105"/>
        <v>1015.1999999999989</v>
      </c>
      <c r="R219" s="86">
        <f t="shared" ca="1" si="106"/>
        <v>1014.5999999999989</v>
      </c>
      <c r="S219" s="86">
        <f t="shared" ca="1" si="107"/>
        <v>0</v>
      </c>
      <c r="T219" s="86">
        <f t="shared" ca="1" si="108"/>
        <v>0.75</v>
      </c>
      <c r="U219" s="86">
        <f t="shared" ca="1" si="109"/>
        <v>0</v>
      </c>
      <c r="V219" s="139">
        <f t="shared" ca="1" si="110"/>
        <v>0</v>
      </c>
      <c r="W219" s="139">
        <f t="shared" ca="1" si="111"/>
        <v>850</v>
      </c>
    </row>
    <row r="220" spans="2:23" ht="14.35" x14ac:dyDescent="0.5">
      <c r="B220" s="86">
        <v>206</v>
      </c>
      <c r="C220" s="138">
        <f t="shared" ca="1" si="112"/>
        <v>1.9228203315853953E-2</v>
      </c>
      <c r="D220" s="86">
        <f ca="1">VLOOKUP(C220,new_arrival,3,TRUE)</f>
        <v>0</v>
      </c>
      <c r="E220" s="86">
        <f t="shared" ca="1" si="96"/>
        <v>1006.1999999999989</v>
      </c>
      <c r="F220" s="138">
        <f t="shared" ca="1" si="113"/>
        <v>0.7538336640102391</v>
      </c>
      <c r="G220" s="86" t="str">
        <f t="shared" ca="1" si="97"/>
        <v>Medium</v>
      </c>
      <c r="H220" s="86">
        <f t="shared" ca="1" si="98"/>
        <v>2</v>
      </c>
      <c r="I220" s="138">
        <f t="shared" ca="1" si="114"/>
        <v>0.47357168888885737</v>
      </c>
      <c r="J220" s="86" t="str">
        <f t="shared" ca="1" si="99"/>
        <v>Take-Off</v>
      </c>
      <c r="K220" s="86">
        <f t="shared" ca="1" si="100"/>
        <v>1015.1999999999989</v>
      </c>
      <c r="L220" s="86">
        <f t="shared" ca="1" si="101"/>
        <v>1014.5999999999989</v>
      </c>
      <c r="M220" s="86">
        <f t="shared" ca="1" si="102"/>
        <v>2</v>
      </c>
      <c r="N220" s="138">
        <f t="shared" ca="1" si="115"/>
        <v>0.76777038452863522</v>
      </c>
      <c r="O220" s="86">
        <f t="shared" ca="1" si="103"/>
        <v>9</v>
      </c>
      <c r="P220" s="86">
        <f t="shared" ca="1" si="104"/>
        <v>1014.5999999999989</v>
      </c>
      <c r="Q220" s="86">
        <f t="shared" ca="1" si="105"/>
        <v>1015.1999999999989</v>
      </c>
      <c r="R220" s="86">
        <f t="shared" ca="1" si="106"/>
        <v>1023.5999999999989</v>
      </c>
      <c r="S220" s="86">
        <f t="shared" ca="1" si="107"/>
        <v>8.3999999999999773</v>
      </c>
      <c r="T220" s="86">
        <f t="shared" ca="1" si="108"/>
        <v>0</v>
      </c>
      <c r="U220" s="86">
        <f t="shared" ca="1" si="109"/>
        <v>0</v>
      </c>
      <c r="V220" s="139">
        <f t="shared" ca="1" si="110"/>
        <v>66.631039999999828</v>
      </c>
      <c r="W220" s="139">
        <f t="shared" ca="1" si="111"/>
        <v>1200</v>
      </c>
    </row>
    <row r="221" spans="2:23" ht="14.35" x14ac:dyDescent="0.5">
      <c r="B221" s="86">
        <v>207</v>
      </c>
      <c r="C221" s="138">
        <f t="shared" ca="1" si="112"/>
        <v>0.18163716439880351</v>
      </c>
      <c r="D221" s="86">
        <f ca="1">VLOOKUP(C221,new_arrival,3,TRUE)</f>
        <v>3.9000000000000004</v>
      </c>
      <c r="E221" s="86">
        <f t="shared" ref="E221:E224" ca="1" si="116">E220+D221</f>
        <v>1010.0999999999989</v>
      </c>
      <c r="F221" s="138">
        <f t="shared" ca="1" si="113"/>
        <v>0.65501688409166947</v>
      </c>
      <c r="G221" s="86" t="str">
        <f t="shared" ref="G221:G224" ca="1" si="117">VLOOKUP(F221,jet_type,3,TRUE)</f>
        <v>Medium</v>
      </c>
      <c r="H221" s="86">
        <f t="shared" ref="H221:H224" ca="1" si="118">VLOOKUP(G221,jet_indicator,2,)</f>
        <v>2</v>
      </c>
      <c r="I221" s="138">
        <f t="shared" ca="1" si="114"/>
        <v>0.22207282390625449</v>
      </c>
      <c r="J221" s="86" t="str">
        <f t="shared" ref="J221:J224" ca="1" si="119">VLOOKUP(I221,action_type,3,TRUE)</f>
        <v>Take-Off</v>
      </c>
      <c r="K221" s="86">
        <f t="shared" ref="K221:K224" ca="1" si="120">Q220</f>
        <v>1015.1999999999989</v>
      </c>
      <c r="L221" s="86">
        <f t="shared" ref="L221:L224" ca="1" si="121">R220</f>
        <v>1023.5999999999989</v>
      </c>
      <c r="M221" s="86">
        <f t="shared" ref="M221:M224" ca="1" si="122">IF(K221&lt;=L221,1,2)</f>
        <v>1</v>
      </c>
      <c r="N221" s="138">
        <f t="shared" ca="1" si="115"/>
        <v>4.9283840817917479E-3</v>
      </c>
      <c r="O221" s="86">
        <f t="shared" ref="O221:O224" ca="1" si="123">IF(H221=1, VLOOKUP(N221, jumbo_comp,3,TRUE), IF(H221=2, VLOOKUP(N221, mid_comp,3,TRUE), IF(H221=3, VLOOKUP(N221, small_comp, 3, TRUE))))</f>
        <v>6</v>
      </c>
      <c r="P221" s="86">
        <f t="shared" ref="P221:P224" ca="1" si="124">IF(E221&gt;MIN(K221:L221),E221,MIN(Q220:R220))</f>
        <v>1015.1999999999989</v>
      </c>
      <c r="Q221" s="86">
        <f t="shared" ref="Q221:Q224" ca="1" si="125">IF(M221=1,P221+O221,Q220)</f>
        <v>1021.1999999999989</v>
      </c>
      <c r="R221" s="86">
        <f t="shared" ref="R221:R224" ca="1" si="126">IF(M221=2,P221+O221,R220)</f>
        <v>1023.5999999999989</v>
      </c>
      <c r="S221" s="86">
        <f t="shared" ref="S221:S224" ca="1" si="127">IF(P221&gt;E221,P221-E221,0)</f>
        <v>5.1000000000000227</v>
      </c>
      <c r="T221" s="86">
        <f t="shared" ref="T221:T224" ca="1" si="128">IF(M221=1,IF(Q220&lt;E221,E221-Q220,0),0)</f>
        <v>0</v>
      </c>
      <c r="U221" s="86">
        <f t="shared" ref="U221:U224" ca="1" si="129">IF(M221=2,IF(R220&lt;E221,E221-R220,0),0)</f>
        <v>0</v>
      </c>
      <c r="V221" s="139">
        <f t="shared" ref="V221:V223" ca="1" si="130">S221*VLOOKUP(G221,fuel_cost,IF(J221="Landing",3,2),FALSE)</f>
        <v>40.454560000000185</v>
      </c>
      <c r="W221" s="139">
        <f t="shared" ref="W221:W224" ca="1" si="131">VLOOKUP(G221,service_fee,IF(J221="Landing",3,2),FALSE)</f>
        <v>1200</v>
      </c>
    </row>
    <row r="222" spans="2:23" ht="14.35" x14ac:dyDescent="0.5">
      <c r="B222" s="86">
        <v>208</v>
      </c>
      <c r="C222" s="138">
        <f t="shared" ca="1" si="112"/>
        <v>0.54585352932278475</v>
      </c>
      <c r="D222" s="86">
        <f ca="1">VLOOKUP(C222,new_arrival,3,TRUE)</f>
        <v>5.8500000000000005</v>
      </c>
      <c r="E222" s="86">
        <f t="shared" ca="1" si="116"/>
        <v>1015.9499999999989</v>
      </c>
      <c r="F222" s="138">
        <f t="shared" ca="1" si="113"/>
        <v>0.19706866744848162</v>
      </c>
      <c r="G222" s="86" t="str">
        <f t="shared" ca="1" si="117"/>
        <v>Jumbo</v>
      </c>
      <c r="H222" s="86">
        <f t="shared" ca="1" si="118"/>
        <v>1</v>
      </c>
      <c r="I222" s="138">
        <f t="shared" ca="1" si="114"/>
        <v>0.99858507600494562</v>
      </c>
      <c r="J222" s="86" t="str">
        <f t="shared" ca="1" si="119"/>
        <v>Landing</v>
      </c>
      <c r="K222" s="86">
        <f t="shared" ca="1" si="120"/>
        <v>1021.1999999999989</v>
      </c>
      <c r="L222" s="86">
        <f t="shared" ca="1" si="121"/>
        <v>1023.5999999999989</v>
      </c>
      <c r="M222" s="86">
        <f t="shared" ca="1" si="122"/>
        <v>1</v>
      </c>
      <c r="N222" s="138">
        <f t="shared" ca="1" si="115"/>
        <v>0.74846242647690797</v>
      </c>
      <c r="O222" s="86">
        <f t="shared" ca="1" si="123"/>
        <v>12</v>
      </c>
      <c r="P222" s="86">
        <f t="shared" ca="1" si="124"/>
        <v>1021.1999999999989</v>
      </c>
      <c r="Q222" s="86">
        <f t="shared" ca="1" si="125"/>
        <v>1033.1999999999989</v>
      </c>
      <c r="R222" s="86">
        <f t="shared" ca="1" si="126"/>
        <v>1023.5999999999989</v>
      </c>
      <c r="S222" s="86">
        <f t="shared" ca="1" si="127"/>
        <v>5.25</v>
      </c>
      <c r="T222" s="86">
        <f t="shared" ca="1" si="128"/>
        <v>0</v>
      </c>
      <c r="U222" s="86">
        <f t="shared" ca="1" si="129"/>
        <v>0</v>
      </c>
      <c r="V222" s="139">
        <f t="shared" ca="1" si="130"/>
        <v>468.49950000000007</v>
      </c>
      <c r="W222" s="139">
        <f t="shared" ca="1" si="131"/>
        <v>1600</v>
      </c>
    </row>
    <row r="223" spans="2:23" ht="14.35" x14ac:dyDescent="0.5">
      <c r="B223" s="86">
        <v>209</v>
      </c>
      <c r="C223" s="138">
        <f t="shared" ca="1" si="112"/>
        <v>0.84722629234616609</v>
      </c>
      <c r="D223" s="86">
        <f ca="1">VLOOKUP(C223,new_arrival,3,TRUE)</f>
        <v>7.8000000000000007</v>
      </c>
      <c r="E223" s="86">
        <f t="shared" ca="1" si="116"/>
        <v>1023.7499999999989</v>
      </c>
      <c r="F223" s="138">
        <f t="shared" ca="1" si="113"/>
        <v>0.43674419561264699</v>
      </c>
      <c r="G223" s="86" t="str">
        <f t="shared" ca="1" si="117"/>
        <v>Medium</v>
      </c>
      <c r="H223" s="86">
        <f t="shared" ca="1" si="118"/>
        <v>2</v>
      </c>
      <c r="I223" s="138">
        <f t="shared" ca="1" si="114"/>
        <v>0.99347017920787062</v>
      </c>
      <c r="J223" s="86" t="str">
        <f t="shared" ca="1" si="119"/>
        <v>Landing</v>
      </c>
      <c r="K223" s="86">
        <f t="shared" ca="1" si="120"/>
        <v>1033.1999999999989</v>
      </c>
      <c r="L223" s="86">
        <f t="shared" ca="1" si="121"/>
        <v>1023.5999999999989</v>
      </c>
      <c r="M223" s="86">
        <f t="shared" ca="1" si="122"/>
        <v>2</v>
      </c>
      <c r="N223" s="138">
        <f t="shared" ca="1" si="115"/>
        <v>0.95872922654514026</v>
      </c>
      <c r="O223" s="86">
        <f t="shared" ca="1" si="123"/>
        <v>12</v>
      </c>
      <c r="P223" s="86">
        <f t="shared" ca="1" si="124"/>
        <v>1023.7499999999989</v>
      </c>
      <c r="Q223" s="86">
        <f t="shared" ca="1" si="125"/>
        <v>1033.1999999999989</v>
      </c>
      <c r="R223" s="86">
        <f t="shared" ca="1" si="126"/>
        <v>1035.7499999999989</v>
      </c>
      <c r="S223" s="86">
        <f t="shared" ca="1" si="127"/>
        <v>0</v>
      </c>
      <c r="T223" s="86">
        <f t="shared" ca="1" si="128"/>
        <v>0</v>
      </c>
      <c r="U223" s="86">
        <f t="shared" ca="1" si="129"/>
        <v>0.14999999999997726</v>
      </c>
      <c r="V223" s="139">
        <f t="shared" ca="1" si="130"/>
        <v>0</v>
      </c>
      <c r="W223" s="139">
        <f t="shared" ca="1" si="131"/>
        <v>1200</v>
      </c>
    </row>
    <row r="224" spans="2:23" ht="14.35" x14ac:dyDescent="0.5">
      <c r="B224" s="86">
        <v>210</v>
      </c>
      <c r="C224" s="138">
        <f t="shared" ca="1" si="112"/>
        <v>0.86607806938932985</v>
      </c>
      <c r="D224" s="86">
        <f ca="1">VLOOKUP(C224,new_arrival,3,TRUE)</f>
        <v>7.8000000000000007</v>
      </c>
      <c r="E224" s="86">
        <f t="shared" ca="1" si="116"/>
        <v>1031.5499999999988</v>
      </c>
      <c r="F224" s="138">
        <f t="shared" ca="1" si="113"/>
        <v>0.27303553797045199</v>
      </c>
      <c r="G224" s="86" t="str">
        <f t="shared" ca="1" si="117"/>
        <v>Jumbo</v>
      </c>
      <c r="H224" s="86">
        <f t="shared" ca="1" si="118"/>
        <v>1</v>
      </c>
      <c r="I224" s="138">
        <f t="shared" ca="1" si="114"/>
        <v>3.3129717558076699E-2</v>
      </c>
      <c r="J224" s="86" t="str">
        <f t="shared" ca="1" si="119"/>
        <v>Take-Off</v>
      </c>
      <c r="K224" s="86">
        <f t="shared" ca="1" si="120"/>
        <v>1033.1999999999989</v>
      </c>
      <c r="L224" s="86">
        <f t="shared" ca="1" si="121"/>
        <v>1035.7499999999989</v>
      </c>
      <c r="M224" s="86">
        <f t="shared" ca="1" si="122"/>
        <v>1</v>
      </c>
      <c r="N224" s="138">
        <f t="shared" ca="1" si="115"/>
        <v>0.21087927671942552</v>
      </c>
      <c r="O224" s="86">
        <f t="shared" ca="1" si="123"/>
        <v>9</v>
      </c>
      <c r="P224" s="86">
        <f t="shared" ca="1" si="124"/>
        <v>1033.1999999999989</v>
      </c>
      <c r="Q224" s="86">
        <f t="shared" ca="1" si="125"/>
        <v>1042.1999999999989</v>
      </c>
      <c r="R224" s="86">
        <f t="shared" ca="1" si="126"/>
        <v>1035.7499999999989</v>
      </c>
      <c r="S224" s="86">
        <f t="shared" ca="1" si="127"/>
        <v>1.6500000000000909</v>
      </c>
      <c r="T224" s="86">
        <f t="shared" ca="1" si="128"/>
        <v>0</v>
      </c>
      <c r="U224" s="86">
        <f t="shared" ca="1" si="129"/>
        <v>0</v>
      </c>
      <c r="V224" s="139">
        <f ca="1">S224*VLOOKUP(G224,fuel_cost,IF(J224="Landing",3,2),FALSE)</f>
        <v>35.99266000000199</v>
      </c>
      <c r="W224" s="139">
        <f t="shared" ca="1" si="131"/>
        <v>1600</v>
      </c>
    </row>
    <row r="225" spans="2:23" ht="14.35" x14ac:dyDescent="0.5">
      <c r="B225" s="86">
        <v>211</v>
      </c>
      <c r="C225" s="138">
        <f t="shared" ca="1" si="112"/>
        <v>3.2052465694420884E-2</v>
      </c>
      <c r="D225" s="86">
        <f ca="1">VLOOKUP(C225,new_arrival,3,TRUE)</f>
        <v>0</v>
      </c>
      <c r="E225" s="86">
        <f t="shared" ref="E225:E240" ca="1" si="132">E224+D225</f>
        <v>1031.5499999999988</v>
      </c>
      <c r="F225" s="138">
        <f t="shared" ca="1" si="113"/>
        <v>0.61983103980818699</v>
      </c>
      <c r="G225" s="86" t="str">
        <f t="shared" ref="G225:G240" ca="1" si="133">VLOOKUP(F225,jet_type,3,TRUE)</f>
        <v>Medium</v>
      </c>
      <c r="H225" s="86">
        <f t="shared" ref="H225:H240" ca="1" si="134">VLOOKUP(G225,jet_indicator,2,)</f>
        <v>2</v>
      </c>
      <c r="I225" s="138">
        <f t="shared" ca="1" si="114"/>
        <v>0.40233421829185134</v>
      </c>
      <c r="J225" s="86" t="str">
        <f t="shared" ref="J225:J240" ca="1" si="135">VLOOKUP(I225,action_type,3,TRUE)</f>
        <v>Take-Off</v>
      </c>
      <c r="K225" s="86">
        <f t="shared" ref="K225:K240" ca="1" si="136">Q224</f>
        <v>1042.1999999999989</v>
      </c>
      <c r="L225" s="86">
        <f t="shared" ref="L225:L240" ca="1" si="137">R224</f>
        <v>1035.7499999999989</v>
      </c>
      <c r="M225" s="86">
        <f t="shared" ref="M225:M240" ca="1" si="138">IF(K225&lt;=L225,1,2)</f>
        <v>2</v>
      </c>
      <c r="N225" s="138">
        <f t="shared" ca="1" si="115"/>
        <v>0.26870145786204191</v>
      </c>
      <c r="O225" s="86">
        <f t="shared" ref="O225:O240" ca="1" si="139">IF(H225=1, VLOOKUP(N225, jumbo_comp,3,TRUE), IF(H225=2, VLOOKUP(N225, mid_comp,3,TRUE), IF(H225=3, VLOOKUP(N225, small_comp, 3, TRUE))))</f>
        <v>6</v>
      </c>
      <c r="P225" s="86">
        <f t="shared" ref="P225:P240" ca="1" si="140">IF(E225&gt;MIN(K225:L225),E225,MIN(Q224:R224))</f>
        <v>1035.7499999999989</v>
      </c>
      <c r="Q225" s="86">
        <f t="shared" ref="Q225:Q240" ca="1" si="141">IF(M225=1,P225+O225,Q224)</f>
        <v>1042.1999999999989</v>
      </c>
      <c r="R225" s="86">
        <f t="shared" ref="R225:R240" ca="1" si="142">IF(M225=2,P225+O225,R224)</f>
        <v>1041.7499999999989</v>
      </c>
      <c r="S225" s="86">
        <f t="shared" ref="S225:S240" ca="1" si="143">IF(P225&gt;E225,P225-E225,0)</f>
        <v>4.2000000000000455</v>
      </c>
      <c r="T225" s="86">
        <f t="shared" ref="T225:T240" ca="1" si="144">IF(M225=1,IF(Q224&lt;E225,E225-Q224,0),0)</f>
        <v>0</v>
      </c>
      <c r="U225" s="86">
        <f t="shared" ref="U225:U240" ca="1" si="145">IF(M225=2,IF(R224&lt;E225,E225-R224,0),0)</f>
        <v>0</v>
      </c>
      <c r="V225" s="139">
        <f ca="1">S225*VLOOKUP(G225,fuel_cost,IF(J225="Landing",3,2),FALSE)</f>
        <v>33.315520000000369</v>
      </c>
      <c r="W225" s="139">
        <f t="shared" ref="W225:W240" ca="1" si="146">VLOOKUP(G225,service_fee,IF(J225="Landing",3,2),FALSE)</f>
        <v>1200</v>
      </c>
    </row>
    <row r="226" spans="2:23" ht="14.35" x14ac:dyDescent="0.5">
      <c r="B226" s="86">
        <v>212</v>
      </c>
      <c r="C226" s="138">
        <f t="shared" ca="1" si="112"/>
        <v>0.58681656219173084</v>
      </c>
      <c r="D226" s="86">
        <f ca="1">VLOOKUP(C226,new_arrival,3,TRUE)</f>
        <v>5.8500000000000005</v>
      </c>
      <c r="E226" s="86">
        <f t="shared" ca="1" si="132"/>
        <v>1037.3999999999987</v>
      </c>
      <c r="F226" s="138">
        <f t="shared" ca="1" si="113"/>
        <v>0.51594938863497897</v>
      </c>
      <c r="G226" s="86" t="str">
        <f t="shared" ca="1" si="133"/>
        <v>Medium</v>
      </c>
      <c r="H226" s="86">
        <f t="shared" ca="1" si="134"/>
        <v>2</v>
      </c>
      <c r="I226" s="138">
        <f t="shared" ca="1" si="114"/>
        <v>5.8813944017315878E-2</v>
      </c>
      <c r="J226" s="86" t="str">
        <f t="shared" ca="1" si="135"/>
        <v>Take-Off</v>
      </c>
      <c r="K226" s="86">
        <f t="shared" ca="1" si="136"/>
        <v>1042.1999999999989</v>
      </c>
      <c r="L226" s="86">
        <f t="shared" ca="1" si="137"/>
        <v>1041.7499999999989</v>
      </c>
      <c r="M226" s="86">
        <f t="shared" ca="1" si="138"/>
        <v>2</v>
      </c>
      <c r="N226" s="138">
        <f t="shared" ca="1" si="115"/>
        <v>0.36345923580605843</v>
      </c>
      <c r="O226" s="86">
        <f t="shared" ca="1" si="139"/>
        <v>9</v>
      </c>
      <c r="P226" s="86">
        <f t="shared" ca="1" si="140"/>
        <v>1041.7499999999989</v>
      </c>
      <c r="Q226" s="86">
        <f t="shared" ca="1" si="141"/>
        <v>1042.1999999999989</v>
      </c>
      <c r="R226" s="86">
        <f t="shared" ca="1" si="142"/>
        <v>1050.7499999999989</v>
      </c>
      <c r="S226" s="86">
        <f t="shared" ca="1" si="143"/>
        <v>4.3500000000001364</v>
      </c>
      <c r="T226" s="86">
        <f t="shared" ca="1" si="144"/>
        <v>0</v>
      </c>
      <c r="U226" s="86">
        <f t="shared" ca="1" si="145"/>
        <v>0</v>
      </c>
      <c r="V226" s="139">
        <f ca="1">S226*VLOOKUP(G226,fuel_cost,IF(J226="Landing",3,2),FALSE)</f>
        <v>34.50536000000109</v>
      </c>
      <c r="W226" s="139">
        <f t="shared" ca="1" si="146"/>
        <v>1200</v>
      </c>
    </row>
    <row r="227" spans="2:23" ht="14.35" x14ac:dyDescent="0.5">
      <c r="B227" s="86">
        <v>213</v>
      </c>
      <c r="C227" s="138">
        <f t="shared" ca="1" si="112"/>
        <v>0.37746119150086999</v>
      </c>
      <c r="D227" s="86">
        <f ca="1">VLOOKUP(C227,new_arrival,3,TRUE)</f>
        <v>3.9000000000000004</v>
      </c>
      <c r="E227" s="86">
        <f t="shared" ca="1" si="132"/>
        <v>1041.2999999999988</v>
      </c>
      <c r="F227" s="138">
        <f t="shared" ca="1" si="113"/>
        <v>0.34507401472499966</v>
      </c>
      <c r="G227" s="86" t="str">
        <f t="shared" ca="1" si="133"/>
        <v>Jumbo</v>
      </c>
      <c r="H227" s="86">
        <f t="shared" ca="1" si="134"/>
        <v>1</v>
      </c>
      <c r="I227" s="138">
        <f t="shared" ca="1" si="114"/>
        <v>0.75346661300393003</v>
      </c>
      <c r="J227" s="86" t="str">
        <f t="shared" ca="1" si="135"/>
        <v>Landing</v>
      </c>
      <c r="K227" s="86">
        <f t="shared" ca="1" si="136"/>
        <v>1042.1999999999989</v>
      </c>
      <c r="L227" s="86">
        <f t="shared" ca="1" si="137"/>
        <v>1050.7499999999989</v>
      </c>
      <c r="M227" s="86">
        <f t="shared" ca="1" si="138"/>
        <v>1</v>
      </c>
      <c r="N227" s="138">
        <f t="shared" ca="1" si="115"/>
        <v>0.71897087365755419</v>
      </c>
      <c r="O227" s="86">
        <f t="shared" ca="1" si="139"/>
        <v>12</v>
      </c>
      <c r="P227" s="86">
        <f t="shared" ca="1" si="140"/>
        <v>1042.1999999999989</v>
      </c>
      <c r="Q227" s="86">
        <f t="shared" ca="1" si="141"/>
        <v>1054.1999999999989</v>
      </c>
      <c r="R227" s="86">
        <f t="shared" ca="1" si="142"/>
        <v>1050.7499999999989</v>
      </c>
      <c r="S227" s="86">
        <f t="shared" ca="1" si="143"/>
        <v>0.90000000000009095</v>
      </c>
      <c r="T227" s="86">
        <f t="shared" ca="1" si="144"/>
        <v>0</v>
      </c>
      <c r="U227" s="86">
        <f t="shared" ca="1" si="145"/>
        <v>0</v>
      </c>
      <c r="V227" s="139">
        <f ca="1">S227*VLOOKUP(G227,fuel_cost,IF(J227="Landing",3,2),FALSE)</f>
        <v>80.314200000008128</v>
      </c>
      <c r="W227" s="139">
        <f t="shared" ca="1" si="146"/>
        <v>1600</v>
      </c>
    </row>
    <row r="228" spans="2:23" ht="14.35" x14ac:dyDescent="0.5">
      <c r="B228" s="86">
        <v>214</v>
      </c>
      <c r="C228" s="138">
        <f t="shared" ca="1" si="112"/>
        <v>0.54276789744563836</v>
      </c>
      <c r="D228" s="86">
        <f ca="1">VLOOKUP(C228,new_arrival,3,TRUE)</f>
        <v>5.8500000000000005</v>
      </c>
      <c r="E228" s="86">
        <f t="shared" ca="1" si="132"/>
        <v>1047.1499999999987</v>
      </c>
      <c r="F228" s="138">
        <f t="shared" ca="1" si="113"/>
        <v>0.8197861081775758</v>
      </c>
      <c r="G228" s="86" t="str">
        <f t="shared" ca="1" si="133"/>
        <v>Small</v>
      </c>
      <c r="H228" s="86">
        <f t="shared" ca="1" si="134"/>
        <v>3</v>
      </c>
      <c r="I228" s="138">
        <f t="shared" ca="1" si="114"/>
        <v>6.9458209859815545E-2</v>
      </c>
      <c r="J228" s="86" t="str">
        <f t="shared" ca="1" si="135"/>
        <v>Take-Off</v>
      </c>
      <c r="K228" s="86">
        <f t="shared" ca="1" si="136"/>
        <v>1054.1999999999989</v>
      </c>
      <c r="L228" s="86">
        <f t="shared" ca="1" si="137"/>
        <v>1050.7499999999989</v>
      </c>
      <c r="M228" s="86">
        <f t="shared" ca="1" si="138"/>
        <v>2</v>
      </c>
      <c r="N228" s="138">
        <f t="shared" ca="1" si="115"/>
        <v>0.50419349265078395</v>
      </c>
      <c r="O228" s="86">
        <f t="shared" ca="1" si="139"/>
        <v>6</v>
      </c>
      <c r="P228" s="86">
        <f t="shared" ca="1" si="140"/>
        <v>1050.7499999999989</v>
      </c>
      <c r="Q228" s="86">
        <f t="shared" ca="1" si="141"/>
        <v>1054.1999999999989</v>
      </c>
      <c r="R228" s="86">
        <f t="shared" ca="1" si="142"/>
        <v>1056.7499999999989</v>
      </c>
      <c r="S228" s="86">
        <f t="shared" ca="1" si="143"/>
        <v>3.6000000000001364</v>
      </c>
      <c r="T228" s="86">
        <f t="shared" ca="1" si="144"/>
        <v>0</v>
      </c>
      <c r="U228" s="86">
        <f t="shared" ca="1" si="145"/>
        <v>0</v>
      </c>
      <c r="V228" s="139">
        <f ca="1">S228*VLOOKUP(G228,fuel_cost,IF(J228="Landing",3,2),FALSE)</f>
        <v>3.5695200000001357</v>
      </c>
      <c r="W228" s="139">
        <f t="shared" ca="1" si="146"/>
        <v>850</v>
      </c>
    </row>
    <row r="229" spans="2:23" ht="14.35" x14ac:dyDescent="0.5">
      <c r="B229" s="86">
        <v>215</v>
      </c>
      <c r="C229" s="138">
        <f t="shared" ca="1" si="112"/>
        <v>0.28031219476101465</v>
      </c>
      <c r="D229" s="86">
        <f ca="1">VLOOKUP(C229,new_arrival,3,TRUE)</f>
        <v>3.9000000000000004</v>
      </c>
      <c r="E229" s="86">
        <f t="shared" ca="1" si="132"/>
        <v>1051.0499999999988</v>
      </c>
      <c r="F229" s="138">
        <f t="shared" ca="1" si="113"/>
        <v>5.9201777978487136E-2</v>
      </c>
      <c r="G229" s="86" t="str">
        <f t="shared" ca="1" si="133"/>
        <v>Jumbo</v>
      </c>
      <c r="H229" s="86">
        <f t="shared" ca="1" si="134"/>
        <v>1</v>
      </c>
      <c r="I229" s="138">
        <f t="shared" ca="1" si="114"/>
        <v>0.9323401292416178</v>
      </c>
      <c r="J229" s="86" t="str">
        <f t="shared" ca="1" si="135"/>
        <v>Landing</v>
      </c>
      <c r="K229" s="86">
        <f t="shared" ca="1" si="136"/>
        <v>1054.1999999999989</v>
      </c>
      <c r="L229" s="86">
        <f t="shared" ca="1" si="137"/>
        <v>1056.7499999999989</v>
      </c>
      <c r="M229" s="86">
        <f t="shared" ca="1" si="138"/>
        <v>1</v>
      </c>
      <c r="N229" s="138">
        <f t="shared" ca="1" si="115"/>
        <v>0.14552883225854607</v>
      </c>
      <c r="O229" s="86">
        <f t="shared" ca="1" si="139"/>
        <v>9</v>
      </c>
      <c r="P229" s="86">
        <f t="shared" ca="1" si="140"/>
        <v>1054.1999999999989</v>
      </c>
      <c r="Q229" s="86">
        <f t="shared" ca="1" si="141"/>
        <v>1063.1999999999989</v>
      </c>
      <c r="R229" s="86">
        <f t="shared" ca="1" si="142"/>
        <v>1056.7499999999989</v>
      </c>
      <c r="S229" s="86">
        <f t="shared" ca="1" si="143"/>
        <v>3.1500000000000909</v>
      </c>
      <c r="T229" s="86">
        <f t="shared" ca="1" si="144"/>
        <v>0</v>
      </c>
      <c r="U229" s="86">
        <f t="shared" ca="1" si="145"/>
        <v>0</v>
      </c>
      <c r="V229" s="139">
        <f ca="1">S229*VLOOKUP(G229,fuel_cost,IF(J229="Landing",3,2),FALSE)</f>
        <v>281.09970000000817</v>
      </c>
      <c r="W229" s="139">
        <f t="shared" ca="1" si="146"/>
        <v>1600</v>
      </c>
    </row>
    <row r="230" spans="2:23" ht="14.35" x14ac:dyDescent="0.5">
      <c r="B230" s="86">
        <v>216</v>
      </c>
      <c r="C230" s="138">
        <f t="shared" ca="1" si="112"/>
        <v>0.6282175719408587</v>
      </c>
      <c r="D230" s="86">
        <f ca="1">VLOOKUP(C230,new_arrival,3,TRUE)</f>
        <v>5.8500000000000005</v>
      </c>
      <c r="E230" s="86">
        <f t="shared" ca="1" si="132"/>
        <v>1056.8999999999987</v>
      </c>
      <c r="F230" s="138">
        <f t="shared" ca="1" si="113"/>
        <v>0.29157350860000109</v>
      </c>
      <c r="G230" s="86" t="str">
        <f t="shared" ca="1" si="133"/>
        <v>Jumbo</v>
      </c>
      <c r="H230" s="86">
        <f t="shared" ca="1" si="134"/>
        <v>1</v>
      </c>
      <c r="I230" s="138">
        <f t="shared" ca="1" si="114"/>
        <v>0.45031576666880291</v>
      </c>
      <c r="J230" s="86" t="str">
        <f t="shared" ca="1" si="135"/>
        <v>Take-Off</v>
      </c>
      <c r="K230" s="86">
        <f t="shared" ca="1" si="136"/>
        <v>1063.1999999999989</v>
      </c>
      <c r="L230" s="86">
        <f t="shared" ca="1" si="137"/>
        <v>1056.7499999999989</v>
      </c>
      <c r="M230" s="86">
        <f t="shared" ca="1" si="138"/>
        <v>2</v>
      </c>
      <c r="N230" s="138">
        <f t="shared" ca="1" si="115"/>
        <v>0.74740620968502725</v>
      </c>
      <c r="O230" s="86">
        <f t="shared" ca="1" si="139"/>
        <v>12</v>
      </c>
      <c r="P230" s="86">
        <f t="shared" ca="1" si="140"/>
        <v>1056.8999999999987</v>
      </c>
      <c r="Q230" s="86">
        <f t="shared" ca="1" si="141"/>
        <v>1063.1999999999989</v>
      </c>
      <c r="R230" s="86">
        <f t="shared" ca="1" si="142"/>
        <v>1068.8999999999987</v>
      </c>
      <c r="S230" s="86">
        <f t="shared" ca="1" si="143"/>
        <v>0</v>
      </c>
      <c r="T230" s="86">
        <f t="shared" ca="1" si="144"/>
        <v>0</v>
      </c>
      <c r="U230" s="86">
        <f t="shared" ca="1" si="145"/>
        <v>0.14999999999986358</v>
      </c>
      <c r="V230" s="139">
        <f ca="1">S230*VLOOKUP(G230,fuel_cost,IF(J230="Landing",3,2),FALSE)</f>
        <v>0</v>
      </c>
      <c r="W230" s="139">
        <f t="shared" ca="1" si="146"/>
        <v>1600</v>
      </c>
    </row>
    <row r="231" spans="2:23" ht="14.35" x14ac:dyDescent="0.5">
      <c r="B231" s="86">
        <v>217</v>
      </c>
      <c r="C231" s="138">
        <f t="shared" ca="1" si="112"/>
        <v>0.40545266003492908</v>
      </c>
      <c r="D231" s="86">
        <f ca="1">VLOOKUP(C231,new_arrival,3,TRUE)</f>
        <v>3.9000000000000004</v>
      </c>
      <c r="E231" s="86">
        <f t="shared" ca="1" si="132"/>
        <v>1060.7999999999988</v>
      </c>
      <c r="F231" s="138">
        <f t="shared" ca="1" si="113"/>
        <v>0.88870228294946696</v>
      </c>
      <c r="G231" s="86" t="str">
        <f t="shared" ca="1" si="133"/>
        <v>Small</v>
      </c>
      <c r="H231" s="86">
        <f t="shared" ca="1" si="134"/>
        <v>3</v>
      </c>
      <c r="I231" s="138">
        <f t="shared" ca="1" si="114"/>
        <v>0.43461270643898298</v>
      </c>
      <c r="J231" s="86" t="str">
        <f t="shared" ca="1" si="135"/>
        <v>Take-Off</v>
      </c>
      <c r="K231" s="86">
        <f t="shared" ca="1" si="136"/>
        <v>1063.1999999999989</v>
      </c>
      <c r="L231" s="86">
        <f t="shared" ca="1" si="137"/>
        <v>1068.8999999999987</v>
      </c>
      <c r="M231" s="86">
        <f t="shared" ca="1" si="138"/>
        <v>1</v>
      </c>
      <c r="N231" s="138">
        <f t="shared" ca="1" si="115"/>
        <v>0.20483182770078201</v>
      </c>
      <c r="O231" s="86">
        <f t="shared" ca="1" si="139"/>
        <v>6</v>
      </c>
      <c r="P231" s="86">
        <f t="shared" ca="1" si="140"/>
        <v>1063.1999999999989</v>
      </c>
      <c r="Q231" s="86">
        <f t="shared" ca="1" si="141"/>
        <v>1069.1999999999989</v>
      </c>
      <c r="R231" s="86">
        <f t="shared" ca="1" si="142"/>
        <v>1068.8999999999987</v>
      </c>
      <c r="S231" s="86">
        <f t="shared" ca="1" si="143"/>
        <v>2.4000000000000909</v>
      </c>
      <c r="T231" s="86">
        <f t="shared" ca="1" si="144"/>
        <v>0</v>
      </c>
      <c r="U231" s="86">
        <f t="shared" ca="1" si="145"/>
        <v>0</v>
      </c>
      <c r="V231" s="139">
        <f ca="1">S231*VLOOKUP(G231,fuel_cost,IF(J231="Landing",3,2),FALSE)</f>
        <v>2.3796800000000906</v>
      </c>
      <c r="W231" s="139">
        <f t="shared" ca="1" si="146"/>
        <v>850</v>
      </c>
    </row>
    <row r="232" spans="2:23" ht="14.35" x14ac:dyDescent="0.5">
      <c r="B232" s="86">
        <v>218</v>
      </c>
      <c r="C232" s="138">
        <f t="shared" ca="1" si="112"/>
        <v>0.26485315218158323</v>
      </c>
      <c r="D232" s="86">
        <f ca="1">VLOOKUP(C232,new_arrival,3,TRUE)</f>
        <v>3.9000000000000004</v>
      </c>
      <c r="E232" s="86">
        <f t="shared" ca="1" si="132"/>
        <v>1064.6999999999989</v>
      </c>
      <c r="F232" s="138">
        <f t="shared" ca="1" si="113"/>
        <v>0.24641967218546135</v>
      </c>
      <c r="G232" s="86" t="str">
        <f t="shared" ca="1" si="133"/>
        <v>Jumbo</v>
      </c>
      <c r="H232" s="86">
        <f t="shared" ca="1" si="134"/>
        <v>1</v>
      </c>
      <c r="I232" s="138">
        <f t="shared" ca="1" si="114"/>
        <v>0.41283313771828811</v>
      </c>
      <c r="J232" s="86" t="str">
        <f t="shared" ca="1" si="135"/>
        <v>Take-Off</v>
      </c>
      <c r="K232" s="86">
        <f t="shared" ca="1" si="136"/>
        <v>1069.1999999999989</v>
      </c>
      <c r="L232" s="86">
        <f t="shared" ca="1" si="137"/>
        <v>1068.8999999999987</v>
      </c>
      <c r="M232" s="86">
        <f t="shared" ca="1" si="138"/>
        <v>2</v>
      </c>
      <c r="N232" s="138">
        <f t="shared" ca="1" si="115"/>
        <v>0.77804417057968156</v>
      </c>
      <c r="O232" s="86">
        <f t="shared" ca="1" si="139"/>
        <v>12</v>
      </c>
      <c r="P232" s="86">
        <f t="shared" ca="1" si="140"/>
        <v>1068.8999999999987</v>
      </c>
      <c r="Q232" s="86">
        <f t="shared" ca="1" si="141"/>
        <v>1069.1999999999989</v>
      </c>
      <c r="R232" s="86">
        <f t="shared" ca="1" si="142"/>
        <v>1080.8999999999987</v>
      </c>
      <c r="S232" s="86">
        <f t="shared" ca="1" si="143"/>
        <v>4.1999999999998181</v>
      </c>
      <c r="T232" s="86">
        <f t="shared" ca="1" si="144"/>
        <v>0</v>
      </c>
      <c r="U232" s="86">
        <f t="shared" ca="1" si="145"/>
        <v>0</v>
      </c>
      <c r="V232" s="139">
        <f ca="1">S232*VLOOKUP(G232,fuel_cost,IF(J232="Landing",3,2),FALSE)</f>
        <v>91.617679999996056</v>
      </c>
      <c r="W232" s="139">
        <f t="shared" ca="1" si="146"/>
        <v>1600</v>
      </c>
    </row>
    <row r="233" spans="2:23" ht="14.35" x14ac:dyDescent="0.5">
      <c r="B233" s="86">
        <v>219</v>
      </c>
      <c r="C233" s="138">
        <f t="shared" ca="1" si="112"/>
        <v>0.45016599421476566</v>
      </c>
      <c r="D233" s="86">
        <f ca="1">VLOOKUP(C233,new_arrival,3,TRUE)</f>
        <v>3.9000000000000004</v>
      </c>
      <c r="E233" s="86">
        <f t="shared" ca="1" si="132"/>
        <v>1068.599999999999</v>
      </c>
      <c r="F233" s="138">
        <f t="shared" ca="1" si="113"/>
        <v>0.29691608005364145</v>
      </c>
      <c r="G233" s="86" t="str">
        <f t="shared" ca="1" si="133"/>
        <v>Jumbo</v>
      </c>
      <c r="H233" s="86">
        <f t="shared" ca="1" si="134"/>
        <v>1</v>
      </c>
      <c r="I233" s="138">
        <f t="shared" ca="1" si="114"/>
        <v>0.25446998061913007</v>
      </c>
      <c r="J233" s="86" t="str">
        <f t="shared" ca="1" si="135"/>
        <v>Take-Off</v>
      </c>
      <c r="K233" s="86">
        <f t="shared" ca="1" si="136"/>
        <v>1069.1999999999989</v>
      </c>
      <c r="L233" s="86">
        <f t="shared" ca="1" si="137"/>
        <v>1080.8999999999987</v>
      </c>
      <c r="M233" s="86">
        <f t="shared" ca="1" si="138"/>
        <v>1</v>
      </c>
      <c r="N233" s="138">
        <f t="shared" ca="1" si="115"/>
        <v>0.85352459220152532</v>
      </c>
      <c r="O233" s="86">
        <f t="shared" ca="1" si="139"/>
        <v>12</v>
      </c>
      <c r="P233" s="86">
        <f t="shared" ca="1" si="140"/>
        <v>1069.1999999999989</v>
      </c>
      <c r="Q233" s="86">
        <f t="shared" ca="1" si="141"/>
        <v>1081.1999999999989</v>
      </c>
      <c r="R233" s="86">
        <f t="shared" ca="1" si="142"/>
        <v>1080.8999999999987</v>
      </c>
      <c r="S233" s="86">
        <f t="shared" ca="1" si="143"/>
        <v>0.59999999999990905</v>
      </c>
      <c r="T233" s="86">
        <f t="shared" ca="1" si="144"/>
        <v>0</v>
      </c>
      <c r="U233" s="86">
        <f t="shared" ca="1" si="145"/>
        <v>0</v>
      </c>
      <c r="V233" s="139">
        <f ca="1">S233*VLOOKUP(G233,fuel_cost,IF(J233="Landing",3,2),FALSE)</f>
        <v>13.08823999999802</v>
      </c>
      <c r="W233" s="139">
        <f t="shared" ca="1" si="146"/>
        <v>1600</v>
      </c>
    </row>
    <row r="234" spans="2:23" ht="14.35" x14ac:dyDescent="0.5">
      <c r="B234" s="86">
        <v>220</v>
      </c>
      <c r="C234" s="138">
        <f t="shared" ca="1" si="112"/>
        <v>0.2448671282137288</v>
      </c>
      <c r="D234" s="86">
        <f ca="1">VLOOKUP(C234,new_arrival,3,TRUE)</f>
        <v>3.9000000000000004</v>
      </c>
      <c r="E234" s="86">
        <f t="shared" ca="1" si="132"/>
        <v>1072.4999999999991</v>
      </c>
      <c r="F234" s="138">
        <f t="shared" ca="1" si="113"/>
        <v>0.71832307851269617</v>
      </c>
      <c r="G234" s="86" t="str">
        <f t="shared" ca="1" si="133"/>
        <v>Medium</v>
      </c>
      <c r="H234" s="86">
        <f t="shared" ca="1" si="134"/>
        <v>2</v>
      </c>
      <c r="I234" s="138">
        <f t="shared" ca="1" si="114"/>
        <v>0.29596508362953378</v>
      </c>
      <c r="J234" s="86" t="str">
        <f t="shared" ca="1" si="135"/>
        <v>Take-Off</v>
      </c>
      <c r="K234" s="86">
        <f t="shared" ca="1" si="136"/>
        <v>1081.1999999999989</v>
      </c>
      <c r="L234" s="86">
        <f t="shared" ca="1" si="137"/>
        <v>1080.8999999999987</v>
      </c>
      <c r="M234" s="86">
        <f t="shared" ca="1" si="138"/>
        <v>2</v>
      </c>
      <c r="N234" s="138">
        <f t="shared" ca="1" si="115"/>
        <v>0.35302239673734537</v>
      </c>
      <c r="O234" s="86">
        <f t="shared" ca="1" si="139"/>
        <v>9</v>
      </c>
      <c r="P234" s="86">
        <f t="shared" ca="1" si="140"/>
        <v>1080.8999999999987</v>
      </c>
      <c r="Q234" s="86">
        <f t="shared" ca="1" si="141"/>
        <v>1081.1999999999989</v>
      </c>
      <c r="R234" s="86">
        <f t="shared" ca="1" si="142"/>
        <v>1089.8999999999987</v>
      </c>
      <c r="S234" s="86">
        <f t="shared" ca="1" si="143"/>
        <v>8.3999999999996362</v>
      </c>
      <c r="T234" s="86">
        <f t="shared" ca="1" si="144"/>
        <v>0</v>
      </c>
      <c r="U234" s="86">
        <f t="shared" ca="1" si="145"/>
        <v>0</v>
      </c>
      <c r="V234" s="139">
        <f ca="1">S234*VLOOKUP(G234,fuel_cost,IF(J234="Landing",3,2),FALSE)</f>
        <v>66.631039999997128</v>
      </c>
      <c r="W234" s="139">
        <f t="shared" ca="1" si="146"/>
        <v>1200</v>
      </c>
    </row>
    <row r="235" spans="2:23" ht="14.35" x14ac:dyDescent="0.5">
      <c r="B235" s="86">
        <v>221</v>
      </c>
      <c r="C235" s="138">
        <f t="shared" ca="1" si="112"/>
        <v>0.80412424526316895</v>
      </c>
      <c r="D235" s="86">
        <f ca="1">VLOOKUP(C235,new_arrival,3,TRUE)</f>
        <v>7.8000000000000007</v>
      </c>
      <c r="E235" s="86">
        <f t="shared" ca="1" si="132"/>
        <v>1080.299999999999</v>
      </c>
      <c r="F235" s="138">
        <f t="shared" ca="1" si="113"/>
        <v>0.21470266459438048</v>
      </c>
      <c r="G235" s="86" t="str">
        <f t="shared" ca="1" si="133"/>
        <v>Jumbo</v>
      </c>
      <c r="H235" s="86">
        <f t="shared" ca="1" si="134"/>
        <v>1</v>
      </c>
      <c r="I235" s="138">
        <f t="shared" ca="1" si="114"/>
        <v>0.61254856661754431</v>
      </c>
      <c r="J235" s="86" t="str">
        <f t="shared" ca="1" si="135"/>
        <v>Landing</v>
      </c>
      <c r="K235" s="86">
        <f t="shared" ca="1" si="136"/>
        <v>1081.1999999999989</v>
      </c>
      <c r="L235" s="86">
        <f t="shared" ca="1" si="137"/>
        <v>1089.8999999999987</v>
      </c>
      <c r="M235" s="86">
        <f t="shared" ca="1" si="138"/>
        <v>1</v>
      </c>
      <c r="N235" s="138">
        <f t="shared" ca="1" si="115"/>
        <v>0.43114147146161375</v>
      </c>
      <c r="O235" s="86">
        <f t="shared" ca="1" si="139"/>
        <v>9</v>
      </c>
      <c r="P235" s="86">
        <f t="shared" ca="1" si="140"/>
        <v>1081.1999999999989</v>
      </c>
      <c r="Q235" s="86">
        <f t="shared" ca="1" si="141"/>
        <v>1090.1999999999989</v>
      </c>
      <c r="R235" s="86">
        <f t="shared" ca="1" si="142"/>
        <v>1089.8999999999987</v>
      </c>
      <c r="S235" s="86">
        <f t="shared" ca="1" si="143"/>
        <v>0.89999999999986358</v>
      </c>
      <c r="T235" s="86">
        <f t="shared" ca="1" si="144"/>
        <v>0</v>
      </c>
      <c r="U235" s="86">
        <f t="shared" ca="1" si="145"/>
        <v>0</v>
      </c>
      <c r="V235" s="139">
        <f ca="1">S235*VLOOKUP(G235,fuel_cost,IF(J235="Landing",3,2),FALSE)</f>
        <v>80.314199999987835</v>
      </c>
      <c r="W235" s="139">
        <f t="shared" ca="1" si="146"/>
        <v>1600</v>
      </c>
    </row>
    <row r="236" spans="2:23" ht="14.35" x14ac:dyDescent="0.5">
      <c r="B236" s="86">
        <v>222</v>
      </c>
      <c r="C236" s="138">
        <f t="shared" ca="1" si="112"/>
        <v>9.0257571369874445E-2</v>
      </c>
      <c r="D236" s="86">
        <f ca="1">VLOOKUP(C236,new_arrival,3,TRUE)</f>
        <v>0</v>
      </c>
      <c r="E236" s="86">
        <f t="shared" ca="1" si="132"/>
        <v>1080.299999999999</v>
      </c>
      <c r="F236" s="138">
        <f t="shared" ca="1" si="113"/>
        <v>0.37120742266352624</v>
      </c>
      <c r="G236" s="86" t="str">
        <f t="shared" ca="1" si="133"/>
        <v>Medium</v>
      </c>
      <c r="H236" s="86">
        <f t="shared" ca="1" si="134"/>
        <v>2</v>
      </c>
      <c r="I236" s="138">
        <f t="shared" ca="1" si="114"/>
        <v>0.28534717607036209</v>
      </c>
      <c r="J236" s="86" t="str">
        <f t="shared" ca="1" si="135"/>
        <v>Take-Off</v>
      </c>
      <c r="K236" s="86">
        <f t="shared" ca="1" si="136"/>
        <v>1090.1999999999989</v>
      </c>
      <c r="L236" s="86">
        <f t="shared" ca="1" si="137"/>
        <v>1089.8999999999987</v>
      </c>
      <c r="M236" s="86">
        <f t="shared" ca="1" si="138"/>
        <v>2</v>
      </c>
      <c r="N236" s="138">
        <f t="shared" ca="1" si="115"/>
        <v>0.56256828658815983</v>
      </c>
      <c r="O236" s="86">
        <f t="shared" ca="1" si="139"/>
        <v>9</v>
      </c>
      <c r="P236" s="86">
        <f t="shared" ca="1" si="140"/>
        <v>1089.8999999999987</v>
      </c>
      <c r="Q236" s="86">
        <f t="shared" ca="1" si="141"/>
        <v>1090.1999999999989</v>
      </c>
      <c r="R236" s="86">
        <f t="shared" ca="1" si="142"/>
        <v>1098.8999999999987</v>
      </c>
      <c r="S236" s="86">
        <f t="shared" ca="1" si="143"/>
        <v>9.5999999999996817</v>
      </c>
      <c r="T236" s="86">
        <f t="shared" ca="1" si="144"/>
        <v>0</v>
      </c>
      <c r="U236" s="86">
        <f t="shared" ca="1" si="145"/>
        <v>0</v>
      </c>
      <c r="V236" s="139">
        <f ca="1">S236*VLOOKUP(G236,fuel_cost,IF(J236="Landing",3,2),FALSE)</f>
        <v>76.149759999997485</v>
      </c>
      <c r="W236" s="139">
        <f t="shared" ca="1" si="146"/>
        <v>1200</v>
      </c>
    </row>
    <row r="237" spans="2:23" ht="14.35" x14ac:dyDescent="0.5">
      <c r="B237" s="86">
        <v>223</v>
      </c>
      <c r="C237" s="138">
        <f t="shared" ca="1" si="112"/>
        <v>0.59217057503386972</v>
      </c>
      <c r="D237" s="86">
        <f ca="1">VLOOKUP(C237,new_arrival,3,TRUE)</f>
        <v>5.8500000000000005</v>
      </c>
      <c r="E237" s="86">
        <f t="shared" ca="1" si="132"/>
        <v>1086.149999999999</v>
      </c>
      <c r="F237" s="138">
        <f t="shared" ca="1" si="113"/>
        <v>0.64440299844466598</v>
      </c>
      <c r="G237" s="86" t="str">
        <f t="shared" ca="1" si="133"/>
        <v>Medium</v>
      </c>
      <c r="H237" s="86">
        <f t="shared" ca="1" si="134"/>
        <v>2</v>
      </c>
      <c r="I237" s="138">
        <f t="shared" ca="1" si="114"/>
        <v>1.1400458795262969E-2</v>
      </c>
      <c r="J237" s="86" t="str">
        <f t="shared" ca="1" si="135"/>
        <v>Take-Off</v>
      </c>
      <c r="K237" s="86">
        <f t="shared" ca="1" si="136"/>
        <v>1090.1999999999989</v>
      </c>
      <c r="L237" s="86">
        <f t="shared" ca="1" si="137"/>
        <v>1098.8999999999987</v>
      </c>
      <c r="M237" s="86">
        <f t="shared" ca="1" si="138"/>
        <v>1</v>
      </c>
      <c r="N237" s="138">
        <f t="shared" ca="1" si="115"/>
        <v>0.28895806589843709</v>
      </c>
      <c r="O237" s="86">
        <f t="shared" ca="1" si="139"/>
        <v>6</v>
      </c>
      <c r="P237" s="86">
        <f t="shared" ca="1" si="140"/>
        <v>1090.1999999999989</v>
      </c>
      <c r="Q237" s="86">
        <f t="shared" ca="1" si="141"/>
        <v>1096.1999999999989</v>
      </c>
      <c r="R237" s="86">
        <f t="shared" ca="1" si="142"/>
        <v>1098.8999999999987</v>
      </c>
      <c r="S237" s="86">
        <f t="shared" ca="1" si="143"/>
        <v>4.0499999999999545</v>
      </c>
      <c r="T237" s="86">
        <f t="shared" ca="1" si="144"/>
        <v>0</v>
      </c>
      <c r="U237" s="86">
        <f t="shared" ca="1" si="145"/>
        <v>0</v>
      </c>
      <c r="V237" s="139">
        <f ca="1">S237*VLOOKUP(G237,fuel_cost,IF(J237="Landing",3,2),FALSE)</f>
        <v>32.125679999999647</v>
      </c>
      <c r="W237" s="139">
        <f t="shared" ca="1" si="146"/>
        <v>1200</v>
      </c>
    </row>
    <row r="238" spans="2:23" ht="14.35" x14ac:dyDescent="0.5">
      <c r="B238" s="86">
        <v>224</v>
      </c>
      <c r="C238" s="138">
        <f t="shared" ca="1" si="112"/>
        <v>0.37361541130451581</v>
      </c>
      <c r="D238" s="86">
        <f ca="1">VLOOKUP(C238,new_arrival,3,TRUE)</f>
        <v>3.9000000000000004</v>
      </c>
      <c r="E238" s="86">
        <f t="shared" ca="1" si="132"/>
        <v>1090.049999999999</v>
      </c>
      <c r="F238" s="138">
        <f t="shared" ca="1" si="113"/>
        <v>0.59342372283184552</v>
      </c>
      <c r="G238" s="86" t="str">
        <f t="shared" ca="1" si="133"/>
        <v>Medium</v>
      </c>
      <c r="H238" s="86">
        <f t="shared" ca="1" si="134"/>
        <v>2</v>
      </c>
      <c r="I238" s="138">
        <f t="shared" ca="1" si="114"/>
        <v>0.46065289667623421</v>
      </c>
      <c r="J238" s="86" t="str">
        <f t="shared" ca="1" si="135"/>
        <v>Take-Off</v>
      </c>
      <c r="K238" s="86">
        <f t="shared" ca="1" si="136"/>
        <v>1096.1999999999989</v>
      </c>
      <c r="L238" s="86">
        <f t="shared" ca="1" si="137"/>
        <v>1098.8999999999987</v>
      </c>
      <c r="M238" s="86">
        <f t="shared" ca="1" si="138"/>
        <v>1</v>
      </c>
      <c r="N238" s="138">
        <f t="shared" ca="1" si="115"/>
        <v>0.49331553380591275</v>
      </c>
      <c r="O238" s="86">
        <f t="shared" ca="1" si="139"/>
        <v>9</v>
      </c>
      <c r="P238" s="86">
        <f t="shared" ca="1" si="140"/>
        <v>1096.1999999999989</v>
      </c>
      <c r="Q238" s="86">
        <f t="shared" ca="1" si="141"/>
        <v>1105.1999999999989</v>
      </c>
      <c r="R238" s="86">
        <f t="shared" ca="1" si="142"/>
        <v>1098.8999999999987</v>
      </c>
      <c r="S238" s="86">
        <f t="shared" ca="1" si="143"/>
        <v>6.1499999999998636</v>
      </c>
      <c r="T238" s="86">
        <f t="shared" ca="1" si="144"/>
        <v>0</v>
      </c>
      <c r="U238" s="86">
        <f t="shared" ca="1" si="145"/>
        <v>0</v>
      </c>
      <c r="V238" s="139">
        <f ca="1">S238*VLOOKUP(G238,fuel_cost,IF(J238="Landing",3,2),FALSE)</f>
        <v>48.783439999998926</v>
      </c>
      <c r="W238" s="139">
        <f t="shared" ca="1" si="146"/>
        <v>1200</v>
      </c>
    </row>
    <row r="239" spans="2:23" ht="14.35" x14ac:dyDescent="0.5">
      <c r="B239" s="86">
        <v>225</v>
      </c>
      <c r="C239" s="138">
        <f t="shared" ca="1" si="112"/>
        <v>0.95227620844142247</v>
      </c>
      <c r="D239" s="86">
        <f ca="1">VLOOKUP(C239,new_arrival,3,TRUE)</f>
        <v>7.8000000000000007</v>
      </c>
      <c r="E239" s="86">
        <f t="shared" ca="1" si="132"/>
        <v>1097.849999999999</v>
      </c>
      <c r="F239" s="138">
        <f t="shared" ca="1" si="113"/>
        <v>0.20406886307555716</v>
      </c>
      <c r="G239" s="86" t="str">
        <f t="shared" ca="1" si="133"/>
        <v>Jumbo</v>
      </c>
      <c r="H239" s="86">
        <f t="shared" ca="1" si="134"/>
        <v>1</v>
      </c>
      <c r="I239" s="138">
        <f t="shared" ca="1" si="114"/>
        <v>6.3402369231607691E-2</v>
      </c>
      <c r="J239" s="86" t="str">
        <f t="shared" ca="1" si="135"/>
        <v>Take-Off</v>
      </c>
      <c r="K239" s="86">
        <f t="shared" ca="1" si="136"/>
        <v>1105.1999999999989</v>
      </c>
      <c r="L239" s="86">
        <f t="shared" ca="1" si="137"/>
        <v>1098.8999999999987</v>
      </c>
      <c r="M239" s="86">
        <f t="shared" ca="1" si="138"/>
        <v>2</v>
      </c>
      <c r="N239" s="138">
        <f t="shared" ca="1" si="115"/>
        <v>0.38745737621953025</v>
      </c>
      <c r="O239" s="86">
        <f t="shared" ca="1" si="139"/>
        <v>9</v>
      </c>
      <c r="P239" s="86">
        <f t="shared" ca="1" si="140"/>
        <v>1098.8999999999987</v>
      </c>
      <c r="Q239" s="86">
        <f t="shared" ca="1" si="141"/>
        <v>1105.1999999999989</v>
      </c>
      <c r="R239" s="86">
        <f t="shared" ca="1" si="142"/>
        <v>1107.8999999999987</v>
      </c>
      <c r="S239" s="86">
        <f t="shared" ca="1" si="143"/>
        <v>1.0499999999997272</v>
      </c>
      <c r="T239" s="86">
        <f t="shared" ca="1" si="144"/>
        <v>0</v>
      </c>
      <c r="U239" s="86">
        <f t="shared" ca="1" si="145"/>
        <v>0</v>
      </c>
      <c r="V239" s="139">
        <f ca="1">S239*VLOOKUP(G239,fuel_cost,IF(J239="Landing",3,2),FALSE)</f>
        <v>22.904419999994055</v>
      </c>
      <c r="W239" s="139">
        <f t="shared" ca="1" si="146"/>
        <v>1600</v>
      </c>
    </row>
    <row r="240" spans="2:23" ht="14.35" x14ac:dyDescent="0.5">
      <c r="B240" s="86">
        <v>226</v>
      </c>
      <c r="C240" s="138">
        <f t="shared" ca="1" si="112"/>
        <v>0.90508619049663652</v>
      </c>
      <c r="D240" s="86">
        <f ca="1">VLOOKUP(C240,new_arrival,3,TRUE)</f>
        <v>7.8000000000000007</v>
      </c>
      <c r="E240" s="86">
        <f t="shared" ca="1" si="132"/>
        <v>1105.649999999999</v>
      </c>
      <c r="F240" s="138">
        <f t="shared" ca="1" si="113"/>
        <v>0.60253617740885168</v>
      </c>
      <c r="G240" s="86" t="str">
        <f t="shared" ca="1" si="133"/>
        <v>Medium</v>
      </c>
      <c r="H240" s="86">
        <f t="shared" ca="1" si="134"/>
        <v>2</v>
      </c>
      <c r="I240" s="138">
        <f t="shared" ca="1" si="114"/>
        <v>0.74810493355124741</v>
      </c>
      <c r="J240" s="86" t="str">
        <f t="shared" ca="1" si="135"/>
        <v>Landing</v>
      </c>
      <c r="K240" s="86">
        <f t="shared" ca="1" si="136"/>
        <v>1105.1999999999989</v>
      </c>
      <c r="L240" s="86">
        <f t="shared" ca="1" si="137"/>
        <v>1107.8999999999987</v>
      </c>
      <c r="M240" s="86">
        <f t="shared" ca="1" si="138"/>
        <v>1</v>
      </c>
      <c r="N240" s="138">
        <f t="shared" ca="1" si="115"/>
        <v>1.9383719635616359E-2</v>
      </c>
      <c r="O240" s="86">
        <f t="shared" ca="1" si="139"/>
        <v>6</v>
      </c>
      <c r="P240" s="86">
        <f t="shared" ca="1" si="140"/>
        <v>1105.649999999999</v>
      </c>
      <c r="Q240" s="86">
        <f t="shared" ca="1" si="141"/>
        <v>1111.649999999999</v>
      </c>
      <c r="R240" s="86">
        <f t="shared" ca="1" si="142"/>
        <v>1107.8999999999987</v>
      </c>
      <c r="S240" s="86">
        <f t="shared" ca="1" si="143"/>
        <v>0</v>
      </c>
      <c r="T240" s="86">
        <f t="shared" ca="1" si="144"/>
        <v>0.45000000000004547</v>
      </c>
      <c r="U240" s="86">
        <f t="shared" ca="1" si="145"/>
        <v>0</v>
      </c>
      <c r="V240" s="139">
        <f ca="1">S240*VLOOKUP(G240,fuel_cost,IF(J240="Landing",3,2),FALSE)</f>
        <v>0</v>
      </c>
      <c r="W240" s="139">
        <f t="shared" ca="1" si="146"/>
        <v>1200</v>
      </c>
    </row>
    <row r="241" spans="2:23" ht="14.35" x14ac:dyDescent="0.5">
      <c r="B241" s="86">
        <v>227</v>
      </c>
      <c r="C241" s="138">
        <f t="shared" ca="1" si="112"/>
        <v>0.30472392309956131</v>
      </c>
      <c r="D241" s="86">
        <f ca="1">VLOOKUP(C241,new_arrival,3,TRUE)</f>
        <v>3.9000000000000004</v>
      </c>
      <c r="E241" s="86">
        <f t="shared" ref="E241:E259" ca="1" si="147">E240+D241</f>
        <v>1109.549999999999</v>
      </c>
      <c r="F241" s="138">
        <f t="shared" ca="1" si="113"/>
        <v>0.76465978011876734</v>
      </c>
      <c r="G241" s="86" t="str">
        <f t="shared" ref="G241:G259" ca="1" si="148">VLOOKUP(F241,jet_type,3,TRUE)</f>
        <v>Medium</v>
      </c>
      <c r="H241" s="86">
        <f t="shared" ref="H241:H259" ca="1" si="149">VLOOKUP(G241,jet_indicator,2,)</f>
        <v>2</v>
      </c>
      <c r="I241" s="138">
        <f t="shared" ca="1" si="114"/>
        <v>0.66993351724516303</v>
      </c>
      <c r="J241" s="86" t="str">
        <f t="shared" ref="J241:J259" ca="1" si="150">VLOOKUP(I241,action_type,3,TRUE)</f>
        <v>Landing</v>
      </c>
      <c r="K241" s="86">
        <f t="shared" ref="K241:K259" ca="1" si="151">Q240</f>
        <v>1111.649999999999</v>
      </c>
      <c r="L241" s="86">
        <f t="shared" ref="L241:L259" ca="1" si="152">R240</f>
        <v>1107.8999999999987</v>
      </c>
      <c r="M241" s="86">
        <f t="shared" ref="M241:M259" ca="1" si="153">IF(K241&lt;=L241,1,2)</f>
        <v>2</v>
      </c>
      <c r="N241" s="138">
        <f t="shared" ca="1" si="115"/>
        <v>0.7531835695966671</v>
      </c>
      <c r="O241" s="86">
        <f t="shared" ref="O241:O259" ca="1" si="154">IF(H241=1, VLOOKUP(N241, jumbo_comp,3,TRUE), IF(H241=2, VLOOKUP(N241, mid_comp,3,TRUE), IF(H241=3, VLOOKUP(N241, small_comp, 3, TRUE))))</f>
        <v>9</v>
      </c>
      <c r="P241" s="86">
        <f t="shared" ref="P241:P259" ca="1" si="155">IF(E241&gt;MIN(K241:L241),E241,MIN(Q240:R240))</f>
        <v>1109.549999999999</v>
      </c>
      <c r="Q241" s="86">
        <f t="shared" ref="Q241:Q259" ca="1" si="156">IF(M241=1,P241+O241,Q240)</f>
        <v>1111.649999999999</v>
      </c>
      <c r="R241" s="86">
        <f t="shared" ref="R241:R259" ca="1" si="157">IF(M241=2,P241+O241,R240)</f>
        <v>1118.549999999999</v>
      </c>
      <c r="S241" s="86">
        <f t="shared" ref="S241:S259" ca="1" si="158">IF(P241&gt;E241,P241-E241,0)</f>
        <v>0</v>
      </c>
      <c r="T241" s="86">
        <f t="shared" ref="T241:T259" ca="1" si="159">IF(M241=1,IF(Q240&lt;E241,E241-Q240,0),0)</f>
        <v>0</v>
      </c>
      <c r="U241" s="86">
        <f t="shared" ref="U241:U259" ca="1" si="160">IF(M241=2,IF(R240&lt;E241,E241-R240,0),0)</f>
        <v>1.6500000000003183</v>
      </c>
      <c r="V241" s="139">
        <f ca="1">S241*VLOOKUP(G241,fuel_cost,IF(J241="Landing",3,2),FALSE)</f>
        <v>0</v>
      </c>
      <c r="W241" s="139">
        <f t="shared" ref="W241:W259" ca="1" si="161">VLOOKUP(G241,service_fee,IF(J241="Landing",3,2),FALSE)</f>
        <v>1200</v>
      </c>
    </row>
    <row r="242" spans="2:23" ht="14.35" x14ac:dyDescent="0.5">
      <c r="B242" s="86">
        <v>228</v>
      </c>
      <c r="C242" s="138">
        <f t="shared" ca="1" si="112"/>
        <v>0.77153584457016333</v>
      </c>
      <c r="D242" s="86">
        <f ca="1">VLOOKUP(C242,new_arrival,3,TRUE)</f>
        <v>5.8500000000000005</v>
      </c>
      <c r="E242" s="86">
        <f t="shared" ca="1" si="147"/>
        <v>1115.399999999999</v>
      </c>
      <c r="F242" s="138">
        <f t="shared" ca="1" si="113"/>
        <v>0.19291376836194862</v>
      </c>
      <c r="G242" s="86" t="str">
        <f t="shared" ca="1" si="148"/>
        <v>Jumbo</v>
      </c>
      <c r="H242" s="86">
        <f t="shared" ca="1" si="149"/>
        <v>1</v>
      </c>
      <c r="I242" s="138">
        <f t="shared" ca="1" si="114"/>
        <v>0.1728452948152408</v>
      </c>
      <c r="J242" s="86" t="str">
        <f t="shared" ca="1" si="150"/>
        <v>Take-Off</v>
      </c>
      <c r="K242" s="86">
        <f t="shared" ca="1" si="151"/>
        <v>1111.649999999999</v>
      </c>
      <c r="L242" s="86">
        <f t="shared" ca="1" si="152"/>
        <v>1118.549999999999</v>
      </c>
      <c r="M242" s="86">
        <f t="shared" ca="1" si="153"/>
        <v>1</v>
      </c>
      <c r="N242" s="138">
        <f t="shared" ca="1" si="115"/>
        <v>0.47490079069743152</v>
      </c>
      <c r="O242" s="86">
        <f t="shared" ca="1" si="154"/>
        <v>9</v>
      </c>
      <c r="P242" s="86">
        <f t="shared" ca="1" si="155"/>
        <v>1115.399999999999</v>
      </c>
      <c r="Q242" s="86">
        <f t="shared" ca="1" si="156"/>
        <v>1124.399999999999</v>
      </c>
      <c r="R242" s="86">
        <f t="shared" ca="1" si="157"/>
        <v>1118.549999999999</v>
      </c>
      <c r="S242" s="86">
        <f t="shared" ca="1" si="158"/>
        <v>0</v>
      </c>
      <c r="T242" s="86">
        <f t="shared" ca="1" si="159"/>
        <v>3.75</v>
      </c>
      <c r="U242" s="86">
        <f t="shared" ca="1" si="160"/>
        <v>0</v>
      </c>
      <c r="V242" s="139">
        <f ca="1">S242*VLOOKUP(G242,fuel_cost,IF(J242="Landing",3,2),FALSE)</f>
        <v>0</v>
      </c>
      <c r="W242" s="139">
        <f t="shared" ca="1" si="161"/>
        <v>1600</v>
      </c>
    </row>
    <row r="243" spans="2:23" ht="14.35" x14ac:dyDescent="0.5">
      <c r="B243" s="86">
        <v>229</v>
      </c>
      <c r="C243" s="138">
        <f t="shared" ca="1" si="112"/>
        <v>0.62529100795574966</v>
      </c>
      <c r="D243" s="86">
        <f ca="1">VLOOKUP(C243,new_arrival,3,TRUE)</f>
        <v>5.8500000000000005</v>
      </c>
      <c r="E243" s="86">
        <f t="shared" ca="1" si="147"/>
        <v>1121.2499999999989</v>
      </c>
      <c r="F243" s="138">
        <f t="shared" ca="1" si="113"/>
        <v>0.87751917895107545</v>
      </c>
      <c r="G243" s="86" t="str">
        <f t="shared" ca="1" si="148"/>
        <v>Small</v>
      </c>
      <c r="H243" s="86">
        <f t="shared" ca="1" si="149"/>
        <v>3</v>
      </c>
      <c r="I243" s="138">
        <f t="shared" ca="1" si="114"/>
        <v>0.86520406923518711</v>
      </c>
      <c r="J243" s="86" t="str">
        <f t="shared" ca="1" si="150"/>
        <v>Landing</v>
      </c>
      <c r="K243" s="86">
        <f t="shared" ca="1" si="151"/>
        <v>1124.399999999999</v>
      </c>
      <c r="L243" s="86">
        <f t="shared" ca="1" si="152"/>
        <v>1118.549999999999</v>
      </c>
      <c r="M243" s="86">
        <f t="shared" ca="1" si="153"/>
        <v>2</v>
      </c>
      <c r="N243" s="138">
        <f t="shared" ca="1" si="115"/>
        <v>0.15517191709240241</v>
      </c>
      <c r="O243" s="86">
        <f t="shared" ca="1" si="154"/>
        <v>6</v>
      </c>
      <c r="P243" s="86">
        <f t="shared" ca="1" si="155"/>
        <v>1121.2499999999989</v>
      </c>
      <c r="Q243" s="86">
        <f t="shared" ca="1" si="156"/>
        <v>1124.399999999999</v>
      </c>
      <c r="R243" s="86">
        <f t="shared" ca="1" si="157"/>
        <v>1127.2499999999989</v>
      </c>
      <c r="S243" s="86">
        <f t="shared" ca="1" si="158"/>
        <v>0</v>
      </c>
      <c r="T243" s="86">
        <f t="shared" ca="1" si="159"/>
        <v>0</v>
      </c>
      <c r="U243" s="86">
        <f t="shared" ca="1" si="160"/>
        <v>2.6999999999998181</v>
      </c>
      <c r="V243" s="139">
        <f ca="1">S243*VLOOKUP(G243,fuel_cost,IF(J243="Landing",3,2),FALSE)</f>
        <v>0</v>
      </c>
      <c r="W243" s="139">
        <f t="shared" ca="1" si="161"/>
        <v>850</v>
      </c>
    </row>
    <row r="244" spans="2:23" ht="14.35" x14ac:dyDescent="0.5">
      <c r="B244" s="86">
        <v>230</v>
      </c>
      <c r="C244" s="138">
        <f t="shared" ca="1" si="112"/>
        <v>0.64622682542483989</v>
      </c>
      <c r="D244" s="86">
        <f ca="1">VLOOKUP(C244,new_arrival,3,TRUE)</f>
        <v>5.8500000000000005</v>
      </c>
      <c r="E244" s="86">
        <f t="shared" ca="1" si="147"/>
        <v>1127.0999999999988</v>
      </c>
      <c r="F244" s="138">
        <f t="shared" ca="1" si="113"/>
        <v>0.81215406367895138</v>
      </c>
      <c r="G244" s="86" t="str">
        <f t="shared" ca="1" si="148"/>
        <v>Small</v>
      </c>
      <c r="H244" s="86">
        <f t="shared" ca="1" si="149"/>
        <v>3</v>
      </c>
      <c r="I244" s="138">
        <f t="shared" ca="1" si="114"/>
        <v>0.21726397555304122</v>
      </c>
      <c r="J244" s="86" t="str">
        <f t="shared" ca="1" si="150"/>
        <v>Take-Off</v>
      </c>
      <c r="K244" s="86">
        <f t="shared" ca="1" si="151"/>
        <v>1124.399999999999</v>
      </c>
      <c r="L244" s="86">
        <f t="shared" ca="1" si="152"/>
        <v>1127.2499999999989</v>
      </c>
      <c r="M244" s="86">
        <f t="shared" ca="1" si="153"/>
        <v>1</v>
      </c>
      <c r="N244" s="138">
        <f t="shared" ca="1" si="115"/>
        <v>0.12510605064190539</v>
      </c>
      <c r="O244" s="86">
        <f t="shared" ca="1" si="154"/>
        <v>6</v>
      </c>
      <c r="P244" s="86">
        <f t="shared" ca="1" si="155"/>
        <v>1127.0999999999988</v>
      </c>
      <c r="Q244" s="86">
        <f t="shared" ca="1" si="156"/>
        <v>1133.0999999999988</v>
      </c>
      <c r="R244" s="86">
        <f t="shared" ca="1" si="157"/>
        <v>1127.2499999999989</v>
      </c>
      <c r="S244" s="86">
        <f t="shared" ca="1" si="158"/>
        <v>0</v>
      </c>
      <c r="T244" s="86">
        <f t="shared" ca="1" si="159"/>
        <v>2.6999999999998181</v>
      </c>
      <c r="U244" s="86">
        <f t="shared" ca="1" si="160"/>
        <v>0</v>
      </c>
      <c r="V244" s="139">
        <f ca="1">S244*VLOOKUP(G244,fuel_cost,IF(J244="Landing",3,2),FALSE)</f>
        <v>0</v>
      </c>
      <c r="W244" s="139">
        <f t="shared" ca="1" si="161"/>
        <v>850</v>
      </c>
    </row>
    <row r="245" spans="2:23" ht="14.35" x14ac:dyDescent="0.5">
      <c r="B245" s="86">
        <v>231</v>
      </c>
      <c r="C245" s="138">
        <f t="shared" ca="1" si="112"/>
        <v>0.68638935535966561</v>
      </c>
      <c r="D245" s="86">
        <f ca="1">VLOOKUP(C245,new_arrival,3,TRUE)</f>
        <v>5.8500000000000005</v>
      </c>
      <c r="E245" s="86">
        <f t="shared" ca="1" si="147"/>
        <v>1132.9499999999987</v>
      </c>
      <c r="F245" s="138">
        <f t="shared" ca="1" si="113"/>
        <v>1.2919947430076739E-2</v>
      </c>
      <c r="G245" s="86" t="str">
        <f t="shared" ca="1" si="148"/>
        <v>Jumbo</v>
      </c>
      <c r="H245" s="86">
        <f t="shared" ca="1" si="149"/>
        <v>1</v>
      </c>
      <c r="I245" s="138">
        <f t="shared" ca="1" si="114"/>
        <v>7.6886228338444385E-2</v>
      </c>
      <c r="J245" s="86" t="str">
        <f t="shared" ca="1" si="150"/>
        <v>Take-Off</v>
      </c>
      <c r="K245" s="86">
        <f t="shared" ca="1" si="151"/>
        <v>1133.0999999999988</v>
      </c>
      <c r="L245" s="86">
        <f t="shared" ca="1" si="152"/>
        <v>1127.2499999999989</v>
      </c>
      <c r="M245" s="86">
        <f t="shared" ca="1" si="153"/>
        <v>2</v>
      </c>
      <c r="N245" s="138">
        <f t="shared" ca="1" si="115"/>
        <v>0.38320540777443823</v>
      </c>
      <c r="O245" s="86">
        <f t="shared" ca="1" si="154"/>
        <v>9</v>
      </c>
      <c r="P245" s="86">
        <f t="shared" ca="1" si="155"/>
        <v>1132.9499999999987</v>
      </c>
      <c r="Q245" s="86">
        <f t="shared" ca="1" si="156"/>
        <v>1133.0999999999988</v>
      </c>
      <c r="R245" s="86">
        <f t="shared" ca="1" si="157"/>
        <v>1141.9499999999987</v>
      </c>
      <c r="S245" s="86">
        <f t="shared" ca="1" si="158"/>
        <v>0</v>
      </c>
      <c r="T245" s="86">
        <f t="shared" ca="1" si="159"/>
        <v>0</v>
      </c>
      <c r="U245" s="86">
        <f t="shared" ca="1" si="160"/>
        <v>5.6999999999998181</v>
      </c>
      <c r="V245" s="139">
        <f ca="1">S245*VLOOKUP(G245,fuel_cost,IF(J245="Landing",3,2),FALSE)</f>
        <v>0</v>
      </c>
      <c r="W245" s="139">
        <f t="shared" ca="1" si="161"/>
        <v>1600</v>
      </c>
    </row>
    <row r="246" spans="2:23" ht="14.35" x14ac:dyDescent="0.5">
      <c r="B246" s="86">
        <v>232</v>
      </c>
      <c r="C246" s="138">
        <f t="shared" ca="1" si="112"/>
        <v>0.95577312420117488</v>
      </c>
      <c r="D246" s="86">
        <f ca="1">VLOOKUP(C246,new_arrival,3,TRUE)</f>
        <v>7.8000000000000007</v>
      </c>
      <c r="E246" s="86">
        <f t="shared" ca="1" si="147"/>
        <v>1140.7499999999986</v>
      </c>
      <c r="F246" s="138">
        <f t="shared" ca="1" si="113"/>
        <v>0.3532134873319871</v>
      </c>
      <c r="G246" s="86" t="str">
        <f t="shared" ca="1" si="148"/>
        <v>Medium</v>
      </c>
      <c r="H246" s="86">
        <f t="shared" ca="1" si="149"/>
        <v>2</v>
      </c>
      <c r="I246" s="138">
        <f t="shared" ca="1" si="114"/>
        <v>0.10458973061216492</v>
      </c>
      <c r="J246" s="86" t="str">
        <f t="shared" ca="1" si="150"/>
        <v>Take-Off</v>
      </c>
      <c r="K246" s="86">
        <f t="shared" ca="1" si="151"/>
        <v>1133.0999999999988</v>
      </c>
      <c r="L246" s="86">
        <f t="shared" ca="1" si="152"/>
        <v>1141.9499999999987</v>
      </c>
      <c r="M246" s="86">
        <f t="shared" ca="1" si="153"/>
        <v>1</v>
      </c>
      <c r="N246" s="138">
        <f t="shared" ca="1" si="115"/>
        <v>0.54306512603727253</v>
      </c>
      <c r="O246" s="86">
        <f t="shared" ca="1" si="154"/>
        <v>9</v>
      </c>
      <c r="P246" s="86">
        <f t="shared" ca="1" si="155"/>
        <v>1140.7499999999986</v>
      </c>
      <c r="Q246" s="86">
        <f t="shared" ca="1" si="156"/>
        <v>1149.7499999999986</v>
      </c>
      <c r="R246" s="86">
        <f t="shared" ca="1" si="157"/>
        <v>1141.9499999999987</v>
      </c>
      <c r="S246" s="86">
        <f t="shared" ca="1" si="158"/>
        <v>0</v>
      </c>
      <c r="T246" s="86">
        <f t="shared" ca="1" si="159"/>
        <v>7.6499999999998636</v>
      </c>
      <c r="U246" s="86">
        <f t="shared" ca="1" si="160"/>
        <v>0</v>
      </c>
      <c r="V246" s="139">
        <f ca="1">S246*VLOOKUP(G246,fuel_cost,IF(J246="Landing",3,2),FALSE)</f>
        <v>0</v>
      </c>
      <c r="W246" s="139">
        <f t="shared" ca="1" si="161"/>
        <v>1200</v>
      </c>
    </row>
    <row r="247" spans="2:23" ht="14.35" x14ac:dyDescent="0.5">
      <c r="B247" s="86">
        <v>233</v>
      </c>
      <c r="C247" s="138">
        <f t="shared" ca="1" si="112"/>
        <v>0.77616391911046523</v>
      </c>
      <c r="D247" s="86">
        <f ca="1">VLOOKUP(C247,new_arrival,3,TRUE)</f>
        <v>5.8500000000000005</v>
      </c>
      <c r="E247" s="86">
        <f t="shared" ca="1" si="147"/>
        <v>1146.5999999999985</v>
      </c>
      <c r="F247" s="138">
        <f t="shared" ca="1" si="113"/>
        <v>0.24277793593702302</v>
      </c>
      <c r="G247" s="86" t="str">
        <f t="shared" ca="1" si="148"/>
        <v>Jumbo</v>
      </c>
      <c r="H247" s="86">
        <f t="shared" ca="1" si="149"/>
        <v>1</v>
      </c>
      <c r="I247" s="138">
        <f t="shared" ca="1" si="114"/>
        <v>0.26356129831725106</v>
      </c>
      <c r="J247" s="86" t="str">
        <f t="shared" ca="1" si="150"/>
        <v>Take-Off</v>
      </c>
      <c r="K247" s="86">
        <f t="shared" ca="1" si="151"/>
        <v>1149.7499999999986</v>
      </c>
      <c r="L247" s="86">
        <f t="shared" ca="1" si="152"/>
        <v>1141.9499999999987</v>
      </c>
      <c r="M247" s="86">
        <f t="shared" ca="1" si="153"/>
        <v>2</v>
      </c>
      <c r="N247" s="138">
        <f t="shared" ca="1" si="115"/>
        <v>0.36184636354365174</v>
      </c>
      <c r="O247" s="86">
        <f t="shared" ca="1" si="154"/>
        <v>9</v>
      </c>
      <c r="P247" s="86">
        <f t="shared" ca="1" si="155"/>
        <v>1146.5999999999985</v>
      </c>
      <c r="Q247" s="86">
        <f t="shared" ca="1" si="156"/>
        <v>1149.7499999999986</v>
      </c>
      <c r="R247" s="86">
        <f t="shared" ca="1" si="157"/>
        <v>1155.5999999999985</v>
      </c>
      <c r="S247" s="86">
        <f t="shared" ca="1" si="158"/>
        <v>0</v>
      </c>
      <c r="T247" s="86">
        <f t="shared" ca="1" si="159"/>
        <v>0</v>
      </c>
      <c r="U247" s="86">
        <f t="shared" ca="1" si="160"/>
        <v>4.6499999999998636</v>
      </c>
      <c r="V247" s="139">
        <f ca="1">S247*VLOOKUP(G247,fuel_cost,IF(J247="Landing",3,2),FALSE)</f>
        <v>0</v>
      </c>
      <c r="W247" s="139">
        <f t="shared" ca="1" si="161"/>
        <v>1600</v>
      </c>
    </row>
    <row r="248" spans="2:23" ht="14.35" x14ac:dyDescent="0.5">
      <c r="B248" s="86">
        <v>234</v>
      </c>
      <c r="C248" s="138">
        <f t="shared" ca="1" si="112"/>
        <v>5.8010729349008638E-2</v>
      </c>
      <c r="D248" s="86">
        <f ca="1">VLOOKUP(C248,new_arrival,3,TRUE)</f>
        <v>0</v>
      </c>
      <c r="E248" s="86">
        <f t="shared" ca="1" si="147"/>
        <v>1146.5999999999985</v>
      </c>
      <c r="F248" s="138">
        <f t="shared" ca="1" si="113"/>
        <v>0.92909741031178117</v>
      </c>
      <c r="G248" s="86" t="str">
        <f t="shared" ca="1" si="148"/>
        <v>Small</v>
      </c>
      <c r="H248" s="86">
        <f t="shared" ca="1" si="149"/>
        <v>3</v>
      </c>
      <c r="I248" s="138">
        <f t="shared" ca="1" si="114"/>
        <v>0.96182315769730664</v>
      </c>
      <c r="J248" s="86" t="str">
        <f t="shared" ca="1" si="150"/>
        <v>Landing</v>
      </c>
      <c r="K248" s="86">
        <f t="shared" ca="1" si="151"/>
        <v>1149.7499999999986</v>
      </c>
      <c r="L248" s="86">
        <f t="shared" ca="1" si="152"/>
        <v>1155.5999999999985</v>
      </c>
      <c r="M248" s="86">
        <f t="shared" ca="1" si="153"/>
        <v>1</v>
      </c>
      <c r="N248" s="138">
        <f t="shared" ca="1" si="115"/>
        <v>0.17919539403066909</v>
      </c>
      <c r="O248" s="86">
        <f t="shared" ca="1" si="154"/>
        <v>6</v>
      </c>
      <c r="P248" s="86">
        <f t="shared" ca="1" si="155"/>
        <v>1149.7499999999986</v>
      </c>
      <c r="Q248" s="86">
        <f t="shared" ca="1" si="156"/>
        <v>1155.7499999999986</v>
      </c>
      <c r="R248" s="86">
        <f t="shared" ca="1" si="157"/>
        <v>1155.5999999999985</v>
      </c>
      <c r="S248" s="86">
        <f t="shared" ca="1" si="158"/>
        <v>3.1500000000000909</v>
      </c>
      <c r="T248" s="86">
        <f t="shared" ca="1" si="159"/>
        <v>0</v>
      </c>
      <c r="U248" s="86">
        <f t="shared" ca="1" si="160"/>
        <v>0</v>
      </c>
      <c r="V248" s="139">
        <f ca="1">S248*VLOOKUP(G248,fuel_cost,IF(J248="Landing",3,2),FALSE)</f>
        <v>10.931655000000317</v>
      </c>
      <c r="W248" s="139">
        <f t="shared" ca="1" si="161"/>
        <v>850</v>
      </c>
    </row>
    <row r="249" spans="2:23" ht="14.35" x14ac:dyDescent="0.5">
      <c r="B249" s="86">
        <v>235</v>
      </c>
      <c r="C249" s="138">
        <f t="shared" ca="1" si="112"/>
        <v>0.52979242264474635</v>
      </c>
      <c r="D249" s="86">
        <f ca="1">VLOOKUP(C249,new_arrival,3,TRUE)</f>
        <v>5.8500000000000005</v>
      </c>
      <c r="E249" s="86">
        <f t="shared" ca="1" si="147"/>
        <v>1152.4499999999985</v>
      </c>
      <c r="F249" s="138">
        <f t="shared" ca="1" si="113"/>
        <v>0.28763856534404864</v>
      </c>
      <c r="G249" s="86" t="str">
        <f t="shared" ca="1" si="148"/>
        <v>Jumbo</v>
      </c>
      <c r="H249" s="86">
        <f t="shared" ca="1" si="149"/>
        <v>1</v>
      </c>
      <c r="I249" s="138">
        <f t="shared" ca="1" si="114"/>
        <v>0.25838496043901737</v>
      </c>
      <c r="J249" s="86" t="str">
        <f t="shared" ca="1" si="150"/>
        <v>Take-Off</v>
      </c>
      <c r="K249" s="86">
        <f t="shared" ca="1" si="151"/>
        <v>1155.7499999999986</v>
      </c>
      <c r="L249" s="86">
        <f t="shared" ca="1" si="152"/>
        <v>1155.5999999999985</v>
      </c>
      <c r="M249" s="86">
        <f t="shared" ca="1" si="153"/>
        <v>2</v>
      </c>
      <c r="N249" s="138">
        <f t="shared" ca="1" si="115"/>
        <v>0.78503540501279456</v>
      </c>
      <c r="O249" s="86">
        <f t="shared" ca="1" si="154"/>
        <v>12</v>
      </c>
      <c r="P249" s="86">
        <f t="shared" ca="1" si="155"/>
        <v>1155.5999999999985</v>
      </c>
      <c r="Q249" s="86">
        <f t="shared" ca="1" si="156"/>
        <v>1155.7499999999986</v>
      </c>
      <c r="R249" s="86">
        <f t="shared" ca="1" si="157"/>
        <v>1167.5999999999985</v>
      </c>
      <c r="S249" s="86">
        <f t="shared" ca="1" si="158"/>
        <v>3.1500000000000909</v>
      </c>
      <c r="T249" s="86">
        <f t="shared" ca="1" si="159"/>
        <v>0</v>
      </c>
      <c r="U249" s="86">
        <f t="shared" ca="1" si="160"/>
        <v>0</v>
      </c>
      <c r="V249" s="139">
        <f ca="1">S249*VLOOKUP(G249,fuel_cost,IF(J249="Landing",3,2),FALSE)</f>
        <v>68.713260000001995</v>
      </c>
      <c r="W249" s="139">
        <f t="shared" ca="1" si="161"/>
        <v>1600</v>
      </c>
    </row>
    <row r="250" spans="2:23" ht="14.35" x14ac:dyDescent="0.5">
      <c r="B250" s="86">
        <v>236</v>
      </c>
      <c r="C250" s="138">
        <f t="shared" ca="1" si="112"/>
        <v>0.80608198323458669</v>
      </c>
      <c r="D250" s="86">
        <f ca="1">VLOOKUP(C250,new_arrival,3,TRUE)</f>
        <v>7.8000000000000007</v>
      </c>
      <c r="E250" s="86">
        <f t="shared" ca="1" si="147"/>
        <v>1160.2499999999984</v>
      </c>
      <c r="F250" s="138">
        <f t="shared" ca="1" si="113"/>
        <v>0.14105985391423315</v>
      </c>
      <c r="G250" s="86" t="str">
        <f t="shared" ca="1" si="148"/>
        <v>Jumbo</v>
      </c>
      <c r="H250" s="86">
        <f t="shared" ca="1" si="149"/>
        <v>1</v>
      </c>
      <c r="I250" s="138">
        <f t="shared" ca="1" si="114"/>
        <v>0.22038674930750535</v>
      </c>
      <c r="J250" s="86" t="str">
        <f t="shared" ca="1" si="150"/>
        <v>Take-Off</v>
      </c>
      <c r="K250" s="86">
        <f t="shared" ca="1" si="151"/>
        <v>1155.7499999999986</v>
      </c>
      <c r="L250" s="86">
        <f t="shared" ca="1" si="152"/>
        <v>1167.5999999999985</v>
      </c>
      <c r="M250" s="86">
        <f t="shared" ca="1" si="153"/>
        <v>1</v>
      </c>
      <c r="N250" s="138">
        <f t="shared" ca="1" si="115"/>
        <v>0.47435735936803236</v>
      </c>
      <c r="O250" s="86">
        <f t="shared" ca="1" si="154"/>
        <v>9</v>
      </c>
      <c r="P250" s="86">
        <f t="shared" ca="1" si="155"/>
        <v>1160.2499999999984</v>
      </c>
      <c r="Q250" s="86">
        <f t="shared" ca="1" si="156"/>
        <v>1169.2499999999984</v>
      </c>
      <c r="R250" s="86">
        <f t="shared" ca="1" si="157"/>
        <v>1167.5999999999985</v>
      </c>
      <c r="S250" s="86">
        <f t="shared" ca="1" si="158"/>
        <v>0</v>
      </c>
      <c r="T250" s="86">
        <f t="shared" ca="1" si="159"/>
        <v>4.4999999999997726</v>
      </c>
      <c r="U250" s="86">
        <f t="shared" ca="1" si="160"/>
        <v>0</v>
      </c>
      <c r="V250" s="139">
        <f ca="1">S250*VLOOKUP(G250,fuel_cost,IF(J250="Landing",3,2),FALSE)</f>
        <v>0</v>
      </c>
      <c r="W250" s="139">
        <f t="shared" ca="1" si="161"/>
        <v>1600</v>
      </c>
    </row>
    <row r="251" spans="2:23" ht="14.35" x14ac:dyDescent="0.5">
      <c r="B251" s="86">
        <v>237</v>
      </c>
      <c r="C251" s="138">
        <f t="shared" ca="1" si="112"/>
        <v>0.33987452284861275</v>
      </c>
      <c r="D251" s="86">
        <f ca="1">VLOOKUP(C251,new_arrival,3,TRUE)</f>
        <v>3.9000000000000004</v>
      </c>
      <c r="E251" s="86">
        <f t="shared" ca="1" si="147"/>
        <v>1164.1499999999985</v>
      </c>
      <c r="F251" s="138">
        <f t="shared" ca="1" si="113"/>
        <v>0.72924705106257526</v>
      </c>
      <c r="G251" s="86" t="str">
        <f t="shared" ca="1" si="148"/>
        <v>Medium</v>
      </c>
      <c r="H251" s="86">
        <f t="shared" ca="1" si="149"/>
        <v>2</v>
      </c>
      <c r="I251" s="138">
        <f t="shared" ca="1" si="114"/>
        <v>7.5540202369603349E-2</v>
      </c>
      <c r="J251" s="86" t="str">
        <f t="shared" ca="1" si="150"/>
        <v>Take-Off</v>
      </c>
      <c r="K251" s="86">
        <f t="shared" ca="1" si="151"/>
        <v>1169.2499999999984</v>
      </c>
      <c r="L251" s="86">
        <f t="shared" ca="1" si="152"/>
        <v>1167.5999999999985</v>
      </c>
      <c r="M251" s="86">
        <f t="shared" ca="1" si="153"/>
        <v>2</v>
      </c>
      <c r="N251" s="138">
        <f t="shared" ca="1" si="115"/>
        <v>0.30760532378919703</v>
      </c>
      <c r="O251" s="86">
        <f t="shared" ca="1" si="154"/>
        <v>6</v>
      </c>
      <c r="P251" s="86">
        <f t="shared" ca="1" si="155"/>
        <v>1167.5999999999985</v>
      </c>
      <c r="Q251" s="86">
        <f t="shared" ca="1" si="156"/>
        <v>1169.2499999999984</v>
      </c>
      <c r="R251" s="86">
        <f t="shared" ca="1" si="157"/>
        <v>1173.5999999999985</v>
      </c>
      <c r="S251" s="86">
        <f t="shared" ca="1" si="158"/>
        <v>3.4500000000000455</v>
      </c>
      <c r="T251" s="86">
        <f t="shared" ca="1" si="159"/>
        <v>0</v>
      </c>
      <c r="U251" s="86">
        <f t="shared" ca="1" si="160"/>
        <v>0</v>
      </c>
      <c r="V251" s="139">
        <f ca="1">S251*VLOOKUP(G251,fuel_cost,IF(J251="Landing",3,2),FALSE)</f>
        <v>27.366320000000364</v>
      </c>
      <c r="W251" s="139">
        <f t="shared" ca="1" si="161"/>
        <v>1200</v>
      </c>
    </row>
    <row r="252" spans="2:23" ht="14.35" x14ac:dyDescent="0.5">
      <c r="B252" s="86">
        <v>238</v>
      </c>
      <c r="C252" s="138">
        <f t="shared" ca="1" si="112"/>
        <v>0.30719543717877973</v>
      </c>
      <c r="D252" s="86">
        <f ca="1">VLOOKUP(C252,new_arrival,3,TRUE)</f>
        <v>3.9000000000000004</v>
      </c>
      <c r="E252" s="86">
        <f t="shared" ca="1" si="147"/>
        <v>1168.0499999999986</v>
      </c>
      <c r="F252" s="138">
        <f t="shared" ca="1" si="113"/>
        <v>0.24026872889256334</v>
      </c>
      <c r="G252" s="86" t="str">
        <f t="shared" ca="1" si="148"/>
        <v>Jumbo</v>
      </c>
      <c r="H252" s="86">
        <f t="shared" ca="1" si="149"/>
        <v>1</v>
      </c>
      <c r="I252" s="138">
        <f t="shared" ca="1" si="114"/>
        <v>0.75632578972477538</v>
      </c>
      <c r="J252" s="86" t="str">
        <f t="shared" ca="1" si="150"/>
        <v>Landing</v>
      </c>
      <c r="K252" s="86">
        <f t="shared" ca="1" si="151"/>
        <v>1169.2499999999984</v>
      </c>
      <c r="L252" s="86">
        <f t="shared" ca="1" si="152"/>
        <v>1173.5999999999985</v>
      </c>
      <c r="M252" s="86">
        <f t="shared" ca="1" si="153"/>
        <v>1</v>
      </c>
      <c r="N252" s="138">
        <f t="shared" ca="1" si="115"/>
        <v>0.78682757047993612</v>
      </c>
      <c r="O252" s="86">
        <f t="shared" ca="1" si="154"/>
        <v>12</v>
      </c>
      <c r="P252" s="86">
        <f t="shared" ca="1" si="155"/>
        <v>1169.2499999999984</v>
      </c>
      <c r="Q252" s="86">
        <f t="shared" ca="1" si="156"/>
        <v>1181.2499999999984</v>
      </c>
      <c r="R252" s="86">
        <f t="shared" ca="1" si="157"/>
        <v>1173.5999999999985</v>
      </c>
      <c r="S252" s="86">
        <f t="shared" ca="1" si="158"/>
        <v>1.1999999999998181</v>
      </c>
      <c r="T252" s="86">
        <f t="shared" ca="1" si="159"/>
        <v>0</v>
      </c>
      <c r="U252" s="86">
        <f t="shared" ca="1" si="160"/>
        <v>0</v>
      </c>
      <c r="V252" s="139">
        <f ca="1">S252*VLOOKUP(G252,fuel_cost,IF(J252="Landing",3,2),FALSE)</f>
        <v>107.08559999998378</v>
      </c>
      <c r="W252" s="139">
        <f t="shared" ca="1" si="161"/>
        <v>1600</v>
      </c>
    </row>
    <row r="253" spans="2:23" ht="14.35" x14ac:dyDescent="0.5">
      <c r="B253" s="86">
        <v>239</v>
      </c>
      <c r="C253" s="138">
        <f t="shared" ca="1" si="112"/>
        <v>5.518689134081245E-2</v>
      </c>
      <c r="D253" s="86">
        <f ca="1">VLOOKUP(C253,new_arrival,3,TRUE)</f>
        <v>0</v>
      </c>
      <c r="E253" s="86">
        <f t="shared" ca="1" si="147"/>
        <v>1168.0499999999986</v>
      </c>
      <c r="F253" s="138">
        <f t="shared" ca="1" si="113"/>
        <v>0.64771583129219723</v>
      </c>
      <c r="G253" s="86" t="str">
        <f t="shared" ca="1" si="148"/>
        <v>Medium</v>
      </c>
      <c r="H253" s="86">
        <f t="shared" ca="1" si="149"/>
        <v>2</v>
      </c>
      <c r="I253" s="138">
        <f t="shared" ca="1" si="114"/>
        <v>0.72264302384504431</v>
      </c>
      <c r="J253" s="86" t="str">
        <f t="shared" ca="1" si="150"/>
        <v>Landing</v>
      </c>
      <c r="K253" s="86">
        <f t="shared" ca="1" si="151"/>
        <v>1181.2499999999984</v>
      </c>
      <c r="L253" s="86">
        <f t="shared" ca="1" si="152"/>
        <v>1173.5999999999985</v>
      </c>
      <c r="M253" s="86">
        <f t="shared" ca="1" si="153"/>
        <v>2</v>
      </c>
      <c r="N253" s="138">
        <f t="shared" ca="1" si="115"/>
        <v>0.26004407288017761</v>
      </c>
      <c r="O253" s="86">
        <f t="shared" ca="1" si="154"/>
        <v>6</v>
      </c>
      <c r="P253" s="86">
        <f t="shared" ca="1" si="155"/>
        <v>1173.5999999999985</v>
      </c>
      <c r="Q253" s="86">
        <f t="shared" ca="1" si="156"/>
        <v>1181.2499999999984</v>
      </c>
      <c r="R253" s="86">
        <f t="shared" ca="1" si="157"/>
        <v>1179.5999999999985</v>
      </c>
      <c r="S253" s="86">
        <f t="shared" ca="1" si="158"/>
        <v>5.5499999999999545</v>
      </c>
      <c r="T253" s="86">
        <f t="shared" ca="1" si="159"/>
        <v>0</v>
      </c>
      <c r="U253" s="86">
        <f t="shared" ca="1" si="160"/>
        <v>0</v>
      </c>
      <c r="V253" s="139">
        <f ca="1">S253*VLOOKUP(G253,fuel_cost,IF(J253="Landing",3,2),FALSE)</f>
        <v>82.545149999999339</v>
      </c>
      <c r="W253" s="139">
        <f t="shared" ca="1" si="161"/>
        <v>1200</v>
      </c>
    </row>
    <row r="254" spans="2:23" ht="14.35" x14ac:dyDescent="0.5">
      <c r="B254" s="86">
        <v>240</v>
      </c>
      <c r="C254" s="138">
        <f t="shared" ca="1" si="112"/>
        <v>0.97998911152266677</v>
      </c>
      <c r="D254" s="86">
        <f ca="1">VLOOKUP(C254,new_arrival,3,TRUE)</f>
        <v>7.8000000000000007</v>
      </c>
      <c r="E254" s="86">
        <f t="shared" ca="1" si="147"/>
        <v>1175.8499999999985</v>
      </c>
      <c r="F254" s="138">
        <f t="shared" ca="1" si="113"/>
        <v>0.95490962586479056</v>
      </c>
      <c r="G254" s="86" t="str">
        <f t="shared" ca="1" si="148"/>
        <v>Small</v>
      </c>
      <c r="H254" s="86">
        <f t="shared" ca="1" si="149"/>
        <v>3</v>
      </c>
      <c r="I254" s="138">
        <f t="shared" ca="1" si="114"/>
        <v>3.8581479988762934E-2</v>
      </c>
      <c r="J254" s="86" t="str">
        <f t="shared" ca="1" si="150"/>
        <v>Take-Off</v>
      </c>
      <c r="K254" s="86">
        <f t="shared" ca="1" si="151"/>
        <v>1181.2499999999984</v>
      </c>
      <c r="L254" s="86">
        <f t="shared" ca="1" si="152"/>
        <v>1179.5999999999985</v>
      </c>
      <c r="M254" s="86">
        <f t="shared" ca="1" si="153"/>
        <v>2</v>
      </c>
      <c r="N254" s="138">
        <f t="shared" ca="1" si="115"/>
        <v>0.27807731456481322</v>
      </c>
      <c r="O254" s="86">
        <f t="shared" ca="1" si="154"/>
        <v>6</v>
      </c>
      <c r="P254" s="86">
        <f t="shared" ca="1" si="155"/>
        <v>1179.5999999999985</v>
      </c>
      <c r="Q254" s="86">
        <f t="shared" ca="1" si="156"/>
        <v>1181.2499999999984</v>
      </c>
      <c r="R254" s="86">
        <f t="shared" ca="1" si="157"/>
        <v>1185.5999999999985</v>
      </c>
      <c r="S254" s="86">
        <f t="shared" ca="1" si="158"/>
        <v>3.75</v>
      </c>
      <c r="T254" s="86">
        <f t="shared" ca="1" si="159"/>
        <v>0</v>
      </c>
      <c r="U254" s="86">
        <f t="shared" ca="1" si="160"/>
        <v>0</v>
      </c>
      <c r="V254" s="139">
        <f ca="1">S254*VLOOKUP(G254,fuel_cost,IF(J254="Landing",3,2),FALSE)</f>
        <v>3.7182500000000007</v>
      </c>
      <c r="W254" s="139">
        <f t="shared" ca="1" si="161"/>
        <v>850</v>
      </c>
    </row>
    <row r="255" spans="2:23" ht="14.35" x14ac:dyDescent="0.5">
      <c r="B255" s="86">
        <v>241</v>
      </c>
      <c r="C255" s="138">
        <f t="shared" ca="1" si="112"/>
        <v>0.52575207202919338</v>
      </c>
      <c r="D255" s="86">
        <f ca="1">VLOOKUP(C255,new_arrival,3,TRUE)</f>
        <v>5.8500000000000005</v>
      </c>
      <c r="E255" s="86">
        <f t="shared" ca="1" si="147"/>
        <v>1181.6999999999985</v>
      </c>
      <c r="F255" s="138">
        <f t="shared" ca="1" si="113"/>
        <v>0.42484313740872504</v>
      </c>
      <c r="G255" s="86" t="str">
        <f t="shared" ca="1" si="148"/>
        <v>Medium</v>
      </c>
      <c r="H255" s="86">
        <f t="shared" ca="1" si="149"/>
        <v>2</v>
      </c>
      <c r="I255" s="138">
        <f t="shared" ca="1" si="114"/>
        <v>0.45223929725846956</v>
      </c>
      <c r="J255" s="86" t="str">
        <f t="shared" ca="1" si="150"/>
        <v>Take-Off</v>
      </c>
      <c r="K255" s="86">
        <f t="shared" ca="1" si="151"/>
        <v>1181.2499999999984</v>
      </c>
      <c r="L255" s="86">
        <f t="shared" ca="1" si="152"/>
        <v>1185.5999999999985</v>
      </c>
      <c r="M255" s="86">
        <f t="shared" ca="1" si="153"/>
        <v>1</v>
      </c>
      <c r="N255" s="138">
        <f t="shared" ca="1" si="115"/>
        <v>0.4514598725903427</v>
      </c>
      <c r="O255" s="86">
        <f t="shared" ca="1" si="154"/>
        <v>9</v>
      </c>
      <c r="P255" s="86">
        <f t="shared" ca="1" si="155"/>
        <v>1181.6999999999985</v>
      </c>
      <c r="Q255" s="86">
        <f t="shared" ca="1" si="156"/>
        <v>1190.6999999999985</v>
      </c>
      <c r="R255" s="86">
        <f t="shared" ca="1" si="157"/>
        <v>1185.5999999999985</v>
      </c>
      <c r="S255" s="86">
        <f t="shared" ca="1" si="158"/>
        <v>0</v>
      </c>
      <c r="T255" s="86">
        <f t="shared" ca="1" si="159"/>
        <v>0.45000000000004547</v>
      </c>
      <c r="U255" s="86">
        <f t="shared" ca="1" si="160"/>
        <v>0</v>
      </c>
      <c r="V255" s="139">
        <f ca="1">S255*VLOOKUP(G255,fuel_cost,IF(J255="Landing",3,2),FALSE)</f>
        <v>0</v>
      </c>
      <c r="W255" s="139">
        <f t="shared" ca="1" si="161"/>
        <v>1200</v>
      </c>
    </row>
    <row r="256" spans="2:23" ht="14.35" x14ac:dyDescent="0.5">
      <c r="B256" s="86">
        <v>242</v>
      </c>
      <c r="C256" s="138">
        <f t="shared" ca="1" si="112"/>
        <v>0.72440966660817407</v>
      </c>
      <c r="D256" s="86">
        <f ca="1">VLOOKUP(C256,new_arrival,3,TRUE)</f>
        <v>5.8500000000000005</v>
      </c>
      <c r="E256" s="86">
        <f t="shared" ca="1" si="147"/>
        <v>1187.5499999999984</v>
      </c>
      <c r="F256" s="138">
        <f t="shared" ca="1" si="113"/>
        <v>0.81309558605204824</v>
      </c>
      <c r="G256" s="86" t="str">
        <f t="shared" ca="1" si="148"/>
        <v>Small</v>
      </c>
      <c r="H256" s="86">
        <f t="shared" ca="1" si="149"/>
        <v>3</v>
      </c>
      <c r="I256" s="138">
        <f t="shared" ca="1" si="114"/>
        <v>0.22799521563322633</v>
      </c>
      <c r="J256" s="86" t="str">
        <f t="shared" ca="1" si="150"/>
        <v>Take-Off</v>
      </c>
      <c r="K256" s="86">
        <f t="shared" ca="1" si="151"/>
        <v>1190.6999999999985</v>
      </c>
      <c r="L256" s="86">
        <f t="shared" ca="1" si="152"/>
        <v>1185.5999999999985</v>
      </c>
      <c r="M256" s="86">
        <f t="shared" ca="1" si="153"/>
        <v>2</v>
      </c>
      <c r="N256" s="138">
        <f t="shared" ca="1" si="115"/>
        <v>0.86171815730354195</v>
      </c>
      <c r="O256" s="86">
        <f t="shared" ca="1" si="154"/>
        <v>9</v>
      </c>
      <c r="P256" s="86">
        <f t="shared" ca="1" si="155"/>
        <v>1187.5499999999984</v>
      </c>
      <c r="Q256" s="86">
        <f t="shared" ca="1" si="156"/>
        <v>1190.6999999999985</v>
      </c>
      <c r="R256" s="86">
        <f t="shared" ca="1" si="157"/>
        <v>1196.5499999999984</v>
      </c>
      <c r="S256" s="86">
        <f t="shared" ca="1" si="158"/>
        <v>0</v>
      </c>
      <c r="T256" s="86">
        <f t="shared" ca="1" si="159"/>
        <v>0</v>
      </c>
      <c r="U256" s="86">
        <f t="shared" ca="1" si="160"/>
        <v>1.9499999999998181</v>
      </c>
      <c r="V256" s="139">
        <f ca="1">S256*VLOOKUP(G256,fuel_cost,IF(J256="Landing",3,2),FALSE)</f>
        <v>0</v>
      </c>
      <c r="W256" s="139">
        <f t="shared" ca="1" si="161"/>
        <v>850</v>
      </c>
    </row>
    <row r="257" spans="2:23" ht="14.35" x14ac:dyDescent="0.5">
      <c r="B257" s="86">
        <v>243</v>
      </c>
      <c r="C257" s="138">
        <f t="shared" ca="1" si="112"/>
        <v>0.52071038631047273</v>
      </c>
      <c r="D257" s="86">
        <f ca="1">VLOOKUP(C257,new_arrival,3,TRUE)</f>
        <v>5.8500000000000005</v>
      </c>
      <c r="E257" s="86">
        <f t="shared" ca="1" si="147"/>
        <v>1193.3999999999983</v>
      </c>
      <c r="F257" s="138">
        <f t="shared" ca="1" si="113"/>
        <v>0.84836129914678804</v>
      </c>
      <c r="G257" s="86" t="str">
        <f t="shared" ca="1" si="148"/>
        <v>Small</v>
      </c>
      <c r="H257" s="86">
        <f t="shared" ca="1" si="149"/>
        <v>3</v>
      </c>
      <c r="I257" s="138">
        <f t="shared" ca="1" si="114"/>
        <v>0.5922015169296897</v>
      </c>
      <c r="J257" s="86" t="str">
        <f t="shared" ca="1" si="150"/>
        <v>Landing</v>
      </c>
      <c r="K257" s="86">
        <f t="shared" ca="1" si="151"/>
        <v>1190.6999999999985</v>
      </c>
      <c r="L257" s="86">
        <f t="shared" ca="1" si="152"/>
        <v>1196.5499999999984</v>
      </c>
      <c r="M257" s="86">
        <f t="shared" ca="1" si="153"/>
        <v>1</v>
      </c>
      <c r="N257" s="138">
        <f t="shared" ca="1" si="115"/>
        <v>0.39961701753121281</v>
      </c>
      <c r="O257" s="86">
        <f t="shared" ca="1" si="154"/>
        <v>6</v>
      </c>
      <c r="P257" s="86">
        <f t="shared" ca="1" si="155"/>
        <v>1193.3999999999983</v>
      </c>
      <c r="Q257" s="86">
        <f t="shared" ca="1" si="156"/>
        <v>1199.3999999999983</v>
      </c>
      <c r="R257" s="86">
        <f t="shared" ca="1" si="157"/>
        <v>1196.5499999999984</v>
      </c>
      <c r="S257" s="86">
        <f t="shared" ca="1" si="158"/>
        <v>0</v>
      </c>
      <c r="T257" s="86">
        <f t="shared" ca="1" si="159"/>
        <v>2.6999999999998181</v>
      </c>
      <c r="U257" s="86">
        <f t="shared" ca="1" si="160"/>
        <v>0</v>
      </c>
      <c r="V257" s="139">
        <f ca="1">S257*VLOOKUP(G257,fuel_cost,IF(J257="Landing",3,2),FALSE)</f>
        <v>0</v>
      </c>
      <c r="W257" s="139">
        <f t="shared" ca="1" si="161"/>
        <v>850</v>
      </c>
    </row>
    <row r="258" spans="2:23" ht="14.35" x14ac:dyDescent="0.5">
      <c r="B258" s="86">
        <v>244</v>
      </c>
      <c r="C258" s="138">
        <f t="shared" ca="1" si="112"/>
        <v>0.98300309667120322</v>
      </c>
      <c r="D258" s="86">
        <f ca="1">VLOOKUP(C258,new_arrival,3,TRUE)</f>
        <v>7.8000000000000007</v>
      </c>
      <c r="E258" s="86">
        <f t="shared" ca="1" si="147"/>
        <v>1201.1999999999982</v>
      </c>
      <c r="F258" s="138">
        <f t="shared" ca="1" si="113"/>
        <v>0.90229063737404669</v>
      </c>
      <c r="G258" s="86" t="str">
        <f t="shared" ca="1" si="148"/>
        <v>Small</v>
      </c>
      <c r="H258" s="86">
        <f t="shared" ca="1" si="149"/>
        <v>3</v>
      </c>
      <c r="I258" s="138">
        <f t="shared" ca="1" si="114"/>
        <v>2.356721111074922E-2</v>
      </c>
      <c r="J258" s="86" t="str">
        <f t="shared" ca="1" si="150"/>
        <v>Take-Off</v>
      </c>
      <c r="K258" s="86">
        <f t="shared" ca="1" si="151"/>
        <v>1199.3999999999983</v>
      </c>
      <c r="L258" s="86">
        <f t="shared" ca="1" si="152"/>
        <v>1196.5499999999984</v>
      </c>
      <c r="M258" s="86">
        <f t="shared" ca="1" si="153"/>
        <v>2</v>
      </c>
      <c r="N258" s="138">
        <f t="shared" ca="1" si="115"/>
        <v>0.82100441379025502</v>
      </c>
      <c r="O258" s="86">
        <f t="shared" ca="1" si="154"/>
        <v>9</v>
      </c>
      <c r="P258" s="86">
        <f t="shared" ca="1" si="155"/>
        <v>1201.1999999999982</v>
      </c>
      <c r="Q258" s="86">
        <f t="shared" ca="1" si="156"/>
        <v>1199.3999999999983</v>
      </c>
      <c r="R258" s="86">
        <f t="shared" ca="1" si="157"/>
        <v>1210.1999999999982</v>
      </c>
      <c r="S258" s="86">
        <f t="shared" ca="1" si="158"/>
        <v>0</v>
      </c>
      <c r="T258" s="86">
        <f t="shared" ca="1" si="159"/>
        <v>0</v>
      </c>
      <c r="U258" s="86">
        <f t="shared" ca="1" si="160"/>
        <v>4.6499999999998636</v>
      </c>
      <c r="V258" s="139">
        <f ca="1">S258*VLOOKUP(G258,fuel_cost,IF(J258="Landing",3,2),FALSE)</f>
        <v>0</v>
      </c>
      <c r="W258" s="139">
        <f t="shared" ca="1" si="161"/>
        <v>850</v>
      </c>
    </row>
    <row r="259" spans="2:23" ht="14.35" x14ac:dyDescent="0.5">
      <c r="B259" s="86">
        <v>245</v>
      </c>
      <c r="C259" s="138">
        <f t="shared" ca="1" si="112"/>
        <v>0.73873913011105663</v>
      </c>
      <c r="D259" s="86">
        <f ca="1">VLOOKUP(C259,new_arrival,3,TRUE)</f>
        <v>5.8500000000000005</v>
      </c>
      <c r="E259" s="86">
        <f t="shared" ca="1" si="147"/>
        <v>1207.0499999999981</v>
      </c>
      <c r="F259" s="138">
        <f t="shared" ca="1" si="113"/>
        <v>1.0938833317114316E-2</v>
      </c>
      <c r="G259" s="86" t="str">
        <f t="shared" ca="1" si="148"/>
        <v>Jumbo</v>
      </c>
      <c r="H259" s="86">
        <f t="shared" ca="1" si="149"/>
        <v>1</v>
      </c>
      <c r="I259" s="138">
        <f t="shared" ca="1" si="114"/>
        <v>8.8045493787293094E-2</v>
      </c>
      <c r="J259" s="86" t="str">
        <f t="shared" ca="1" si="150"/>
        <v>Take-Off</v>
      </c>
      <c r="K259" s="86">
        <f t="shared" ca="1" si="151"/>
        <v>1199.3999999999983</v>
      </c>
      <c r="L259" s="86">
        <f t="shared" ca="1" si="152"/>
        <v>1210.1999999999982</v>
      </c>
      <c r="M259" s="86">
        <f t="shared" ca="1" si="153"/>
        <v>1</v>
      </c>
      <c r="N259" s="138">
        <f t="shared" ca="1" si="115"/>
        <v>0.1691027514860769</v>
      </c>
      <c r="O259" s="86">
        <f t="shared" ca="1" si="154"/>
        <v>9</v>
      </c>
      <c r="P259" s="86">
        <f t="shared" ca="1" si="155"/>
        <v>1207.0499999999981</v>
      </c>
      <c r="Q259" s="86">
        <f t="shared" ca="1" si="156"/>
        <v>1216.0499999999981</v>
      </c>
      <c r="R259" s="86">
        <f t="shared" ca="1" si="157"/>
        <v>1210.1999999999982</v>
      </c>
      <c r="S259" s="86">
        <f t="shared" ca="1" si="158"/>
        <v>0</v>
      </c>
      <c r="T259" s="86">
        <f t="shared" ca="1" si="159"/>
        <v>7.6499999999998636</v>
      </c>
      <c r="U259" s="86">
        <f t="shared" ca="1" si="160"/>
        <v>0</v>
      </c>
      <c r="V259" s="139">
        <f ca="1">S259*VLOOKUP(G259,fuel_cost,IF(J259="Landing",3,2),FALSE)</f>
        <v>0</v>
      </c>
      <c r="W259" s="139">
        <f t="shared" ca="1" si="161"/>
        <v>1600</v>
      </c>
    </row>
  </sheetData>
  <mergeCells count="5">
    <mergeCell ref="F1:G1"/>
    <mergeCell ref="I1:J1"/>
    <mergeCell ref="O1:P1"/>
    <mergeCell ref="F2:G2"/>
    <mergeCell ref="N6:P6"/>
  </mergeCells>
  <dataValidations count="1">
    <dataValidation type="list" allowBlank="1" showInputMessage="1" showErrorMessage="1" sqref="N2" xr:uid="{05ECBE82-BC9A-4AA0-B04E-185C6C04AC33}">
      <formula1>$F$3:$F$5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4226-8992-47DD-ACDC-B56663A88959}">
  <dimension ref="A1:AH1013"/>
  <sheetViews>
    <sheetView tabSelected="1" topLeftCell="G1" zoomScale="90" zoomScaleNormal="90" workbookViewId="0">
      <selection activeCell="AH22" sqref="AH22"/>
    </sheetView>
  </sheetViews>
  <sheetFormatPr defaultRowHeight="12.7" x14ac:dyDescent="0.4"/>
  <cols>
    <col min="1" max="1" width="13.1171875" style="86" bestFit="1" customWidth="1"/>
    <col min="2" max="5" width="8.9375" style="3"/>
    <col min="6" max="6" width="10.52734375" style="3" bestFit="1" customWidth="1"/>
    <col min="7" max="7" width="12.52734375" style="3" bestFit="1" customWidth="1"/>
    <col min="8" max="9" width="9.1171875" style="3" bestFit="1" customWidth="1"/>
    <col min="10" max="10" width="10.52734375" style="3" bestFit="1" customWidth="1"/>
    <col min="11" max="11" width="12.52734375" style="3" bestFit="1" customWidth="1"/>
    <col min="12" max="12" width="10.52734375" style="3" bestFit="1" customWidth="1"/>
    <col min="13" max="13" width="9.1171875" style="3" bestFit="1" customWidth="1"/>
    <col min="14" max="23" width="8.9375" style="3"/>
    <col min="24" max="24" width="10.52734375" style="3" bestFit="1" customWidth="1"/>
    <col min="25" max="29" width="8.9375" style="3"/>
    <col min="30" max="30" width="10.29296875" style="3" bestFit="1" customWidth="1"/>
    <col min="31" max="33" width="8.9375" style="3"/>
    <col min="34" max="34" width="17.9375" style="3" bestFit="1" customWidth="1"/>
    <col min="35" max="16384" width="8.9375" style="3"/>
  </cols>
  <sheetData>
    <row r="1" spans="1:34" x14ac:dyDescent="0.4">
      <c r="A1" s="120"/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</row>
    <row r="2" spans="1:34" ht="31.35" x14ac:dyDescent="0.4">
      <c r="A2" s="47"/>
      <c r="B2" s="120"/>
      <c r="C2" s="120"/>
      <c r="D2" s="141" t="s">
        <v>99</v>
      </c>
      <c r="E2" s="142"/>
      <c r="F2" s="142"/>
      <c r="G2" s="142"/>
      <c r="H2" s="143" t="s">
        <v>100</v>
      </c>
      <c r="I2" s="144"/>
      <c r="J2" s="120"/>
      <c r="K2" s="120"/>
      <c r="L2" s="145" t="s">
        <v>101</v>
      </c>
      <c r="M2" s="146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</row>
    <row r="3" spans="1:34" x14ac:dyDescent="0.4">
      <c r="A3" s="120"/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F3" s="3" t="s">
        <v>102</v>
      </c>
    </row>
    <row r="4" spans="1:34" x14ac:dyDescent="0.4">
      <c r="A4" s="47"/>
      <c r="B4" s="147" t="s">
        <v>103</v>
      </c>
      <c r="C4" s="148"/>
      <c r="D4" s="148"/>
      <c r="E4" s="149"/>
      <c r="F4" s="147" t="s">
        <v>104</v>
      </c>
      <c r="G4" s="148"/>
      <c r="H4" s="148"/>
      <c r="I4" s="149"/>
      <c r="J4" s="150"/>
      <c r="K4" s="47"/>
      <c r="L4" s="151" t="s">
        <v>81</v>
      </c>
      <c r="M4" s="152"/>
      <c r="N4" s="147" t="s">
        <v>105</v>
      </c>
      <c r="O4" s="148"/>
      <c r="P4" s="148"/>
      <c r="Q4" s="149"/>
      <c r="R4" s="153" t="s">
        <v>78</v>
      </c>
      <c r="S4" s="147" t="s">
        <v>106</v>
      </c>
      <c r="T4" s="148"/>
      <c r="U4" s="148"/>
      <c r="V4" s="149"/>
      <c r="W4" s="154" t="s">
        <v>79</v>
      </c>
      <c r="X4" s="154" t="s">
        <v>107</v>
      </c>
      <c r="Y4" s="147" t="s">
        <v>108</v>
      </c>
      <c r="Z4" s="148"/>
      <c r="AA4" s="149"/>
      <c r="AB4" s="148" t="s">
        <v>109</v>
      </c>
      <c r="AC4" s="148"/>
      <c r="AD4" s="47" t="s">
        <v>110</v>
      </c>
      <c r="AF4" s="3" t="s">
        <v>111</v>
      </c>
      <c r="AH4" s="3">
        <f>SUM(C14:C1013)</f>
        <v>984517.50000000885</v>
      </c>
    </row>
    <row r="5" spans="1:34" ht="13" thickBot="1" x14ac:dyDescent="0.45">
      <c r="A5" s="47"/>
      <c r="B5" s="155" t="s">
        <v>112</v>
      </c>
      <c r="C5" s="129" t="s">
        <v>113</v>
      </c>
      <c r="D5" s="129" t="s">
        <v>114</v>
      </c>
      <c r="E5" s="156" t="s">
        <v>115</v>
      </c>
      <c r="F5" s="155" t="s">
        <v>112</v>
      </c>
      <c r="G5" s="129" t="s">
        <v>113</v>
      </c>
      <c r="H5" s="129" t="s">
        <v>114</v>
      </c>
      <c r="I5" s="156" t="s">
        <v>115</v>
      </c>
      <c r="J5" s="155" t="s">
        <v>112</v>
      </c>
      <c r="K5" s="129" t="s">
        <v>113</v>
      </c>
      <c r="L5" s="129" t="s">
        <v>116</v>
      </c>
      <c r="M5" s="156" t="s">
        <v>115</v>
      </c>
      <c r="N5" s="155" t="s">
        <v>112</v>
      </c>
      <c r="O5" s="129" t="s">
        <v>113</v>
      </c>
      <c r="P5" s="129" t="s">
        <v>114</v>
      </c>
      <c r="Q5" s="156" t="s">
        <v>115</v>
      </c>
      <c r="R5" s="157" t="s">
        <v>117</v>
      </c>
      <c r="S5" s="155" t="s">
        <v>112</v>
      </c>
      <c r="T5" s="129" t="s">
        <v>113</v>
      </c>
      <c r="U5" s="129" t="s">
        <v>114</v>
      </c>
      <c r="V5" s="156" t="s">
        <v>115</v>
      </c>
      <c r="W5" s="157" t="s">
        <v>117</v>
      </c>
      <c r="X5" s="155" t="s">
        <v>117</v>
      </c>
      <c r="Y5" s="155" t="s">
        <v>17</v>
      </c>
      <c r="Z5" s="129" t="s">
        <v>15</v>
      </c>
      <c r="AA5" s="156" t="s">
        <v>13</v>
      </c>
      <c r="AB5" s="129" t="s">
        <v>118</v>
      </c>
      <c r="AC5" s="129" t="s">
        <v>27</v>
      </c>
      <c r="AD5" s="129" t="s">
        <v>119</v>
      </c>
      <c r="AF5" s="3" t="s">
        <v>120</v>
      </c>
      <c r="AH5" s="158">
        <f>SUM(G14:G1013)</f>
        <v>24702925.180410251</v>
      </c>
    </row>
    <row r="6" spans="1:34" ht="13.35" thickTop="1" thickBot="1" x14ac:dyDescent="0.45">
      <c r="A6" s="159" t="s">
        <v>121</v>
      </c>
      <c r="B6" s="160">
        <f ca="1">'Simulation 2 Full Runway'!S7</f>
        <v>40.650000000000432</v>
      </c>
      <c r="C6" s="161">
        <f ca="1">'Simulation 2 Full Runway'!S6</f>
        <v>1550.2500000000221</v>
      </c>
      <c r="D6" s="161">
        <f ca="1">'Simulation 2 Full Runway'!S9</f>
        <v>6.3275510204082535</v>
      </c>
      <c r="E6" s="161">
        <f ca="1">'Simulation 2 Full Runway'!S10</f>
        <v>8.892611026192883</v>
      </c>
      <c r="F6" s="162">
        <f ca="1">'Simulation 2 Full Runway'!V7</f>
        <v>2851.1541000000452</v>
      </c>
      <c r="G6" s="162">
        <f ca="1">'Simulation 2 Full Runway'!V6</f>
        <v>44186.790620000604</v>
      </c>
      <c r="H6" s="162">
        <f ca="1">'Simulation 2 Full Runway'!V9</f>
        <v>180.3542474285739</v>
      </c>
      <c r="I6" s="162">
        <f ca="1">'Simulation 2 Full Runway'!V10</f>
        <v>465.9193171469409</v>
      </c>
      <c r="J6" s="162">
        <f ca="1">'Simulation 2 Full Runway'!W7</f>
        <v>1600</v>
      </c>
      <c r="K6" s="162">
        <f ca="1">'Simulation 2 Full Runway'!W6</f>
        <v>308400</v>
      </c>
      <c r="L6" s="162">
        <f ca="1">'Simulation 2 Full Runway'!W9</f>
        <v>1258.7755102040817</v>
      </c>
      <c r="M6" s="162">
        <f ca="1">'Simulation 2 Full Runway'!W10</f>
        <v>283.52026449867463</v>
      </c>
      <c r="N6" s="161">
        <f ca="1">'Simulation 2 Full Runway'!T7</f>
        <v>9.5999999999999091</v>
      </c>
      <c r="O6" s="161">
        <f ca="1">'Simulation 2 Full Runway'!T6</f>
        <v>123.14999999999813</v>
      </c>
      <c r="P6" s="161">
        <f ca="1">'Simulation 2 Full Runway'!T9</f>
        <v>0.50265306122448217</v>
      </c>
      <c r="Q6" s="161">
        <f ca="1">'Simulation 2 Full Runway'!T10</f>
        <v>1.616285936182329</v>
      </c>
      <c r="R6" s="163">
        <f ca="1">'Simulation 2 Full Runway'!P8</f>
        <v>0.89872949303071548</v>
      </c>
      <c r="S6" s="164">
        <f ca="1">'Simulation 2 Full Runway'!U7</f>
        <v>9.75</v>
      </c>
      <c r="T6" s="164">
        <f ca="1">'Simulation 2 Full Runway'!U6</f>
        <v>127.1999999999982</v>
      </c>
      <c r="U6" s="164">
        <f ca="1">'Simulation 2 Full Runway'!T9</f>
        <v>0.50265306122448217</v>
      </c>
      <c r="V6" s="164">
        <f ca="1">'Simulation 2 Full Runway'!U10</f>
        <v>1.53063636816051</v>
      </c>
      <c r="W6" s="163">
        <f ca="1">'Simulation 2 Full Runway'!Q8</f>
        <v>0.89539903786851005</v>
      </c>
      <c r="X6" s="163">
        <f ca="1">'Simulation 2 Full Runway'!Q10</f>
        <v>1.7941285308992256</v>
      </c>
      <c r="Y6" s="161">
        <f ca="1">'Simulation 2 Full Runway'!AB14</f>
        <v>32</v>
      </c>
      <c r="Z6" s="161">
        <f ca="1">'Simulation 2 Full Runway'!AA14</f>
        <v>73</v>
      </c>
      <c r="AA6" s="161">
        <f ca="1">'Simulation 2 Full Runway'!Z14</f>
        <v>55</v>
      </c>
      <c r="AB6" s="161">
        <f ca="1">'Simulation 2 Full Runway'!J3</f>
        <v>85</v>
      </c>
      <c r="AC6" s="161">
        <f ca="1">'Simulation 2 Full Runway'!J4</f>
        <v>75</v>
      </c>
      <c r="AD6" s="159">
        <f ca="1">'Simulation 2 Full Runway'!P9</f>
        <v>20.26749999999997</v>
      </c>
      <c r="AF6" s="165" t="s">
        <v>122</v>
      </c>
      <c r="AH6" s="81">
        <f>SUM(K14:K1013)</f>
        <v>310894500</v>
      </c>
    </row>
    <row r="7" spans="1:34" x14ac:dyDescent="0.4">
      <c r="A7" s="166" t="s">
        <v>123</v>
      </c>
      <c r="B7" s="167">
        <f>AVERAGE(B14:B1013)</f>
        <v>20.352750000000075</v>
      </c>
      <c r="C7" s="167">
        <f>AVERAGE(C14:C1013)</f>
        <v>984.51750000000879</v>
      </c>
      <c r="D7" s="167">
        <f t="shared" ref="D7:AD7" si="0">AVERAGE(D14:D1013)</f>
        <v>4.0184387755102495</v>
      </c>
      <c r="E7" s="167">
        <f t="shared" si="0"/>
        <v>4.8363449196348887</v>
      </c>
      <c r="F7" s="168">
        <f t="shared" si="0"/>
        <v>1538.0303157000058</v>
      </c>
      <c r="G7" s="168">
        <f t="shared" si="0"/>
        <v>24702.92518041025</v>
      </c>
      <c r="H7" s="168">
        <f t="shared" si="0"/>
        <v>100.82826604249071</v>
      </c>
      <c r="I7" s="168">
        <f t="shared" si="0"/>
        <v>223.49714479698193</v>
      </c>
      <c r="J7" s="168">
        <f t="shared" si="0"/>
        <v>1600</v>
      </c>
      <c r="K7" s="168">
        <f t="shared" si="0"/>
        <v>310894.5</v>
      </c>
      <c r="L7" s="168">
        <f t="shared" si="0"/>
        <v>1268.9571428571414</v>
      </c>
      <c r="M7" s="168">
        <f t="shared" si="0"/>
        <v>274.77403170196908</v>
      </c>
      <c r="N7" s="167">
        <f t="shared" si="0"/>
        <v>8.5795499999999958</v>
      </c>
      <c r="O7" s="167">
        <f t="shared" si="0"/>
        <v>139.85984999999866</v>
      </c>
      <c r="P7" s="167">
        <f t="shared" si="0"/>
        <v>0.57085653061223973</v>
      </c>
      <c r="Q7" s="167">
        <f t="shared" si="0"/>
        <v>1.5012428741028847</v>
      </c>
      <c r="R7" s="169">
        <f t="shared" si="0"/>
        <v>0.88566932291869693</v>
      </c>
      <c r="S7" s="167">
        <f t="shared" si="0"/>
        <v>10.691699999999978</v>
      </c>
      <c r="T7" s="167">
        <f t="shared" si="0"/>
        <v>150.39509999999908</v>
      </c>
      <c r="U7" s="167">
        <f t="shared" si="0"/>
        <v>0.57085653061223973</v>
      </c>
      <c r="V7" s="167">
        <f t="shared" si="0"/>
        <v>1.6353779116229963</v>
      </c>
      <c r="W7" s="169">
        <f t="shared" si="0"/>
        <v>0.87699301189338807</v>
      </c>
      <c r="X7" s="169">
        <f t="shared" si="0"/>
        <v>1.7626623348120818</v>
      </c>
      <c r="Y7" s="167">
        <f t="shared" si="0"/>
        <v>32.048999999999999</v>
      </c>
      <c r="Z7" s="167">
        <f t="shared" si="0"/>
        <v>72.28</v>
      </c>
      <c r="AA7" s="167">
        <f t="shared" si="0"/>
        <v>55.670999999999999</v>
      </c>
      <c r="AB7" s="167">
        <f t="shared" si="0"/>
        <v>79.781000000000006</v>
      </c>
      <c r="AC7" s="167">
        <f t="shared" si="0"/>
        <v>80.218999999999994</v>
      </c>
      <c r="AD7" s="167">
        <f t="shared" si="0"/>
        <v>20.258379999999981</v>
      </c>
    </row>
    <row r="8" spans="1:34" x14ac:dyDescent="0.4">
      <c r="A8" s="166" t="s">
        <v>124</v>
      </c>
      <c r="B8" s="167">
        <f>MAX(B14:B1013)</f>
        <v>60.600000000000932</v>
      </c>
      <c r="C8" s="167">
        <f>MAX(C14:C1013)</f>
        <v>4945.0500000001421</v>
      </c>
      <c r="D8" s="167">
        <f t="shared" ref="D8:AD8" si="1">MAX(D14:D1013)</f>
        <v>20.183877551020988</v>
      </c>
      <c r="E8" s="167">
        <f t="shared" si="1"/>
        <v>19.426759935438923</v>
      </c>
      <c r="F8" s="168">
        <f t="shared" si="1"/>
        <v>5033.0232000000897</v>
      </c>
      <c r="G8" s="168">
        <f t="shared" si="1"/>
        <v>146189.617235004</v>
      </c>
      <c r="H8" s="168">
        <f t="shared" si="1"/>
        <v>596.69231524491431</v>
      </c>
      <c r="I8" s="168">
        <f t="shared" si="1"/>
        <v>917.50533833079726</v>
      </c>
      <c r="J8" s="168">
        <f t="shared" si="1"/>
        <v>1600</v>
      </c>
      <c r="K8" s="168">
        <f t="shared" si="1"/>
        <v>325400</v>
      </c>
      <c r="L8" s="168">
        <f t="shared" si="1"/>
        <v>1328.1632653061224</v>
      </c>
      <c r="M8" s="168">
        <f t="shared" si="1"/>
        <v>297.55232663513493</v>
      </c>
      <c r="N8" s="167">
        <f t="shared" si="1"/>
        <v>9.6000000000001364</v>
      </c>
      <c r="O8" s="167">
        <f t="shared" si="1"/>
        <v>249.1499999999981</v>
      </c>
      <c r="P8" s="167">
        <f t="shared" si="1"/>
        <v>1.0169387755101964</v>
      </c>
      <c r="Q8" s="167">
        <f t="shared" si="1"/>
        <v>2.1535692439430831</v>
      </c>
      <c r="R8" s="169">
        <f t="shared" si="1"/>
        <v>0.99238332640908467</v>
      </c>
      <c r="S8" s="167">
        <f t="shared" si="1"/>
        <v>15.600000000000001</v>
      </c>
      <c r="T8" s="167">
        <f t="shared" si="1"/>
        <v>289.64999999999878</v>
      </c>
      <c r="U8" s="167">
        <f t="shared" si="1"/>
        <v>1.0169387755101964</v>
      </c>
      <c r="V8" s="167">
        <f t="shared" si="1"/>
        <v>2.2412034469451503</v>
      </c>
      <c r="W8" s="169">
        <f t="shared" si="1"/>
        <v>0.98548365215031886</v>
      </c>
      <c r="X8" s="169">
        <f t="shared" si="1"/>
        <v>1.9757651294834511</v>
      </c>
      <c r="Y8" s="167">
        <f t="shared" si="1"/>
        <v>47</v>
      </c>
      <c r="Z8" s="167">
        <f t="shared" si="1"/>
        <v>91</v>
      </c>
      <c r="AA8" s="167">
        <f t="shared" si="1"/>
        <v>78</v>
      </c>
      <c r="AB8" s="167">
        <f t="shared" si="1"/>
        <v>101</v>
      </c>
      <c r="AC8" s="167">
        <f t="shared" si="1"/>
        <v>101</v>
      </c>
      <c r="AD8" s="167">
        <f t="shared" si="1"/>
        <v>21.939999999999976</v>
      </c>
      <c r="AF8" s="3" t="s">
        <v>125</v>
      </c>
      <c r="AH8" s="3">
        <f>365/1000</f>
        <v>0.36499999999999999</v>
      </c>
    </row>
    <row r="9" spans="1:34" x14ac:dyDescent="0.4">
      <c r="A9" s="166" t="s">
        <v>126</v>
      </c>
      <c r="B9" s="167">
        <f>MIN(B14:B1013)</f>
        <v>8.4000000000000909</v>
      </c>
      <c r="C9" s="167">
        <f>MIN(C14:C1013)</f>
        <v>276.90000000000077</v>
      </c>
      <c r="D9" s="167">
        <f t="shared" ref="D9:AD9" si="2">MIN(D14:D1013)</f>
        <v>1.1302040816326562</v>
      </c>
      <c r="E9" s="167">
        <f t="shared" si="2"/>
        <v>1.9564432115824795</v>
      </c>
      <c r="F9" s="168">
        <f t="shared" si="2"/>
        <v>414.95669999996761</v>
      </c>
      <c r="G9" s="168">
        <f t="shared" si="2"/>
        <v>6038.9585550000511</v>
      </c>
      <c r="H9" s="168">
        <f t="shared" si="2"/>
        <v>24.648810428571636</v>
      </c>
      <c r="I9" s="168">
        <f t="shared" si="2"/>
        <v>60.209979348845934</v>
      </c>
      <c r="J9" s="168">
        <f t="shared" si="2"/>
        <v>1600</v>
      </c>
      <c r="K9" s="168">
        <f t="shared" si="2"/>
        <v>298300</v>
      </c>
      <c r="L9" s="168">
        <f t="shared" si="2"/>
        <v>1217.5510204081634</v>
      </c>
      <c r="M9" s="168">
        <f t="shared" si="2"/>
        <v>245.61698144149591</v>
      </c>
      <c r="N9" s="167">
        <f t="shared" si="2"/>
        <v>2.4000000000000057</v>
      </c>
      <c r="O9" s="167">
        <f t="shared" si="2"/>
        <v>8.2499999999999432</v>
      </c>
      <c r="P9" s="167">
        <f t="shared" si="2"/>
        <v>3.3673469387754867E-2</v>
      </c>
      <c r="Q9" s="167">
        <f t="shared" si="2"/>
        <v>0.26967416493958701</v>
      </c>
      <c r="R9" s="169">
        <f t="shared" si="2"/>
        <v>0.80572165552819852</v>
      </c>
      <c r="S9" s="167">
        <f t="shared" si="2"/>
        <v>5.6999999999999886</v>
      </c>
      <c r="T9" s="167">
        <f t="shared" si="2"/>
        <v>16.05</v>
      </c>
      <c r="U9" s="167">
        <f t="shared" si="2"/>
        <v>3.3673469387754867E-2</v>
      </c>
      <c r="V9" s="167">
        <f t="shared" si="2"/>
        <v>0.5573137460854326</v>
      </c>
      <c r="W9" s="169">
        <f t="shared" si="2"/>
        <v>0.77969195664575086</v>
      </c>
      <c r="X9" s="169">
        <f t="shared" si="2"/>
        <v>1.5949800342270408</v>
      </c>
      <c r="Y9" s="167">
        <f t="shared" si="2"/>
        <v>17</v>
      </c>
      <c r="Z9" s="167">
        <f t="shared" si="2"/>
        <v>50</v>
      </c>
      <c r="AA9" s="167">
        <f t="shared" si="2"/>
        <v>35</v>
      </c>
      <c r="AB9" s="167">
        <f t="shared" si="2"/>
        <v>59</v>
      </c>
      <c r="AC9" s="167">
        <f t="shared" si="2"/>
        <v>59</v>
      </c>
      <c r="AD9" s="167">
        <f t="shared" si="2"/>
        <v>18.052499999999998</v>
      </c>
      <c r="AF9" s="3" t="s">
        <v>111</v>
      </c>
      <c r="AH9" s="3">
        <f>AH4*$AH$8</f>
        <v>359348.88750000321</v>
      </c>
    </row>
    <row r="10" spans="1:34" ht="14.7" thickBot="1" x14ac:dyDescent="0.55000000000000004">
      <c r="A10" s="170" t="s">
        <v>127</v>
      </c>
      <c r="B10" s="171">
        <f>STDEV(B14:B1013)</f>
        <v>7.3131742393405652</v>
      </c>
      <c r="C10" s="171">
        <f>STDEV(C14:C1013)</f>
        <v>577.69574845375678</v>
      </c>
      <c r="D10" s="171">
        <f t="shared" ref="D10:AD10" si="3">STDEV(D14:D1013)</f>
        <v>2.3579418304234747</v>
      </c>
      <c r="E10" s="171">
        <f t="shared" si="3"/>
        <v>2.1281906582828096</v>
      </c>
      <c r="F10" s="172">
        <f t="shared" si="3"/>
        <v>647.84763693941932</v>
      </c>
      <c r="G10" s="172">
        <f t="shared" si="3"/>
        <v>15744.906589645845</v>
      </c>
      <c r="H10" s="172">
        <f t="shared" si="3"/>
        <v>64.264924855697444</v>
      </c>
      <c r="I10" s="172">
        <f t="shared" si="3"/>
        <v>116.06756373347544</v>
      </c>
      <c r="J10" s="172">
        <f t="shared" si="3"/>
        <v>0</v>
      </c>
      <c r="K10" s="172">
        <f t="shared" si="3"/>
        <v>4393.2237781798876</v>
      </c>
      <c r="L10" s="172">
        <f t="shared" si="3"/>
        <v>17.93152562522404</v>
      </c>
      <c r="M10" s="172">
        <f t="shared" si="3"/>
        <v>8.0618682149925771</v>
      </c>
      <c r="N10" s="171">
        <f t="shared" si="3"/>
        <v>1.1523985073834861</v>
      </c>
      <c r="O10" s="171">
        <f t="shared" si="3"/>
        <v>40.603370416342337</v>
      </c>
      <c r="P10" s="171">
        <f t="shared" si="3"/>
        <v>0.16572804251567988</v>
      </c>
      <c r="Q10" s="171">
        <f t="shared" si="3"/>
        <v>0.24735348246735819</v>
      </c>
      <c r="R10" s="173">
        <f t="shared" si="3"/>
        <v>3.0776722620510268E-2</v>
      </c>
      <c r="S10" s="171">
        <f t="shared" si="3"/>
        <v>2.0968912854659973</v>
      </c>
      <c r="T10" s="171">
        <f t="shared" si="3"/>
        <v>40.358963650431193</v>
      </c>
      <c r="U10" s="171">
        <f t="shared" si="3"/>
        <v>0.16572804251567988</v>
      </c>
      <c r="V10" s="171">
        <f t="shared" si="3"/>
        <v>0.23394926830111895</v>
      </c>
      <c r="W10" s="173">
        <f t="shared" si="3"/>
        <v>3.0372459085964733E-2</v>
      </c>
      <c r="X10" s="173">
        <f t="shared" si="3"/>
        <v>5.9359678018018731E-2</v>
      </c>
      <c r="Y10" s="171">
        <f t="shared" si="3"/>
        <v>5.0807886605736181</v>
      </c>
      <c r="Z10" s="171">
        <f t="shared" si="3"/>
        <v>6.4598242491053401</v>
      </c>
      <c r="AA10" s="171">
        <f t="shared" si="3"/>
        <v>6.1989665417863211</v>
      </c>
      <c r="AB10" s="171">
        <f t="shared" si="3"/>
        <v>6.3833993128102815</v>
      </c>
      <c r="AC10" s="171">
        <f t="shared" si="3"/>
        <v>6.3833993128102815</v>
      </c>
      <c r="AD10" s="171">
        <f t="shared" si="3"/>
        <v>0.57749999510332739</v>
      </c>
      <c r="AF10" s="3" t="s">
        <v>120</v>
      </c>
      <c r="AH10" s="139">
        <f t="shared" ref="AH10:AH11" si="4">AH5*$AH$8</f>
        <v>9016567.6908497419</v>
      </c>
    </row>
    <row r="11" spans="1:34" ht="14.35" x14ac:dyDescent="0.5">
      <c r="A11" s="120" t="s">
        <v>128</v>
      </c>
      <c r="B11" s="147" t="s">
        <v>103</v>
      </c>
      <c r="C11" s="148"/>
      <c r="D11" s="148"/>
      <c r="E11" s="149"/>
      <c r="F11" s="147" t="s">
        <v>104</v>
      </c>
      <c r="G11" s="148"/>
      <c r="H11" s="148"/>
      <c r="I11" s="149"/>
      <c r="J11" s="150"/>
      <c r="K11" s="47"/>
      <c r="L11" s="151" t="s">
        <v>81</v>
      </c>
      <c r="M11" s="152"/>
      <c r="N11" s="147" t="s">
        <v>105</v>
      </c>
      <c r="O11" s="148"/>
      <c r="P11" s="148"/>
      <c r="Q11" s="149"/>
      <c r="R11" s="153" t="s">
        <v>78</v>
      </c>
      <c r="S11" s="147" t="s">
        <v>106</v>
      </c>
      <c r="T11" s="148"/>
      <c r="U11" s="148"/>
      <c r="V11" s="149"/>
      <c r="W11" s="154" t="s">
        <v>79</v>
      </c>
      <c r="X11" s="154" t="s">
        <v>107</v>
      </c>
      <c r="Y11" s="147" t="s">
        <v>108</v>
      </c>
      <c r="Z11" s="148"/>
      <c r="AA11" s="149"/>
      <c r="AB11" s="148" t="s">
        <v>109</v>
      </c>
      <c r="AC11" s="148"/>
      <c r="AD11" s="151" t="s">
        <v>110</v>
      </c>
      <c r="AF11" s="165" t="s">
        <v>122</v>
      </c>
      <c r="AH11" s="139">
        <f t="shared" si="4"/>
        <v>113476492.5</v>
      </c>
    </row>
    <row r="12" spans="1:34" ht="13" thickBot="1" x14ac:dyDescent="0.45">
      <c r="A12" s="129" t="s">
        <v>129</v>
      </c>
      <c r="B12" s="155" t="s">
        <v>112</v>
      </c>
      <c r="C12" s="129" t="s">
        <v>113</v>
      </c>
      <c r="D12" s="129" t="s">
        <v>114</v>
      </c>
      <c r="E12" s="156" t="s">
        <v>115</v>
      </c>
      <c r="F12" s="155" t="s">
        <v>112</v>
      </c>
      <c r="G12" s="129" t="s">
        <v>113</v>
      </c>
      <c r="H12" s="129" t="s">
        <v>114</v>
      </c>
      <c r="I12" s="156" t="s">
        <v>115</v>
      </c>
      <c r="J12" s="155" t="s">
        <v>112</v>
      </c>
      <c r="K12" s="129" t="s">
        <v>113</v>
      </c>
      <c r="L12" s="129" t="s">
        <v>116</v>
      </c>
      <c r="M12" s="156" t="s">
        <v>115</v>
      </c>
      <c r="N12" s="155" t="s">
        <v>112</v>
      </c>
      <c r="O12" s="129" t="s">
        <v>113</v>
      </c>
      <c r="P12" s="129" t="s">
        <v>114</v>
      </c>
      <c r="Q12" s="156" t="s">
        <v>115</v>
      </c>
      <c r="R12" s="157" t="s">
        <v>117</v>
      </c>
      <c r="S12" s="155" t="s">
        <v>112</v>
      </c>
      <c r="T12" s="129" t="s">
        <v>113</v>
      </c>
      <c r="U12" s="129" t="s">
        <v>114</v>
      </c>
      <c r="V12" s="156" t="s">
        <v>115</v>
      </c>
      <c r="W12" s="157" t="s">
        <v>117</v>
      </c>
      <c r="X12" s="155" t="s">
        <v>117</v>
      </c>
      <c r="Y12" s="155" t="s">
        <v>17</v>
      </c>
      <c r="Z12" s="129" t="s">
        <v>15</v>
      </c>
      <c r="AA12" s="156" t="s">
        <v>13</v>
      </c>
      <c r="AB12" s="129" t="s">
        <v>118</v>
      </c>
      <c r="AC12" s="129" t="s">
        <v>27</v>
      </c>
      <c r="AD12" s="174" t="s">
        <v>119</v>
      </c>
    </row>
    <row r="13" spans="1:34" s="183" customFormat="1" ht="11.7" thickTop="1" x14ac:dyDescent="0.35">
      <c r="A13" s="175"/>
      <c r="B13" s="176">
        <f ca="1">B6</f>
        <v>40.650000000000432</v>
      </c>
      <c r="C13" s="176">
        <f ca="1">C6</f>
        <v>1550.2500000000221</v>
      </c>
      <c r="D13" s="176">
        <f t="shared" ref="D13:AD13" ca="1" si="5">D6</f>
        <v>6.3275510204082535</v>
      </c>
      <c r="E13" s="176">
        <f t="shared" ca="1" si="5"/>
        <v>8.892611026192883</v>
      </c>
      <c r="F13" s="177">
        <f t="shared" ca="1" si="5"/>
        <v>2851.1541000000452</v>
      </c>
      <c r="G13" s="177">
        <f ca="1">G6</f>
        <v>44186.790620000604</v>
      </c>
      <c r="H13" s="177">
        <f t="shared" ca="1" si="5"/>
        <v>180.3542474285739</v>
      </c>
      <c r="I13" s="177">
        <f t="shared" ca="1" si="5"/>
        <v>465.9193171469409</v>
      </c>
      <c r="J13" s="177">
        <f t="shared" ca="1" si="5"/>
        <v>1600</v>
      </c>
      <c r="K13" s="177">
        <f ca="1">K6</f>
        <v>308400</v>
      </c>
      <c r="L13" s="177">
        <f t="shared" ca="1" si="5"/>
        <v>1258.7755102040817</v>
      </c>
      <c r="M13" s="177">
        <f t="shared" ca="1" si="5"/>
        <v>283.52026449867463</v>
      </c>
      <c r="N13" s="178">
        <f t="shared" ca="1" si="5"/>
        <v>9.5999999999999091</v>
      </c>
      <c r="O13" s="178">
        <f ca="1">O6</f>
        <v>123.14999999999813</v>
      </c>
      <c r="P13" s="178">
        <f t="shared" ca="1" si="5"/>
        <v>0.50265306122448217</v>
      </c>
      <c r="Q13" s="178">
        <f t="shared" ca="1" si="5"/>
        <v>1.616285936182329</v>
      </c>
      <c r="R13" s="179">
        <f t="shared" ca="1" si="5"/>
        <v>0.89872949303071548</v>
      </c>
      <c r="S13" s="180">
        <f ca="1">S6</f>
        <v>9.75</v>
      </c>
      <c r="T13" s="180">
        <f t="shared" ref="T13:X13" ca="1" si="6">T6</f>
        <v>127.1999999999982</v>
      </c>
      <c r="U13" s="180">
        <f t="shared" ca="1" si="6"/>
        <v>0.50265306122448217</v>
      </c>
      <c r="V13" s="180">
        <f t="shared" ca="1" si="6"/>
        <v>1.53063636816051</v>
      </c>
      <c r="W13" s="179">
        <f t="shared" ca="1" si="6"/>
        <v>0.89539903786851005</v>
      </c>
      <c r="X13" s="179">
        <f t="shared" ca="1" si="6"/>
        <v>1.7941285308992256</v>
      </c>
      <c r="Y13" s="181">
        <f t="shared" ca="1" si="5"/>
        <v>32</v>
      </c>
      <c r="Z13" s="181">
        <f t="shared" ca="1" si="5"/>
        <v>73</v>
      </c>
      <c r="AA13" s="181">
        <f t="shared" ca="1" si="5"/>
        <v>55</v>
      </c>
      <c r="AB13" s="181">
        <f t="shared" ca="1" si="5"/>
        <v>85</v>
      </c>
      <c r="AC13" s="181">
        <f t="shared" ca="1" si="5"/>
        <v>75</v>
      </c>
      <c r="AD13" s="182">
        <f t="shared" ca="1" si="5"/>
        <v>20.26749999999997</v>
      </c>
    </row>
    <row r="14" spans="1:34" s="183" customFormat="1" ht="11.35" x14ac:dyDescent="0.35">
      <c r="A14" s="175">
        <v>1</v>
      </c>
      <c r="B14" s="175">
        <f t="dataTable" ref="B14:AD1013" dt2D="0" dtr="0" r1="A13" ca="1"/>
        <v>27.450000000000045</v>
      </c>
      <c r="C14" s="175">
        <v>1747.2000000000326</v>
      </c>
      <c r="D14" s="184">
        <v>7.131428571428704</v>
      </c>
      <c r="E14" s="184">
        <v>6.3088111685686359</v>
      </c>
      <c r="F14" s="185">
        <v>1807.0695000000003</v>
      </c>
      <c r="G14" s="185">
        <v>44872.807745000857</v>
      </c>
      <c r="H14" s="185">
        <v>183.15431732653411</v>
      </c>
      <c r="I14" s="185">
        <v>334.72135635007498</v>
      </c>
      <c r="J14" s="185">
        <v>1600</v>
      </c>
      <c r="K14" s="185">
        <v>310650</v>
      </c>
      <c r="L14" s="185">
        <v>1267.9591836734694</v>
      </c>
      <c r="M14" s="185">
        <v>297.12405362951108</v>
      </c>
      <c r="N14" s="186">
        <v>7.6499999999998636</v>
      </c>
      <c r="O14" s="186">
        <v>71.399999999998471</v>
      </c>
      <c r="P14" s="186">
        <v>0.29142857142856521</v>
      </c>
      <c r="Q14" s="186">
        <v>1.0962809709253774</v>
      </c>
      <c r="R14" s="187">
        <v>0.93814165042235353</v>
      </c>
      <c r="S14" s="192">
        <v>11.700000000000001</v>
      </c>
      <c r="T14" s="192">
        <v>82.349999999998587</v>
      </c>
      <c r="U14" s="192">
        <v>0.29142857142856521</v>
      </c>
      <c r="V14" s="192">
        <v>1.2634405542506124</v>
      </c>
      <c r="W14" s="187">
        <v>0.92865497076023495</v>
      </c>
      <c r="X14" s="187">
        <v>1.8667966211825884</v>
      </c>
      <c r="Y14" s="188">
        <v>37</v>
      </c>
      <c r="Z14" s="188">
        <v>62</v>
      </c>
      <c r="AA14" s="188">
        <v>61</v>
      </c>
      <c r="AB14" s="188">
        <v>72</v>
      </c>
      <c r="AC14" s="188">
        <v>88</v>
      </c>
      <c r="AD14" s="189">
        <v>19.237499999999976</v>
      </c>
    </row>
    <row r="15" spans="1:34" s="183" customFormat="1" ht="11.35" x14ac:dyDescent="0.35">
      <c r="A15" s="175">
        <v>2</v>
      </c>
      <c r="B15" s="175">
        <v>22.650000000000318</v>
      </c>
      <c r="C15" s="175">
        <v>1137.3000000000177</v>
      </c>
      <c r="D15" s="184">
        <v>4.6420408163266025</v>
      </c>
      <c r="E15" s="184">
        <v>5.7805166609205925</v>
      </c>
      <c r="F15" s="185">
        <v>2021.2407000000287</v>
      </c>
      <c r="G15" s="185">
        <v>30307.753210000472</v>
      </c>
      <c r="H15" s="185">
        <v>123.70511514285907</v>
      </c>
      <c r="I15" s="185">
        <v>295.84253052739081</v>
      </c>
      <c r="J15" s="185">
        <v>1600</v>
      </c>
      <c r="K15" s="185">
        <v>313550</v>
      </c>
      <c r="L15" s="185">
        <v>1279.795918367347</v>
      </c>
      <c r="M15" s="185">
        <v>276.07828685913563</v>
      </c>
      <c r="N15" s="186">
        <v>9.2999999999998408</v>
      </c>
      <c r="O15" s="186">
        <v>170.99999999999704</v>
      </c>
      <c r="P15" s="186">
        <v>0.69795918367345733</v>
      </c>
      <c r="Q15" s="186">
        <v>1.7776146519384093</v>
      </c>
      <c r="R15" s="187">
        <v>0.86457590876693002</v>
      </c>
      <c r="S15" s="192">
        <v>11.700000000000001</v>
      </c>
      <c r="T15" s="192">
        <v>212.69999999999752</v>
      </c>
      <c r="U15" s="192">
        <v>0.69795918367345733</v>
      </c>
      <c r="V15" s="192">
        <v>2.0440353786010803</v>
      </c>
      <c r="W15" s="187">
        <v>0.83155143739605764</v>
      </c>
      <c r="X15" s="187">
        <v>1.6961273461629878</v>
      </c>
      <c r="Y15" s="188">
        <v>27</v>
      </c>
      <c r="Z15" s="188">
        <v>72</v>
      </c>
      <c r="AA15" s="188">
        <v>61</v>
      </c>
      <c r="AB15" s="188">
        <v>87</v>
      </c>
      <c r="AC15" s="188">
        <v>73</v>
      </c>
      <c r="AD15" s="189">
        <v>21.044999999999956</v>
      </c>
    </row>
    <row r="16" spans="1:34" s="183" customFormat="1" ht="11.35" x14ac:dyDescent="0.35">
      <c r="A16" s="175">
        <v>3</v>
      </c>
      <c r="B16" s="175">
        <v>18.149999999999864</v>
      </c>
      <c r="C16" s="175">
        <v>706.79999999999905</v>
      </c>
      <c r="D16" s="184">
        <v>2.8848979591836694</v>
      </c>
      <c r="E16" s="184">
        <v>4.0954388475838455</v>
      </c>
      <c r="F16" s="185">
        <v>1298.4128999999962</v>
      </c>
      <c r="G16" s="185">
        <v>16065.070949999979</v>
      </c>
      <c r="H16" s="185">
        <v>65.571718163265217</v>
      </c>
      <c r="I16" s="185">
        <v>168.46565640917609</v>
      </c>
      <c r="J16" s="185">
        <v>1600</v>
      </c>
      <c r="K16" s="185">
        <v>305450</v>
      </c>
      <c r="L16" s="185">
        <v>1246.7346938775511</v>
      </c>
      <c r="M16" s="185">
        <v>271.28555334801047</v>
      </c>
      <c r="N16" s="186">
        <v>9.5999999999999091</v>
      </c>
      <c r="O16" s="186">
        <v>159.2999999999987</v>
      </c>
      <c r="P16" s="186">
        <v>0.65020408163264776</v>
      </c>
      <c r="Q16" s="186">
        <v>1.6212630294430903</v>
      </c>
      <c r="R16" s="187">
        <v>0.87007585025691303</v>
      </c>
      <c r="S16" s="192">
        <v>13.650000000000002</v>
      </c>
      <c r="T16" s="192">
        <v>175.79999999999879</v>
      </c>
      <c r="U16" s="192">
        <v>0.65020408163264776</v>
      </c>
      <c r="V16" s="192">
        <v>1.8898071401863539</v>
      </c>
      <c r="W16" s="187">
        <v>0.85661854661120718</v>
      </c>
      <c r="X16" s="187">
        <v>1.7266943968681203</v>
      </c>
      <c r="Y16" s="188">
        <v>35</v>
      </c>
      <c r="Z16" s="188">
        <v>76</v>
      </c>
      <c r="AA16" s="188">
        <v>49</v>
      </c>
      <c r="AB16" s="188">
        <v>89</v>
      </c>
      <c r="AC16" s="188">
        <v>71</v>
      </c>
      <c r="AD16" s="189">
        <v>20.434999999999981</v>
      </c>
    </row>
    <row r="17" spans="1:30" s="183" customFormat="1" ht="11.35" x14ac:dyDescent="0.35">
      <c r="A17" s="175">
        <v>4</v>
      </c>
      <c r="B17" s="175">
        <v>12.600000000000136</v>
      </c>
      <c r="C17" s="175">
        <v>379.50000000000097</v>
      </c>
      <c r="D17" s="184">
        <v>1.5489795918367386</v>
      </c>
      <c r="E17" s="184">
        <v>2.7139985056970906</v>
      </c>
      <c r="F17" s="185">
        <v>1124.3988000000124</v>
      </c>
      <c r="G17" s="185">
        <v>7487.2912950000382</v>
      </c>
      <c r="H17" s="185">
        <v>30.560372632653216</v>
      </c>
      <c r="I17" s="185">
        <v>95.981190918315519</v>
      </c>
      <c r="J17" s="185">
        <v>1600</v>
      </c>
      <c r="K17" s="185">
        <v>307950</v>
      </c>
      <c r="L17" s="185">
        <v>1256.9387755102041</v>
      </c>
      <c r="M17" s="185">
        <v>280.68420562151306</v>
      </c>
      <c r="N17" s="186">
        <v>9.5999999999999091</v>
      </c>
      <c r="O17" s="186">
        <v>249.1499999999981</v>
      </c>
      <c r="P17" s="186">
        <v>1.0169387755101964</v>
      </c>
      <c r="Q17" s="186">
        <v>2.0582672205411505</v>
      </c>
      <c r="R17" s="187">
        <v>0.80746493566709288</v>
      </c>
      <c r="S17" s="192">
        <v>7.8000000000000007</v>
      </c>
      <c r="T17" s="192">
        <v>245.69999999999851</v>
      </c>
      <c r="U17" s="192">
        <v>1.0169387755101964</v>
      </c>
      <c r="V17" s="192">
        <v>1.9128266355592392</v>
      </c>
      <c r="W17" s="187">
        <v>0.81013098411962536</v>
      </c>
      <c r="X17" s="187">
        <v>1.6175959197867182</v>
      </c>
      <c r="Y17" s="188">
        <v>32</v>
      </c>
      <c r="Z17" s="188">
        <v>73</v>
      </c>
      <c r="AA17" s="188">
        <v>55</v>
      </c>
      <c r="AB17" s="188">
        <v>78</v>
      </c>
      <c r="AC17" s="188">
        <v>82</v>
      </c>
      <c r="AD17" s="189">
        <v>21.567499999999971</v>
      </c>
    </row>
    <row r="18" spans="1:30" s="183" customFormat="1" ht="11.35" x14ac:dyDescent="0.35">
      <c r="A18" s="175">
        <v>5</v>
      </c>
      <c r="B18" s="175">
        <v>13.19999999999996</v>
      </c>
      <c r="C18" s="175">
        <v>352.95000000000357</v>
      </c>
      <c r="D18" s="184">
        <v>1.4406122448979737</v>
      </c>
      <c r="E18" s="184">
        <v>2.4611309610068619</v>
      </c>
      <c r="F18" s="185">
        <v>575.5851000000041</v>
      </c>
      <c r="G18" s="185">
        <v>6651.3543300000638</v>
      </c>
      <c r="H18" s="185">
        <v>27.148385020408423</v>
      </c>
      <c r="I18" s="185">
        <v>73.892257312958932</v>
      </c>
      <c r="J18" s="185">
        <v>1600</v>
      </c>
      <c r="K18" s="185">
        <v>305850</v>
      </c>
      <c r="L18" s="185">
        <v>1248.3673469387754</v>
      </c>
      <c r="M18" s="185">
        <v>272.20522437181398</v>
      </c>
      <c r="N18" s="186">
        <v>9.6000000000000227</v>
      </c>
      <c r="O18" s="186">
        <v>201.14999999999935</v>
      </c>
      <c r="P18" s="186">
        <v>0.82102040816326272</v>
      </c>
      <c r="Q18" s="186">
        <v>1.7463066939269021</v>
      </c>
      <c r="R18" s="187">
        <v>0.83978494623655964</v>
      </c>
      <c r="S18" s="192">
        <v>11.700000000000001</v>
      </c>
      <c r="T18" s="192">
        <v>220.49999999999915</v>
      </c>
      <c r="U18" s="192">
        <v>0.82102040816326272</v>
      </c>
      <c r="V18" s="192">
        <v>1.9781231790450735</v>
      </c>
      <c r="W18" s="187">
        <v>0.82437275985663139</v>
      </c>
      <c r="X18" s="187">
        <v>1.6641577060931909</v>
      </c>
      <c r="Y18" s="188">
        <v>38</v>
      </c>
      <c r="Z18" s="188">
        <v>77</v>
      </c>
      <c r="AA18" s="188">
        <v>45</v>
      </c>
      <c r="AB18" s="188">
        <v>86</v>
      </c>
      <c r="AC18" s="188">
        <v>74</v>
      </c>
      <c r="AD18" s="189">
        <v>20.924999999999986</v>
      </c>
    </row>
    <row r="19" spans="1:30" s="183" customFormat="1" ht="11.35" x14ac:dyDescent="0.35">
      <c r="A19" s="175">
        <v>6</v>
      </c>
      <c r="B19" s="175">
        <v>30.300000000000409</v>
      </c>
      <c r="C19" s="175">
        <v>1323.4500000000266</v>
      </c>
      <c r="D19" s="184">
        <v>5.401836734693986</v>
      </c>
      <c r="E19" s="184">
        <v>8.1019747323354032</v>
      </c>
      <c r="F19" s="185">
        <v>2141.7120000000309</v>
      </c>
      <c r="G19" s="185">
        <v>36386.422675000678</v>
      </c>
      <c r="H19" s="185">
        <v>148.51601091837011</v>
      </c>
      <c r="I19" s="185">
        <v>381.81664553434206</v>
      </c>
      <c r="J19" s="185">
        <v>1600</v>
      </c>
      <c r="K19" s="185">
        <v>303600</v>
      </c>
      <c r="L19" s="185">
        <v>1239.1836734693877</v>
      </c>
      <c r="M19" s="185">
        <v>272.84052820413734</v>
      </c>
      <c r="N19" s="186">
        <v>9.5999999999999943</v>
      </c>
      <c r="O19" s="186">
        <v>163.64999999999856</v>
      </c>
      <c r="P19" s="186">
        <v>0.66795918367346352</v>
      </c>
      <c r="Q19" s="186">
        <v>1.6279651126984358</v>
      </c>
      <c r="R19" s="187">
        <v>0.86722648168431393</v>
      </c>
      <c r="S19" s="192">
        <v>9.75</v>
      </c>
      <c r="T19" s="192">
        <v>178.79999999999853</v>
      </c>
      <c r="U19" s="192">
        <v>0.66795918367346352</v>
      </c>
      <c r="V19" s="192">
        <v>1.8496371928205859</v>
      </c>
      <c r="W19" s="187">
        <v>0.8549348910794704</v>
      </c>
      <c r="X19" s="187">
        <v>1.7221613727637843</v>
      </c>
      <c r="Y19" s="188">
        <v>35</v>
      </c>
      <c r="Z19" s="188">
        <v>78</v>
      </c>
      <c r="AA19" s="188">
        <v>47</v>
      </c>
      <c r="AB19" s="188">
        <v>66</v>
      </c>
      <c r="AC19" s="188">
        <v>94</v>
      </c>
      <c r="AD19" s="189">
        <v>20.542499999999976</v>
      </c>
    </row>
    <row r="20" spans="1:30" s="183" customFormat="1" ht="11.35" x14ac:dyDescent="0.35">
      <c r="A20" s="175">
        <v>7</v>
      </c>
      <c r="B20" s="175">
        <v>28.799999999999926</v>
      </c>
      <c r="C20" s="175">
        <v>1402.3499999999933</v>
      </c>
      <c r="D20" s="184">
        <v>5.7238775510203812</v>
      </c>
      <c r="E20" s="184">
        <v>6.3992676375050817</v>
      </c>
      <c r="F20" s="185">
        <v>2034.6263999999937</v>
      </c>
      <c r="G20" s="185">
        <v>30297.342109999849</v>
      </c>
      <c r="H20" s="185">
        <v>123.66262085714224</v>
      </c>
      <c r="I20" s="185">
        <v>255.14955624962741</v>
      </c>
      <c r="J20" s="185">
        <v>1600</v>
      </c>
      <c r="K20" s="185">
        <v>310800</v>
      </c>
      <c r="L20" s="185">
        <v>1268.5714285714287</v>
      </c>
      <c r="M20" s="185">
        <v>272.87179479279757</v>
      </c>
      <c r="N20" s="186">
        <v>9.6</v>
      </c>
      <c r="O20" s="186">
        <v>97.499999999999318</v>
      </c>
      <c r="P20" s="186">
        <v>0.39795918367346661</v>
      </c>
      <c r="Q20" s="186">
        <v>1.3850474626297089</v>
      </c>
      <c r="R20" s="187">
        <v>0.91726069246435893</v>
      </c>
      <c r="S20" s="192">
        <v>11.700000000000001</v>
      </c>
      <c r="T20" s="192">
        <v>117.2999999999989</v>
      </c>
      <c r="U20" s="192">
        <v>0.39795918367346661</v>
      </c>
      <c r="V20" s="192">
        <v>1.4872816448813742</v>
      </c>
      <c r="W20" s="187">
        <v>0.900458248472506</v>
      </c>
      <c r="X20" s="187">
        <v>1.817718940936865</v>
      </c>
      <c r="Y20" s="188">
        <v>29</v>
      </c>
      <c r="Z20" s="188">
        <v>76</v>
      </c>
      <c r="AA20" s="188">
        <v>55</v>
      </c>
      <c r="AB20" s="188">
        <v>75</v>
      </c>
      <c r="AC20" s="188">
        <v>85</v>
      </c>
      <c r="AD20" s="189">
        <v>19.639999999999986</v>
      </c>
    </row>
    <row r="21" spans="1:30" s="183" customFormat="1" ht="11.35" x14ac:dyDescent="0.35">
      <c r="A21" s="175">
        <v>8</v>
      </c>
      <c r="B21" s="175">
        <v>21.750000000000114</v>
      </c>
      <c r="C21" s="175">
        <v>1030.2000000000041</v>
      </c>
      <c r="D21" s="184">
        <v>4.2048979591836906</v>
      </c>
      <c r="E21" s="184">
        <v>4.8791099205279549</v>
      </c>
      <c r="F21" s="185">
        <v>1699.9838999999988</v>
      </c>
      <c r="G21" s="185">
        <v>28846.406595000077</v>
      </c>
      <c r="H21" s="185">
        <v>117.74043508163297</v>
      </c>
      <c r="I21" s="185">
        <v>239.56355972102915</v>
      </c>
      <c r="J21" s="185">
        <v>1600</v>
      </c>
      <c r="K21" s="185">
        <v>314600</v>
      </c>
      <c r="L21" s="185">
        <v>1284.0816326530612</v>
      </c>
      <c r="M21" s="185">
        <v>287.42724216452956</v>
      </c>
      <c r="N21" s="186">
        <v>7.6499999999999773</v>
      </c>
      <c r="O21" s="186">
        <v>123.29999999999849</v>
      </c>
      <c r="P21" s="186">
        <v>0.5032653061224428</v>
      </c>
      <c r="Q21" s="186">
        <v>1.3909137045203506</v>
      </c>
      <c r="R21" s="187">
        <v>0.89700538779601668</v>
      </c>
      <c r="S21" s="192">
        <v>9.75</v>
      </c>
      <c r="T21" s="192">
        <v>142.49999999999844</v>
      </c>
      <c r="U21" s="192">
        <v>0.5032653061224428</v>
      </c>
      <c r="V21" s="192">
        <v>1.5808243166907756</v>
      </c>
      <c r="W21" s="187">
        <v>0.88096729733116264</v>
      </c>
      <c r="X21" s="187">
        <v>1.7779726851271793</v>
      </c>
      <c r="Y21" s="188">
        <v>32</v>
      </c>
      <c r="Z21" s="188">
        <v>65</v>
      </c>
      <c r="AA21" s="188">
        <v>63</v>
      </c>
      <c r="AB21" s="188">
        <v>68</v>
      </c>
      <c r="AC21" s="188">
        <v>92</v>
      </c>
      <c r="AD21" s="189">
        <v>19.952499999999976</v>
      </c>
    </row>
    <row r="22" spans="1:30" s="183" customFormat="1" ht="11.35" x14ac:dyDescent="0.35">
      <c r="A22" s="175">
        <v>9</v>
      </c>
      <c r="B22" s="175">
        <v>36.000000000000227</v>
      </c>
      <c r="C22" s="175">
        <v>2396.2500000000427</v>
      </c>
      <c r="D22" s="184">
        <v>9.7806122448981334</v>
      </c>
      <c r="E22" s="184">
        <v>10.457900654482787</v>
      </c>
      <c r="F22" s="185">
        <v>3212.5680000000207</v>
      </c>
      <c r="G22" s="185">
        <v>62393.127380000951</v>
      </c>
      <c r="H22" s="185">
        <v>254.66582604082021</v>
      </c>
      <c r="I22" s="185">
        <v>520.25908131552455</v>
      </c>
      <c r="J22" s="185">
        <v>1600</v>
      </c>
      <c r="K22" s="185">
        <v>316800</v>
      </c>
      <c r="L22" s="185">
        <v>1293.0612244897959</v>
      </c>
      <c r="M22" s="185">
        <v>267.79460628293521</v>
      </c>
      <c r="N22" s="186">
        <v>9.5999999999999091</v>
      </c>
      <c r="O22" s="186">
        <v>99.749999999997499</v>
      </c>
      <c r="P22" s="186">
        <v>0.40714285714284693</v>
      </c>
      <c r="Q22" s="186">
        <v>1.3745043816161133</v>
      </c>
      <c r="R22" s="187">
        <v>0.9170409181636745</v>
      </c>
      <c r="S22" s="192">
        <v>11.700000000000001</v>
      </c>
      <c r="T22" s="192">
        <v>119.39999999999722</v>
      </c>
      <c r="U22" s="192">
        <v>0.40714285714284693</v>
      </c>
      <c r="V22" s="192">
        <v>1.6194207822933717</v>
      </c>
      <c r="W22" s="187">
        <v>0.90069860279441338</v>
      </c>
      <c r="X22" s="187">
        <v>1.8177395209580878</v>
      </c>
      <c r="Y22" s="188">
        <v>31</v>
      </c>
      <c r="Z22" s="188">
        <v>65</v>
      </c>
      <c r="AA22" s="188">
        <v>64</v>
      </c>
      <c r="AB22" s="188">
        <v>89</v>
      </c>
      <c r="AC22" s="188">
        <v>71</v>
      </c>
      <c r="AD22" s="189">
        <v>20.039999999999957</v>
      </c>
    </row>
    <row r="23" spans="1:30" s="183" customFormat="1" ht="11.35" x14ac:dyDescent="0.35">
      <c r="A23" s="175">
        <v>10</v>
      </c>
      <c r="B23" s="175">
        <v>15.600000000000023</v>
      </c>
      <c r="C23" s="175">
        <v>456.60000000000093</v>
      </c>
      <c r="D23" s="184">
        <v>1.8636734693877588</v>
      </c>
      <c r="E23" s="184">
        <v>3.0666347590477434</v>
      </c>
      <c r="F23" s="185">
        <v>923.61330000000214</v>
      </c>
      <c r="G23" s="185">
        <v>8903.2008950000036</v>
      </c>
      <c r="H23" s="185">
        <v>36.339595489795933</v>
      </c>
      <c r="I23" s="185">
        <v>104.69621509384001</v>
      </c>
      <c r="J23" s="185">
        <v>1600</v>
      </c>
      <c r="K23" s="185">
        <v>299950</v>
      </c>
      <c r="L23" s="185">
        <v>1224.2857142857142</v>
      </c>
      <c r="M23" s="185">
        <v>261.40383932359288</v>
      </c>
      <c r="N23" s="186">
        <v>8.0999999999999091</v>
      </c>
      <c r="O23" s="186">
        <v>170.99999999999864</v>
      </c>
      <c r="P23" s="186">
        <v>0.69795918367346377</v>
      </c>
      <c r="Q23" s="186">
        <v>1.6725226107808098</v>
      </c>
      <c r="R23" s="187">
        <v>0.86575600565237965</v>
      </c>
      <c r="S23" s="192">
        <v>9.5999999999999091</v>
      </c>
      <c r="T23" s="192">
        <v>223.79999999999865</v>
      </c>
      <c r="U23" s="192">
        <v>0.69795918367346377</v>
      </c>
      <c r="V23" s="192">
        <v>1.8859114757447921</v>
      </c>
      <c r="W23" s="187">
        <v>0.82430522845030707</v>
      </c>
      <c r="X23" s="187">
        <v>1.6900612341026866</v>
      </c>
      <c r="Y23" s="188">
        <v>37</v>
      </c>
      <c r="Z23" s="188">
        <v>81</v>
      </c>
      <c r="AA23" s="188">
        <v>42</v>
      </c>
      <c r="AB23" s="188">
        <v>83</v>
      </c>
      <c r="AC23" s="188">
        <v>77</v>
      </c>
      <c r="AD23" s="189">
        <v>21.229999999999976</v>
      </c>
    </row>
    <row r="24" spans="1:30" s="183" customFormat="1" ht="11.35" x14ac:dyDescent="0.35">
      <c r="A24" s="175">
        <v>11</v>
      </c>
      <c r="B24" s="175">
        <v>28.350000000000023</v>
      </c>
      <c r="C24" s="175">
        <v>914.55000000001189</v>
      </c>
      <c r="D24" s="184">
        <v>3.7328571428571915</v>
      </c>
      <c r="E24" s="184">
        <v>6.211919399263901</v>
      </c>
      <c r="F24" s="185">
        <v>2355.8832000000084</v>
      </c>
      <c r="G24" s="185">
        <v>19969.456545000266</v>
      </c>
      <c r="H24" s="185">
        <v>81.507985897960268</v>
      </c>
      <c r="I24" s="185">
        <v>225.30577685695133</v>
      </c>
      <c r="J24" s="185">
        <v>1600</v>
      </c>
      <c r="K24" s="185">
        <v>304500</v>
      </c>
      <c r="L24" s="185">
        <v>1242.8571428571429</v>
      </c>
      <c r="M24" s="185">
        <v>246.07575802692264</v>
      </c>
      <c r="N24" s="186">
        <v>9.1500000000000057</v>
      </c>
      <c r="O24" s="186">
        <v>166.04999999999853</v>
      </c>
      <c r="P24" s="186">
        <v>0.67775510204081035</v>
      </c>
      <c r="Q24" s="186">
        <v>1.6548318042734433</v>
      </c>
      <c r="R24" s="187">
        <v>0.86673889490791001</v>
      </c>
      <c r="S24" s="192">
        <v>8.4000000000000341</v>
      </c>
      <c r="T24" s="192">
        <v>185.39999999999839</v>
      </c>
      <c r="U24" s="192">
        <v>0.67775510204081035</v>
      </c>
      <c r="V24" s="192">
        <v>1.80154918279038</v>
      </c>
      <c r="W24" s="187">
        <v>0.85120982304080994</v>
      </c>
      <c r="X24" s="187">
        <v>1.7179487179487198</v>
      </c>
      <c r="Y24" s="188">
        <v>29</v>
      </c>
      <c r="Z24" s="188">
        <v>91</v>
      </c>
      <c r="AA24" s="188">
        <v>40</v>
      </c>
      <c r="AB24" s="188">
        <v>91</v>
      </c>
      <c r="AC24" s="188">
        <v>69</v>
      </c>
      <c r="AD24" s="189">
        <v>20.767499999999977</v>
      </c>
    </row>
    <row r="25" spans="1:30" s="183" customFormat="1" ht="11.35" x14ac:dyDescent="0.35">
      <c r="A25" s="175">
        <v>12</v>
      </c>
      <c r="B25" s="175">
        <v>13.200000000000045</v>
      </c>
      <c r="C25" s="175">
        <v>434.55000000000484</v>
      </c>
      <c r="D25" s="184">
        <v>1.7736734693877749</v>
      </c>
      <c r="E25" s="184">
        <v>2.7475903704447289</v>
      </c>
      <c r="F25" s="185">
        <v>696.05640000001631</v>
      </c>
      <c r="G25" s="185">
        <v>7929.3912200000987</v>
      </c>
      <c r="H25" s="185">
        <v>32.364862122449381</v>
      </c>
      <c r="I25" s="185">
        <v>87.029197981388037</v>
      </c>
      <c r="J25" s="185">
        <v>1600</v>
      </c>
      <c r="K25" s="185">
        <v>308700</v>
      </c>
      <c r="L25" s="185">
        <v>1260</v>
      </c>
      <c r="M25" s="185">
        <v>280.31744300428221</v>
      </c>
      <c r="N25" s="186">
        <v>9.6000000000000227</v>
      </c>
      <c r="O25" s="186">
        <v>189.89999999999799</v>
      </c>
      <c r="P25" s="186">
        <v>0.77510204081631828</v>
      </c>
      <c r="Q25" s="186">
        <v>1.7469154577695287</v>
      </c>
      <c r="R25" s="187">
        <v>0.84939329050678225</v>
      </c>
      <c r="S25" s="192">
        <v>9.6000000000000227</v>
      </c>
      <c r="T25" s="192">
        <v>191.09999999999812</v>
      </c>
      <c r="U25" s="192">
        <v>0.77510204081631828</v>
      </c>
      <c r="V25" s="192">
        <v>1.7631264146675119</v>
      </c>
      <c r="W25" s="187">
        <v>0.84844158934094815</v>
      </c>
      <c r="X25" s="187">
        <v>1.6978348798477305</v>
      </c>
      <c r="Y25" s="188">
        <v>42</v>
      </c>
      <c r="Z25" s="188">
        <v>62</v>
      </c>
      <c r="AA25" s="188">
        <v>56</v>
      </c>
      <c r="AB25" s="188">
        <v>85</v>
      </c>
      <c r="AC25" s="188">
        <v>75</v>
      </c>
      <c r="AD25" s="189">
        <v>21.014999999999969</v>
      </c>
    </row>
    <row r="26" spans="1:30" s="183" customFormat="1" ht="11.35" x14ac:dyDescent="0.35">
      <c r="A26" s="175">
        <v>13</v>
      </c>
      <c r="B26" s="175">
        <v>15.2999999999995</v>
      </c>
      <c r="C26" s="175">
        <v>546.89999999999748</v>
      </c>
      <c r="D26" s="184">
        <v>2.2322448979591734</v>
      </c>
      <c r="E26" s="184">
        <v>3.3033454635042858</v>
      </c>
      <c r="F26" s="185">
        <v>1111.0131000000144</v>
      </c>
      <c r="G26" s="185">
        <v>13024.21173499995</v>
      </c>
      <c r="H26" s="185">
        <v>53.160047897958982</v>
      </c>
      <c r="I26" s="185">
        <v>151.06923591236594</v>
      </c>
      <c r="J26" s="185">
        <v>1600</v>
      </c>
      <c r="K26" s="185">
        <v>307250</v>
      </c>
      <c r="L26" s="185">
        <v>1254.0816326530612</v>
      </c>
      <c r="M26" s="185">
        <v>267.39421354985694</v>
      </c>
      <c r="N26" s="186">
        <v>9.5999999999999091</v>
      </c>
      <c r="O26" s="186">
        <v>170.39999999999927</v>
      </c>
      <c r="P26" s="186">
        <v>0.69551020408162967</v>
      </c>
      <c r="Q26" s="186">
        <v>1.6788279738180778</v>
      </c>
      <c r="R26" s="187">
        <v>0.86370725854829078</v>
      </c>
      <c r="S26" s="192">
        <v>9.75</v>
      </c>
      <c r="T26" s="192">
        <v>172.34999999999906</v>
      </c>
      <c r="U26" s="192">
        <v>0.69551020408162967</v>
      </c>
      <c r="V26" s="192">
        <v>1.6090415014418775</v>
      </c>
      <c r="W26" s="187">
        <v>0.86214757048590351</v>
      </c>
      <c r="X26" s="187">
        <v>1.7258548290341942</v>
      </c>
      <c r="Y26" s="188">
        <v>31</v>
      </c>
      <c r="Z26" s="188">
        <v>78</v>
      </c>
      <c r="AA26" s="188">
        <v>51</v>
      </c>
      <c r="AB26" s="188">
        <v>83</v>
      </c>
      <c r="AC26" s="188">
        <v>77</v>
      </c>
      <c r="AD26" s="189">
        <v>20.837499999999988</v>
      </c>
    </row>
    <row r="27" spans="1:30" s="183" customFormat="1" ht="11.35" x14ac:dyDescent="0.35">
      <c r="A27" s="175">
        <v>14</v>
      </c>
      <c r="B27" s="175">
        <v>27.450000000000216</v>
      </c>
      <c r="C27" s="175">
        <v>991.50000000000057</v>
      </c>
      <c r="D27" s="184">
        <v>4.0469387755102062</v>
      </c>
      <c r="E27" s="184">
        <v>5.3891189720971013</v>
      </c>
      <c r="F27" s="185">
        <v>2449.5831000000198</v>
      </c>
      <c r="G27" s="185">
        <v>30570.03856500005</v>
      </c>
      <c r="H27" s="185">
        <v>124.7756676122451</v>
      </c>
      <c r="I27" s="185">
        <v>325.74813459205825</v>
      </c>
      <c r="J27" s="185">
        <v>1600</v>
      </c>
      <c r="K27" s="185">
        <v>308300</v>
      </c>
      <c r="L27" s="185">
        <v>1258.3673469387754</v>
      </c>
      <c r="M27" s="185">
        <v>279.49271185236347</v>
      </c>
      <c r="N27" s="186">
        <v>9.5999999999999091</v>
      </c>
      <c r="O27" s="186">
        <v>158.54999999999933</v>
      </c>
      <c r="P27" s="186">
        <v>0.64714285714285436</v>
      </c>
      <c r="Q27" s="186">
        <v>1.6258137937055588</v>
      </c>
      <c r="R27" s="187">
        <v>0.87278854254422966</v>
      </c>
      <c r="S27" s="192">
        <v>15.600000000000001</v>
      </c>
      <c r="T27" s="192">
        <v>186.29999999999859</v>
      </c>
      <c r="U27" s="192">
        <v>0.64714285714285436</v>
      </c>
      <c r="V27" s="192">
        <v>2.0504957009477427</v>
      </c>
      <c r="W27" s="187">
        <v>0.8505235287038162</v>
      </c>
      <c r="X27" s="187">
        <v>1.7233120712480459</v>
      </c>
      <c r="Y27" s="188">
        <v>32</v>
      </c>
      <c r="Z27" s="188">
        <v>72</v>
      </c>
      <c r="AA27" s="188">
        <v>56</v>
      </c>
      <c r="AB27" s="188">
        <v>77</v>
      </c>
      <c r="AC27" s="188">
        <v>83</v>
      </c>
      <c r="AD27" s="189">
        <v>20.77249999999999</v>
      </c>
    </row>
    <row r="28" spans="1:30" s="183" customFormat="1" ht="11.35" x14ac:dyDescent="0.35">
      <c r="A28" s="175">
        <v>15</v>
      </c>
      <c r="B28" s="175">
        <v>14.999999999999972</v>
      </c>
      <c r="C28" s="175">
        <v>703.65000000000657</v>
      </c>
      <c r="D28" s="184">
        <v>2.8720408163265576</v>
      </c>
      <c r="E28" s="184">
        <v>3.5678212226814097</v>
      </c>
      <c r="F28" s="185">
        <v>1137.7844999999977</v>
      </c>
      <c r="G28" s="185">
        <v>18398.495920000114</v>
      </c>
      <c r="H28" s="185">
        <v>75.095901714286185</v>
      </c>
      <c r="I28" s="185">
        <v>169.37942767959555</v>
      </c>
      <c r="J28" s="185">
        <v>1600</v>
      </c>
      <c r="K28" s="185">
        <v>305550</v>
      </c>
      <c r="L28" s="185">
        <v>1247.1428571428571</v>
      </c>
      <c r="M28" s="185">
        <v>275.45045075234879</v>
      </c>
      <c r="N28" s="186">
        <v>9.6000000000000227</v>
      </c>
      <c r="O28" s="186">
        <v>148.34999999999874</v>
      </c>
      <c r="P28" s="186">
        <v>0.60551020408162748</v>
      </c>
      <c r="Q28" s="186">
        <v>1.559575211743234</v>
      </c>
      <c r="R28" s="187">
        <v>0.87990285367334642</v>
      </c>
      <c r="S28" s="192">
        <v>9.75</v>
      </c>
      <c r="T28" s="192">
        <v>182.24999999999858</v>
      </c>
      <c r="U28" s="192">
        <v>0.60551020408162748</v>
      </c>
      <c r="V28" s="192">
        <v>1.8229983592235226</v>
      </c>
      <c r="W28" s="187">
        <v>0.85245901639344357</v>
      </c>
      <c r="X28" s="187">
        <v>1.73236187006679</v>
      </c>
      <c r="Y28" s="188">
        <v>43</v>
      </c>
      <c r="Z28" s="188">
        <v>67</v>
      </c>
      <c r="AA28" s="188">
        <v>50</v>
      </c>
      <c r="AB28" s="188">
        <v>77</v>
      </c>
      <c r="AC28" s="188">
        <v>83</v>
      </c>
      <c r="AD28" s="189">
        <v>20.587499999999977</v>
      </c>
    </row>
    <row r="29" spans="1:30" s="183" customFormat="1" ht="11.35" x14ac:dyDescent="0.35">
      <c r="A29" s="175">
        <v>16</v>
      </c>
      <c r="B29" s="175">
        <v>12.75</v>
      </c>
      <c r="C29" s="175">
        <v>516.60000000000264</v>
      </c>
      <c r="D29" s="184">
        <v>2.1085714285714392</v>
      </c>
      <c r="E29" s="184">
        <v>2.8793762131838943</v>
      </c>
      <c r="F29" s="185">
        <v>682.67069999999808</v>
      </c>
      <c r="G29" s="185">
        <v>10343.279120000048</v>
      </c>
      <c r="H29" s="185">
        <v>42.217465795918564</v>
      </c>
      <c r="I29" s="185">
        <v>100.89800456450476</v>
      </c>
      <c r="J29" s="185">
        <v>1600</v>
      </c>
      <c r="K29" s="185">
        <v>304650</v>
      </c>
      <c r="L29" s="185">
        <v>1243.4693877551019</v>
      </c>
      <c r="M29" s="185">
        <v>269.40699161829542</v>
      </c>
      <c r="N29" s="186">
        <v>9.5999999999999091</v>
      </c>
      <c r="O29" s="186">
        <v>180.29999999999833</v>
      </c>
      <c r="P29" s="186">
        <v>0.73591836734693195</v>
      </c>
      <c r="Q29" s="186">
        <v>1.6460508108795646</v>
      </c>
      <c r="R29" s="187">
        <v>0.85554620838841611</v>
      </c>
      <c r="S29" s="192">
        <v>9.75</v>
      </c>
      <c r="T29" s="192">
        <v>200.24999999999812</v>
      </c>
      <c r="U29" s="192">
        <v>0.73591836734693195</v>
      </c>
      <c r="V29" s="192">
        <v>1.9270866649909741</v>
      </c>
      <c r="W29" s="187">
        <v>0.83956255257781642</v>
      </c>
      <c r="X29" s="187">
        <v>1.6951087609662325</v>
      </c>
      <c r="Y29" s="188">
        <v>35</v>
      </c>
      <c r="Z29" s="188">
        <v>78</v>
      </c>
      <c r="AA29" s="188">
        <v>47</v>
      </c>
      <c r="AB29" s="188">
        <v>73</v>
      </c>
      <c r="AC29" s="188">
        <v>87</v>
      </c>
      <c r="AD29" s="189">
        <v>20.80249999999997</v>
      </c>
    </row>
    <row r="30" spans="1:30" s="183" customFormat="1" ht="11.35" x14ac:dyDescent="0.35">
      <c r="A30" s="175">
        <v>17</v>
      </c>
      <c r="B30" s="175">
        <v>25.350000000000023</v>
      </c>
      <c r="C30" s="175">
        <v>1302.3000000000195</v>
      </c>
      <c r="D30" s="184">
        <v>5.3155102040817122</v>
      </c>
      <c r="E30" s="184">
        <v>6.0299733100381809</v>
      </c>
      <c r="F30" s="185">
        <v>1847.2266000000043</v>
      </c>
      <c r="G30" s="185">
        <v>32572.836745000666</v>
      </c>
      <c r="H30" s="185">
        <v>132.95035406122722</v>
      </c>
      <c r="I30" s="185">
        <v>267.20400400450922</v>
      </c>
      <c r="J30" s="185">
        <v>1600</v>
      </c>
      <c r="K30" s="185">
        <v>310200</v>
      </c>
      <c r="L30" s="185">
        <v>1266.1224489795918</v>
      </c>
      <c r="M30" s="185">
        <v>279.48148950795394</v>
      </c>
      <c r="N30" s="186">
        <v>9.5999999999999943</v>
      </c>
      <c r="O30" s="186">
        <v>113.84999999999899</v>
      </c>
      <c r="P30" s="186">
        <v>0.46469387755101627</v>
      </c>
      <c r="Q30" s="186">
        <v>1.4809958740171376</v>
      </c>
      <c r="R30" s="187">
        <v>0.90570257174804403</v>
      </c>
      <c r="S30" s="192">
        <v>9.6000000000000227</v>
      </c>
      <c r="T30" s="192">
        <v>130.34999999999937</v>
      </c>
      <c r="U30" s="192">
        <v>0.46469387755101627</v>
      </c>
      <c r="V30" s="192">
        <v>1.4847599844560606</v>
      </c>
      <c r="W30" s="187">
        <v>0.89203627779848482</v>
      </c>
      <c r="X30" s="187">
        <v>1.797738849546529</v>
      </c>
      <c r="Y30" s="188">
        <v>37</v>
      </c>
      <c r="Z30" s="188">
        <v>66</v>
      </c>
      <c r="AA30" s="188">
        <v>57</v>
      </c>
      <c r="AB30" s="188">
        <v>86</v>
      </c>
      <c r="AC30" s="188">
        <v>74</v>
      </c>
      <c r="AD30" s="189">
        <v>20.122499999999992</v>
      </c>
    </row>
    <row r="31" spans="1:30" s="183" customFormat="1" ht="11.35" x14ac:dyDescent="0.35">
      <c r="A31" s="175">
        <v>18</v>
      </c>
      <c r="B31" s="175">
        <v>30.750000000000227</v>
      </c>
      <c r="C31" s="175">
        <v>2288.7000000000385</v>
      </c>
      <c r="D31" s="184">
        <v>9.3416326530613816</v>
      </c>
      <c r="E31" s="184">
        <v>7.403671095083606</v>
      </c>
      <c r="F31" s="185">
        <v>2436.1974000000164</v>
      </c>
      <c r="G31" s="185">
        <v>59530.744165000986</v>
      </c>
      <c r="H31" s="185">
        <v>242.98262924490197</v>
      </c>
      <c r="I31" s="185">
        <v>428.9949983099628</v>
      </c>
      <c r="J31" s="185">
        <v>1600</v>
      </c>
      <c r="K31" s="185">
        <v>316100</v>
      </c>
      <c r="L31" s="185">
        <v>1290.204081632653</v>
      </c>
      <c r="M31" s="185">
        <v>254.23857547972619</v>
      </c>
      <c r="N31" s="186">
        <v>4.7999999999997272</v>
      </c>
      <c r="O31" s="186">
        <v>39.749999999998245</v>
      </c>
      <c r="P31" s="186">
        <v>0.16224489795917652</v>
      </c>
      <c r="Q31" s="186">
        <v>0.7627019090537438</v>
      </c>
      <c r="R31" s="187">
        <v>0.96430495689655327</v>
      </c>
      <c r="S31" s="192">
        <v>7.6499999999999773</v>
      </c>
      <c r="T31" s="192">
        <v>45.449999999998155</v>
      </c>
      <c r="U31" s="192">
        <v>0.16224489795917652</v>
      </c>
      <c r="V31" s="192">
        <v>0.9063439012391773</v>
      </c>
      <c r="W31" s="187">
        <v>0.9591864224137947</v>
      </c>
      <c r="X31" s="187">
        <v>1.9234913793103479</v>
      </c>
      <c r="Y31" s="188">
        <v>17</v>
      </c>
      <c r="Z31" s="188">
        <v>82</v>
      </c>
      <c r="AA31" s="188">
        <v>61</v>
      </c>
      <c r="AB31" s="188">
        <v>80</v>
      </c>
      <c r="AC31" s="188">
        <v>80</v>
      </c>
      <c r="AD31" s="189">
        <v>18.55999999999997</v>
      </c>
    </row>
    <row r="32" spans="1:30" s="183" customFormat="1" ht="11.35" x14ac:dyDescent="0.35">
      <c r="A32" s="175">
        <v>19</v>
      </c>
      <c r="B32" s="175">
        <v>27.4500000000005</v>
      </c>
      <c r="C32" s="175">
        <v>1620.7500000000393</v>
      </c>
      <c r="D32" s="184">
        <v>6.6153061224491401</v>
      </c>
      <c r="E32" s="184">
        <v>7.5110847326352035</v>
      </c>
      <c r="F32" s="185">
        <v>2101.5549000000269</v>
      </c>
      <c r="G32" s="185">
        <v>45715.735020001128</v>
      </c>
      <c r="H32" s="185">
        <v>186.59483681633114</v>
      </c>
      <c r="I32" s="185">
        <v>354.52101314437721</v>
      </c>
      <c r="J32" s="185">
        <v>1600</v>
      </c>
      <c r="K32" s="185">
        <v>311650</v>
      </c>
      <c r="L32" s="185">
        <v>1272.0408163265306</v>
      </c>
      <c r="M32" s="185">
        <v>276.47502771525427</v>
      </c>
      <c r="N32" s="186">
        <v>9.4499999999998181</v>
      </c>
      <c r="O32" s="186">
        <v>133.34999999999809</v>
      </c>
      <c r="P32" s="186">
        <v>0.54428571428570649</v>
      </c>
      <c r="Q32" s="186">
        <v>1.5472437153706726</v>
      </c>
      <c r="R32" s="187">
        <v>0.89024691358024832</v>
      </c>
      <c r="S32" s="192">
        <v>8.8499999999999091</v>
      </c>
      <c r="T32" s="192">
        <v>167.99999999999801</v>
      </c>
      <c r="U32" s="192">
        <v>0.54428571428570649</v>
      </c>
      <c r="V32" s="192">
        <v>1.8102678454115888</v>
      </c>
      <c r="W32" s="187">
        <v>0.86172839506172971</v>
      </c>
      <c r="X32" s="187">
        <v>1.751975308641978</v>
      </c>
      <c r="Y32" s="188">
        <v>28</v>
      </c>
      <c r="Z32" s="188">
        <v>74</v>
      </c>
      <c r="AA32" s="188">
        <v>58</v>
      </c>
      <c r="AB32" s="188">
        <v>72</v>
      </c>
      <c r="AC32" s="188">
        <v>88</v>
      </c>
      <c r="AD32" s="189">
        <v>20.249999999999964</v>
      </c>
    </row>
    <row r="33" spans="1:30" s="183" customFormat="1" ht="11.35" x14ac:dyDescent="0.35">
      <c r="A33" s="175">
        <v>20</v>
      </c>
      <c r="B33" s="175">
        <v>18.599999999999966</v>
      </c>
      <c r="C33" s="175">
        <v>719.84999999999945</v>
      </c>
      <c r="D33" s="184">
        <v>2.93816326530612</v>
      </c>
      <c r="E33" s="184">
        <v>4.0404642209498656</v>
      </c>
      <c r="F33" s="185">
        <v>1445.6555999999991</v>
      </c>
      <c r="G33" s="185">
        <v>19155.234159999989</v>
      </c>
      <c r="H33" s="185">
        <v>78.184629224489754</v>
      </c>
      <c r="I33" s="185">
        <v>198.94014479024548</v>
      </c>
      <c r="J33" s="185">
        <v>1600</v>
      </c>
      <c r="K33" s="185">
        <v>313400</v>
      </c>
      <c r="L33" s="185">
        <v>1279.1836734693877</v>
      </c>
      <c r="M33" s="185">
        <v>269.89552270272094</v>
      </c>
      <c r="N33" s="186">
        <v>9.6000000000000227</v>
      </c>
      <c r="O33" s="186">
        <v>157.34999999999886</v>
      </c>
      <c r="P33" s="186">
        <v>0.64224489795917905</v>
      </c>
      <c r="Q33" s="186">
        <v>1.6901841316245887</v>
      </c>
      <c r="R33" s="187">
        <v>0.8735382760699224</v>
      </c>
      <c r="S33" s="192">
        <v>11.700000000000001</v>
      </c>
      <c r="T33" s="192">
        <v>167.0999999999986</v>
      </c>
      <c r="U33" s="192">
        <v>0.64224489795917905</v>
      </c>
      <c r="V33" s="192">
        <v>1.7758292678326675</v>
      </c>
      <c r="W33" s="187">
        <v>0.86570223025919335</v>
      </c>
      <c r="X33" s="187">
        <v>1.7392405063291156</v>
      </c>
      <c r="Y33" s="188">
        <v>30</v>
      </c>
      <c r="Z33" s="188">
        <v>75</v>
      </c>
      <c r="AA33" s="188">
        <v>55</v>
      </c>
      <c r="AB33" s="188">
        <v>88</v>
      </c>
      <c r="AC33" s="188">
        <v>72</v>
      </c>
      <c r="AD33" s="189">
        <v>20.737499999999979</v>
      </c>
    </row>
    <row r="34" spans="1:30" s="183" customFormat="1" ht="11.35" x14ac:dyDescent="0.35">
      <c r="A34" s="175">
        <v>21</v>
      </c>
      <c r="B34" s="175">
        <v>16.800000000000182</v>
      </c>
      <c r="C34" s="175">
        <v>742.95000000000653</v>
      </c>
      <c r="D34" s="184">
        <v>3.0324489795918632</v>
      </c>
      <c r="E34" s="184">
        <v>3.4911243025638683</v>
      </c>
      <c r="F34" s="185">
        <v>870.07050000000015</v>
      </c>
      <c r="G34" s="185">
        <v>20256.133620000197</v>
      </c>
      <c r="H34" s="185">
        <v>82.678096408164066</v>
      </c>
      <c r="I34" s="185">
        <v>162.18262286282874</v>
      </c>
      <c r="J34" s="185">
        <v>1600</v>
      </c>
      <c r="K34" s="185">
        <v>313850</v>
      </c>
      <c r="L34" s="185">
        <v>1281.0204081632653</v>
      </c>
      <c r="M34" s="185">
        <v>272.69334318583111</v>
      </c>
      <c r="N34" s="186">
        <v>7.6500000000000021</v>
      </c>
      <c r="O34" s="186">
        <v>99.59999999999917</v>
      </c>
      <c r="P34" s="186">
        <v>0.40653061224489456</v>
      </c>
      <c r="Q34" s="186">
        <v>1.1624672585207734</v>
      </c>
      <c r="R34" s="187">
        <v>0.91743347426013488</v>
      </c>
      <c r="S34" s="192">
        <v>7.8000000000000007</v>
      </c>
      <c r="T34" s="192">
        <v>123.29999999999889</v>
      </c>
      <c r="U34" s="192">
        <v>0.40653061224489456</v>
      </c>
      <c r="V34" s="192">
        <v>1.5133455335495378</v>
      </c>
      <c r="W34" s="187">
        <v>0.89778662024372125</v>
      </c>
      <c r="X34" s="187">
        <v>1.8152200945038561</v>
      </c>
      <c r="Y34" s="188">
        <v>32</v>
      </c>
      <c r="Z34" s="188">
        <v>71</v>
      </c>
      <c r="AA34" s="188">
        <v>57</v>
      </c>
      <c r="AB34" s="188">
        <v>65</v>
      </c>
      <c r="AC34" s="188">
        <v>95</v>
      </c>
      <c r="AD34" s="189">
        <v>20.104999999999983</v>
      </c>
    </row>
    <row r="35" spans="1:30" s="183" customFormat="1" ht="11.35" x14ac:dyDescent="0.35">
      <c r="A35" s="175">
        <v>22</v>
      </c>
      <c r="B35" s="175">
        <v>23.249999999999972</v>
      </c>
      <c r="C35" s="175">
        <v>1016.1000000000047</v>
      </c>
      <c r="D35" s="184">
        <v>4.1473469387755291</v>
      </c>
      <c r="E35" s="184">
        <v>4.7122271958739157</v>
      </c>
      <c r="F35" s="185">
        <v>1766.9123999999988</v>
      </c>
      <c r="G35" s="185">
        <v>28740.436470000066</v>
      </c>
      <c r="H35" s="185">
        <v>117.30790395918395</v>
      </c>
      <c r="I35" s="185">
        <v>258.98857334064451</v>
      </c>
      <c r="J35" s="185">
        <v>1600</v>
      </c>
      <c r="K35" s="185">
        <v>321200</v>
      </c>
      <c r="L35" s="185">
        <v>1311.0204081632653</v>
      </c>
      <c r="M35" s="185">
        <v>258.14791872578718</v>
      </c>
      <c r="N35" s="186">
        <v>9.6000000000000227</v>
      </c>
      <c r="O35" s="186">
        <v>120.2999999999986</v>
      </c>
      <c r="P35" s="186">
        <v>0.49102040816325959</v>
      </c>
      <c r="Q35" s="186">
        <v>1.4351133000596146</v>
      </c>
      <c r="R35" s="187">
        <v>0.90161923454367121</v>
      </c>
      <c r="S35" s="192">
        <v>7.6500000000000057</v>
      </c>
      <c r="T35" s="192">
        <v>118.79999999999849</v>
      </c>
      <c r="U35" s="192">
        <v>0.49102040816325959</v>
      </c>
      <c r="V35" s="192">
        <v>1.342044138265639</v>
      </c>
      <c r="W35" s="187">
        <v>0.9028459273797852</v>
      </c>
      <c r="X35" s="187">
        <v>1.8044651619234564</v>
      </c>
      <c r="Y35" s="188">
        <v>23</v>
      </c>
      <c r="Z35" s="188">
        <v>74</v>
      </c>
      <c r="AA35" s="188">
        <v>63</v>
      </c>
      <c r="AB35" s="188">
        <v>81</v>
      </c>
      <c r="AC35" s="188">
        <v>79</v>
      </c>
      <c r="AD35" s="189">
        <v>20.379999999999978</v>
      </c>
    </row>
    <row r="36" spans="1:30" s="183" customFormat="1" ht="11.35" x14ac:dyDescent="0.35">
      <c r="A36" s="175">
        <v>23</v>
      </c>
      <c r="B36" s="175">
        <v>23.400000000000148</v>
      </c>
      <c r="C36" s="175">
        <v>878.70000000001005</v>
      </c>
      <c r="D36" s="184">
        <v>3.586530612244939</v>
      </c>
      <c r="E36" s="184">
        <v>4.7569278861486337</v>
      </c>
      <c r="F36" s="185">
        <v>1258.2558000000124</v>
      </c>
      <c r="G36" s="185">
        <v>21782.475245000336</v>
      </c>
      <c r="H36" s="185">
        <v>88.908062224491161</v>
      </c>
      <c r="I36" s="185">
        <v>204.21143726660242</v>
      </c>
      <c r="J36" s="185">
        <v>1600</v>
      </c>
      <c r="K36" s="185">
        <v>305050</v>
      </c>
      <c r="L36" s="185">
        <v>1245.1020408163265</v>
      </c>
      <c r="M36" s="185">
        <v>270.35285420077707</v>
      </c>
      <c r="N36" s="186">
        <v>9.5999999999999091</v>
      </c>
      <c r="O36" s="186">
        <v>143.39999999999833</v>
      </c>
      <c r="P36" s="186">
        <v>0.58530612244897273</v>
      </c>
      <c r="Q36" s="186">
        <v>1.447301193970649</v>
      </c>
      <c r="R36" s="187">
        <v>0.87860317460317583</v>
      </c>
      <c r="S36" s="192">
        <v>11.700000000000001</v>
      </c>
      <c r="T36" s="192">
        <v>133.34999999999846</v>
      </c>
      <c r="U36" s="192">
        <v>0.58530612244897273</v>
      </c>
      <c r="V36" s="192">
        <v>1.6032075942197532</v>
      </c>
      <c r="W36" s="187">
        <v>0.88711111111111218</v>
      </c>
      <c r="X36" s="187">
        <v>1.765714285714288</v>
      </c>
      <c r="Y36" s="188">
        <v>32</v>
      </c>
      <c r="Z36" s="188">
        <v>81</v>
      </c>
      <c r="AA36" s="188">
        <v>47</v>
      </c>
      <c r="AB36" s="188">
        <v>80</v>
      </c>
      <c r="AC36" s="188">
        <v>80</v>
      </c>
      <c r="AD36" s="189">
        <v>19.687499999999975</v>
      </c>
    </row>
    <row r="37" spans="1:30" s="183" customFormat="1" ht="11.35" x14ac:dyDescent="0.35">
      <c r="A37" s="175">
        <v>24</v>
      </c>
      <c r="B37" s="175">
        <v>22.200000000000045</v>
      </c>
      <c r="C37" s="175">
        <v>1394.2500000000105</v>
      </c>
      <c r="D37" s="184">
        <v>5.6908163265306548</v>
      </c>
      <c r="E37" s="184">
        <v>5.9095025714822498</v>
      </c>
      <c r="F37" s="185">
        <v>1981.0836000000043</v>
      </c>
      <c r="G37" s="185">
        <v>34597.870060000212</v>
      </c>
      <c r="H37" s="185">
        <v>141.21579616326616</v>
      </c>
      <c r="I37" s="185">
        <v>296.53314463145483</v>
      </c>
      <c r="J37" s="185">
        <v>1600</v>
      </c>
      <c r="K37" s="185">
        <v>307750</v>
      </c>
      <c r="L37" s="185">
        <v>1256.1224489795918</v>
      </c>
      <c r="M37" s="185">
        <v>287.83972320767873</v>
      </c>
      <c r="N37" s="186">
        <v>5.7000000000000011</v>
      </c>
      <c r="O37" s="186">
        <v>72.8999999999984</v>
      </c>
      <c r="P37" s="186">
        <v>0.29755102040815673</v>
      </c>
      <c r="Q37" s="186">
        <v>0.95071916396941025</v>
      </c>
      <c r="R37" s="187">
        <v>0.93670226621516139</v>
      </c>
      <c r="S37" s="192">
        <v>11.700000000000001</v>
      </c>
      <c r="T37" s="192">
        <v>92.699999999998411</v>
      </c>
      <c r="U37" s="192">
        <v>0.29755102040815673</v>
      </c>
      <c r="V37" s="192">
        <v>1.4492583560345298</v>
      </c>
      <c r="W37" s="187">
        <v>0.91951028913779764</v>
      </c>
      <c r="X37" s="187">
        <v>1.8562125553529589</v>
      </c>
      <c r="Y37" s="188">
        <v>38</v>
      </c>
      <c r="Z37" s="188">
        <v>69</v>
      </c>
      <c r="AA37" s="188">
        <v>53</v>
      </c>
      <c r="AB37" s="188">
        <v>78</v>
      </c>
      <c r="AC37" s="188">
        <v>82</v>
      </c>
      <c r="AD37" s="189">
        <v>19.194999999999975</v>
      </c>
    </row>
    <row r="38" spans="1:30" s="183" customFormat="1" ht="11.35" x14ac:dyDescent="0.35">
      <c r="A38" s="175">
        <v>25</v>
      </c>
      <c r="B38" s="175">
        <v>10.650000000000091</v>
      </c>
      <c r="C38" s="175">
        <v>408.00000000000387</v>
      </c>
      <c r="D38" s="184">
        <v>1.6653061224489953</v>
      </c>
      <c r="E38" s="184">
        <v>2.2860321610053775</v>
      </c>
      <c r="F38" s="185">
        <v>696.05640000001131</v>
      </c>
      <c r="G38" s="185">
        <v>11714.86718000011</v>
      </c>
      <c r="H38" s="185">
        <v>47.815784408163715</v>
      </c>
      <c r="I38" s="185">
        <v>120.68991990997114</v>
      </c>
      <c r="J38" s="185">
        <v>1600</v>
      </c>
      <c r="K38" s="185">
        <v>316100</v>
      </c>
      <c r="L38" s="185">
        <v>1290.204081632653</v>
      </c>
      <c r="M38" s="185">
        <v>270.63593744920428</v>
      </c>
      <c r="N38" s="186">
        <v>7.6499999999998636</v>
      </c>
      <c r="O38" s="186">
        <v>149.09999999999803</v>
      </c>
      <c r="P38" s="186">
        <v>0.60857142857142055</v>
      </c>
      <c r="Q38" s="186">
        <v>1.4635699112942471</v>
      </c>
      <c r="R38" s="187">
        <v>0.88146911519198801</v>
      </c>
      <c r="S38" s="192">
        <v>15.600000000000001</v>
      </c>
      <c r="T38" s="192">
        <v>191.9999999999981</v>
      </c>
      <c r="U38" s="192">
        <v>0.60857142857142055</v>
      </c>
      <c r="V38" s="192">
        <v>1.9410098498469912</v>
      </c>
      <c r="W38" s="187">
        <v>0.84736465537801231</v>
      </c>
      <c r="X38" s="187">
        <v>1.7288337705700003</v>
      </c>
      <c r="Y38" s="188">
        <v>28</v>
      </c>
      <c r="Z38" s="188">
        <v>75</v>
      </c>
      <c r="AA38" s="188">
        <v>57</v>
      </c>
      <c r="AB38" s="188">
        <v>86</v>
      </c>
      <c r="AC38" s="188">
        <v>74</v>
      </c>
      <c r="AD38" s="189">
        <v>20.964999999999968</v>
      </c>
    </row>
    <row r="39" spans="1:30" s="183" customFormat="1" ht="11.35" x14ac:dyDescent="0.35">
      <c r="A39" s="175">
        <v>26</v>
      </c>
      <c r="B39" s="175">
        <v>26.100000000000023</v>
      </c>
      <c r="C39" s="175">
        <v>1012.4999999999998</v>
      </c>
      <c r="D39" s="184">
        <v>4.1326530612244889</v>
      </c>
      <c r="E39" s="184">
        <v>5.8698639131285164</v>
      </c>
      <c r="F39" s="185">
        <v>1512.5840999999941</v>
      </c>
      <c r="G39" s="185">
        <v>24035.95784000005</v>
      </c>
      <c r="H39" s="185">
        <v>98.105950367347148</v>
      </c>
      <c r="I39" s="185">
        <v>220.86018711823658</v>
      </c>
      <c r="J39" s="185">
        <v>1600</v>
      </c>
      <c r="K39" s="185">
        <v>316450</v>
      </c>
      <c r="L39" s="185">
        <v>1291.6326530612246</v>
      </c>
      <c r="M39" s="185">
        <v>269.22282606968702</v>
      </c>
      <c r="N39" s="186">
        <v>7.6500000000000021</v>
      </c>
      <c r="O39" s="186">
        <v>136.6499999999985</v>
      </c>
      <c r="P39" s="186">
        <v>0.55775510204081025</v>
      </c>
      <c r="Q39" s="186">
        <v>1.5387085617945357</v>
      </c>
      <c r="R39" s="187">
        <v>0.89000241487563492</v>
      </c>
      <c r="S39" s="192">
        <v>13.650000000000002</v>
      </c>
      <c r="T39" s="192">
        <v>162.29999999999825</v>
      </c>
      <c r="U39" s="192">
        <v>0.55775510204081025</v>
      </c>
      <c r="V39" s="192">
        <v>1.890636472990233</v>
      </c>
      <c r="W39" s="187">
        <v>0.86935522820574873</v>
      </c>
      <c r="X39" s="187">
        <v>1.7593576430813838</v>
      </c>
      <c r="Y39" s="188">
        <v>29</v>
      </c>
      <c r="Z39" s="188">
        <v>71</v>
      </c>
      <c r="AA39" s="188">
        <v>60</v>
      </c>
      <c r="AB39" s="188">
        <v>78</v>
      </c>
      <c r="AC39" s="188">
        <v>82</v>
      </c>
      <c r="AD39" s="189">
        <v>20.704999999999973</v>
      </c>
    </row>
    <row r="40" spans="1:30" s="183" customFormat="1" ht="11.35" x14ac:dyDescent="0.35">
      <c r="A40" s="175">
        <v>27</v>
      </c>
      <c r="B40" s="175">
        <v>21.599999999999909</v>
      </c>
      <c r="C40" s="175">
        <v>1054.9500000000007</v>
      </c>
      <c r="D40" s="184">
        <v>4.3059183673469414</v>
      </c>
      <c r="E40" s="184">
        <v>5.9086814145698101</v>
      </c>
      <c r="F40" s="185">
        <v>1606.2840000000103</v>
      </c>
      <c r="G40" s="185">
        <v>26011.984619999996</v>
      </c>
      <c r="H40" s="185">
        <v>106.17136579591835</v>
      </c>
      <c r="I40" s="185">
        <v>250.04457150625174</v>
      </c>
      <c r="J40" s="185">
        <v>1600</v>
      </c>
      <c r="K40" s="185">
        <v>314700</v>
      </c>
      <c r="L40" s="185">
        <v>1284.4897959183672</v>
      </c>
      <c r="M40" s="185">
        <v>291.3089539608165</v>
      </c>
      <c r="N40" s="186">
        <v>7.6500000000000341</v>
      </c>
      <c r="O40" s="186">
        <v>201.60000000000014</v>
      </c>
      <c r="P40" s="186">
        <v>0.8228571428571434</v>
      </c>
      <c r="Q40" s="186">
        <v>1.8761848715228322</v>
      </c>
      <c r="R40" s="187">
        <v>0.83865546218487375</v>
      </c>
      <c r="S40" s="192">
        <v>15.600000000000001</v>
      </c>
      <c r="T40" s="192">
        <v>187.49999999999991</v>
      </c>
      <c r="U40" s="192">
        <v>0.8228571428571434</v>
      </c>
      <c r="V40" s="192">
        <v>1.986646096636745</v>
      </c>
      <c r="W40" s="187">
        <v>0.84993997599039617</v>
      </c>
      <c r="X40" s="187">
        <v>1.6885954381752699</v>
      </c>
      <c r="Y40" s="188">
        <v>35</v>
      </c>
      <c r="Z40" s="188">
        <v>59</v>
      </c>
      <c r="AA40" s="188">
        <v>66</v>
      </c>
      <c r="AB40" s="188">
        <v>77</v>
      </c>
      <c r="AC40" s="188">
        <v>83</v>
      </c>
      <c r="AD40" s="189">
        <v>20.824999999999999</v>
      </c>
    </row>
    <row r="41" spans="1:30" s="183" customFormat="1" ht="11.35" x14ac:dyDescent="0.35">
      <c r="A41" s="175">
        <v>28</v>
      </c>
      <c r="B41" s="175">
        <v>24.150000000000091</v>
      </c>
      <c r="C41" s="175">
        <v>1524.1500000000078</v>
      </c>
      <c r="D41" s="184">
        <v>6.2210204081632972</v>
      </c>
      <c r="E41" s="184">
        <v>6.3574015354049092</v>
      </c>
      <c r="F41" s="185">
        <v>2155.0977000000084</v>
      </c>
      <c r="G41" s="185">
        <v>43218.632685000273</v>
      </c>
      <c r="H41" s="185">
        <v>176.40258238775621</v>
      </c>
      <c r="I41" s="185">
        <v>380.45660219737437</v>
      </c>
      <c r="J41" s="185">
        <v>1600</v>
      </c>
      <c r="K41" s="185">
        <v>316000</v>
      </c>
      <c r="L41" s="185">
        <v>1289.795918367347</v>
      </c>
      <c r="M41" s="185">
        <v>266.46201860738256</v>
      </c>
      <c r="N41" s="186">
        <v>9.2999999999999545</v>
      </c>
      <c r="O41" s="186">
        <v>76.34999999999765</v>
      </c>
      <c r="P41" s="186">
        <v>0.3116326530612149</v>
      </c>
      <c r="Q41" s="186">
        <v>1.1070088685258825</v>
      </c>
      <c r="R41" s="187">
        <v>0.93622353088585575</v>
      </c>
      <c r="S41" s="192">
        <v>15.600000000000001</v>
      </c>
      <c r="T41" s="192">
        <v>116.69999999999771</v>
      </c>
      <c r="U41" s="192">
        <v>0.3116326530612149</v>
      </c>
      <c r="V41" s="192">
        <v>1.6140490956302003</v>
      </c>
      <c r="W41" s="187">
        <v>0.90251848139331092</v>
      </c>
      <c r="X41" s="187">
        <v>1.8387420122791667</v>
      </c>
      <c r="Y41" s="188">
        <v>28</v>
      </c>
      <c r="Z41" s="188">
        <v>70</v>
      </c>
      <c r="AA41" s="188">
        <v>62</v>
      </c>
      <c r="AB41" s="188">
        <v>83</v>
      </c>
      <c r="AC41" s="188">
        <v>77</v>
      </c>
      <c r="AD41" s="189">
        <v>19.952499999999965</v>
      </c>
    </row>
    <row r="42" spans="1:30" s="183" customFormat="1" ht="11.35" x14ac:dyDescent="0.35">
      <c r="A42" s="175">
        <v>29</v>
      </c>
      <c r="B42" s="175">
        <v>19.200000000000045</v>
      </c>
      <c r="C42" s="175">
        <v>871.50000000000432</v>
      </c>
      <c r="D42" s="184">
        <v>3.5571428571428747</v>
      </c>
      <c r="E42" s="184">
        <v>4.4474182048155475</v>
      </c>
      <c r="F42" s="185">
        <v>682.67069999999808</v>
      </c>
      <c r="G42" s="185">
        <v>17289.267580000076</v>
      </c>
      <c r="H42" s="185">
        <v>70.568439102041125</v>
      </c>
      <c r="I42" s="185">
        <v>128.58829421514636</v>
      </c>
      <c r="J42" s="185">
        <v>1600</v>
      </c>
      <c r="K42" s="185">
        <v>307350</v>
      </c>
      <c r="L42" s="185">
        <v>1254.4897959183672</v>
      </c>
      <c r="M42" s="185">
        <v>271.60770004423455</v>
      </c>
      <c r="N42" s="186">
        <v>9.5999999999999091</v>
      </c>
      <c r="O42" s="186">
        <v>135.44999999999828</v>
      </c>
      <c r="P42" s="186">
        <v>0.55285714285713583</v>
      </c>
      <c r="Q42" s="186">
        <v>1.4840794464174205</v>
      </c>
      <c r="R42" s="187">
        <v>0.88521672810474261</v>
      </c>
      <c r="S42" s="192">
        <v>7.8000000000000007</v>
      </c>
      <c r="T42" s="192">
        <v>139.04999999999882</v>
      </c>
      <c r="U42" s="192">
        <v>0.55285714285713583</v>
      </c>
      <c r="V42" s="192">
        <v>1.6242457652054547</v>
      </c>
      <c r="W42" s="187">
        <v>0.88216600991483496</v>
      </c>
      <c r="X42" s="187">
        <v>1.7673827380195775</v>
      </c>
      <c r="Y42" s="188">
        <v>34</v>
      </c>
      <c r="Z42" s="188">
        <v>76</v>
      </c>
      <c r="AA42" s="188">
        <v>50</v>
      </c>
      <c r="AB42" s="188">
        <v>69</v>
      </c>
      <c r="AC42" s="188">
        <v>91</v>
      </c>
      <c r="AD42" s="189">
        <v>19.667499999999976</v>
      </c>
    </row>
    <row r="43" spans="1:30" s="183" customFormat="1" ht="11.35" x14ac:dyDescent="0.35">
      <c r="A43" s="175">
        <v>30</v>
      </c>
      <c r="B43" s="175">
        <v>32.550000000000864</v>
      </c>
      <c r="C43" s="175">
        <v>2292.9000000000951</v>
      </c>
      <c r="D43" s="184">
        <v>9.3587755102044703</v>
      </c>
      <c r="E43" s="184">
        <v>9.2559625516085227</v>
      </c>
      <c r="F43" s="185">
        <v>2851.1541000000857</v>
      </c>
      <c r="G43" s="185">
        <v>70962.131965002816</v>
      </c>
      <c r="H43" s="185">
        <v>289.64135495919516</v>
      </c>
      <c r="I43" s="185">
        <v>548.24835385719757</v>
      </c>
      <c r="J43" s="185">
        <v>1600</v>
      </c>
      <c r="K43" s="185">
        <v>315050</v>
      </c>
      <c r="L43" s="185">
        <v>1285.9183673469388</v>
      </c>
      <c r="M43" s="185">
        <v>274.78693957547904</v>
      </c>
      <c r="N43" s="186">
        <v>9.5999999999999091</v>
      </c>
      <c r="O43" s="186">
        <v>77.849999999998502</v>
      </c>
      <c r="P43" s="186">
        <v>0.3177551020408102</v>
      </c>
      <c r="Q43" s="186">
        <v>1.2905477063642896</v>
      </c>
      <c r="R43" s="187">
        <v>0.9348317428427938</v>
      </c>
      <c r="S43" s="192">
        <v>9.75</v>
      </c>
      <c r="T43" s="192">
        <v>72.600000000000023</v>
      </c>
      <c r="U43" s="192">
        <v>0.3177551020408102</v>
      </c>
      <c r="V43" s="192">
        <v>1.2655940319061689</v>
      </c>
      <c r="W43" s="187">
        <v>0.93922651933701651</v>
      </c>
      <c r="X43" s="187">
        <v>1.8740582621798103</v>
      </c>
      <c r="Y43" s="188">
        <v>31</v>
      </c>
      <c r="Z43" s="188">
        <v>65</v>
      </c>
      <c r="AA43" s="188">
        <v>64</v>
      </c>
      <c r="AB43" s="188">
        <v>90</v>
      </c>
      <c r="AC43" s="188">
        <v>70</v>
      </c>
      <c r="AD43" s="189">
        <v>19.91</v>
      </c>
    </row>
    <row r="44" spans="1:30" s="183" customFormat="1" ht="11.35" x14ac:dyDescent="0.35">
      <c r="A44" s="175">
        <v>31</v>
      </c>
      <c r="B44" s="175">
        <v>19.950000000000045</v>
      </c>
      <c r="C44" s="175">
        <v>758.25000000000512</v>
      </c>
      <c r="D44" s="184">
        <v>3.0948979591836943</v>
      </c>
      <c r="E44" s="184">
        <v>4.1443132686916142</v>
      </c>
      <c r="F44" s="185">
        <v>1512.5841000000044</v>
      </c>
      <c r="G44" s="185">
        <v>21290.253310000131</v>
      </c>
      <c r="H44" s="185">
        <v>86.898993102041345</v>
      </c>
      <c r="I44" s="185">
        <v>205.90689316585556</v>
      </c>
      <c r="J44" s="185">
        <v>1600</v>
      </c>
      <c r="K44" s="185">
        <v>316450</v>
      </c>
      <c r="L44" s="185">
        <v>1291.6326530612246</v>
      </c>
      <c r="M44" s="185">
        <v>269.22282606968702</v>
      </c>
      <c r="N44" s="186">
        <v>9.5999999999999091</v>
      </c>
      <c r="O44" s="186">
        <v>152.39999999999876</v>
      </c>
      <c r="P44" s="186">
        <v>0.62204081632652553</v>
      </c>
      <c r="Q44" s="186">
        <v>1.5848552961714102</v>
      </c>
      <c r="R44" s="187">
        <v>0.8778111846061345</v>
      </c>
      <c r="S44" s="192">
        <v>11.700000000000001</v>
      </c>
      <c r="T44" s="192">
        <v>194.39999999999895</v>
      </c>
      <c r="U44" s="192">
        <v>0.62204081632652553</v>
      </c>
      <c r="V44" s="192">
        <v>1.8985429605448578</v>
      </c>
      <c r="W44" s="187">
        <v>0.84413710162357258</v>
      </c>
      <c r="X44" s="187">
        <v>1.7219482862297071</v>
      </c>
      <c r="Y44" s="188">
        <v>24</v>
      </c>
      <c r="Z44" s="188">
        <v>71</v>
      </c>
      <c r="AA44" s="188">
        <v>65</v>
      </c>
      <c r="AB44" s="188">
        <v>87</v>
      </c>
      <c r="AC44" s="188">
        <v>73</v>
      </c>
      <c r="AD44" s="189">
        <v>20.78749999999998</v>
      </c>
    </row>
    <row r="45" spans="1:30" s="183" customFormat="1" ht="11.35" x14ac:dyDescent="0.35">
      <c r="A45" s="175">
        <v>32</v>
      </c>
      <c r="B45" s="175">
        <v>28.950000000000159</v>
      </c>
      <c r="C45" s="175">
        <v>1595.7000000000132</v>
      </c>
      <c r="D45" s="184">
        <v>6.5130612244898503</v>
      </c>
      <c r="E45" s="184">
        <v>7.216730676426315</v>
      </c>
      <c r="F45" s="185">
        <v>2583.4401000000148</v>
      </c>
      <c r="G45" s="185">
        <v>38667.643415000399</v>
      </c>
      <c r="H45" s="185">
        <v>157.82711597959346</v>
      </c>
      <c r="I45" s="185">
        <v>326.34501180851612</v>
      </c>
      <c r="J45" s="185">
        <v>1600</v>
      </c>
      <c r="K45" s="185">
        <v>310250</v>
      </c>
      <c r="L45" s="185">
        <v>1266.3265306122448</v>
      </c>
      <c r="M45" s="185">
        <v>281.4969780983231</v>
      </c>
      <c r="N45" s="186">
        <v>7.6500000000000057</v>
      </c>
      <c r="O45" s="186">
        <v>91.499999999998806</v>
      </c>
      <c r="P45" s="186">
        <v>0.37346938775509719</v>
      </c>
      <c r="Q45" s="186">
        <v>1.2498074458583408</v>
      </c>
      <c r="R45" s="187">
        <v>0.92188500448200883</v>
      </c>
      <c r="S45" s="192">
        <v>11.700000000000001</v>
      </c>
      <c r="T45" s="192">
        <v>103.19999999999857</v>
      </c>
      <c r="U45" s="192">
        <v>0.37346938775509719</v>
      </c>
      <c r="V45" s="192">
        <v>1.4436117511028912</v>
      </c>
      <c r="W45" s="187">
        <v>0.91189652964528212</v>
      </c>
      <c r="X45" s="187">
        <v>1.8337815341272909</v>
      </c>
      <c r="Y45" s="188">
        <v>37</v>
      </c>
      <c r="Z45" s="188">
        <v>70</v>
      </c>
      <c r="AA45" s="188">
        <v>53</v>
      </c>
      <c r="AB45" s="188">
        <v>76</v>
      </c>
      <c r="AC45" s="188">
        <v>84</v>
      </c>
      <c r="AD45" s="189">
        <v>19.52249999999998</v>
      </c>
    </row>
    <row r="46" spans="1:30" s="183" customFormat="1" ht="11.35" x14ac:dyDescent="0.35">
      <c r="A46" s="175">
        <v>33</v>
      </c>
      <c r="B46" s="175">
        <v>20.550000000000523</v>
      </c>
      <c r="C46" s="175">
        <v>926.4000000000392</v>
      </c>
      <c r="D46" s="184">
        <v>3.7812244897960783</v>
      </c>
      <c r="E46" s="184">
        <v>4.5920742628429743</v>
      </c>
      <c r="F46" s="185">
        <v>1218.0987000000082</v>
      </c>
      <c r="G46" s="185">
        <v>22635.739255000986</v>
      </c>
      <c r="H46" s="185">
        <v>92.390772469391777</v>
      </c>
      <c r="I46" s="185">
        <v>197.35906840826664</v>
      </c>
      <c r="J46" s="185">
        <v>1600</v>
      </c>
      <c r="K46" s="185">
        <v>317950</v>
      </c>
      <c r="L46" s="185">
        <v>1297.7551020408164</v>
      </c>
      <c r="M46" s="185">
        <v>267.62667680903184</v>
      </c>
      <c r="N46" s="186">
        <v>9.3000000000000114</v>
      </c>
      <c r="O46" s="186">
        <v>151.34999999999849</v>
      </c>
      <c r="P46" s="186">
        <v>0.61775510204081019</v>
      </c>
      <c r="Q46" s="186">
        <v>1.5549237835231826</v>
      </c>
      <c r="R46" s="187">
        <v>0.8786530366806985</v>
      </c>
      <c r="S46" s="192">
        <v>9.75</v>
      </c>
      <c r="T46" s="192">
        <v>153.44999999999845</v>
      </c>
      <c r="U46" s="192">
        <v>0.61775510204081019</v>
      </c>
      <c r="V46" s="192">
        <v>1.647523842308072</v>
      </c>
      <c r="W46" s="187">
        <v>0.87696933253157039</v>
      </c>
      <c r="X46" s="187">
        <v>1.755622369212269</v>
      </c>
      <c r="Y46" s="188">
        <v>22</v>
      </c>
      <c r="Z46" s="188">
        <v>74</v>
      </c>
      <c r="AA46" s="188">
        <v>64</v>
      </c>
      <c r="AB46" s="188">
        <v>85</v>
      </c>
      <c r="AC46" s="188">
        <v>75</v>
      </c>
      <c r="AD46" s="189">
        <v>20.787499999999973</v>
      </c>
    </row>
    <row r="47" spans="1:30" s="183" customFormat="1" ht="11.35" x14ac:dyDescent="0.35">
      <c r="A47" s="175">
        <v>34</v>
      </c>
      <c r="B47" s="175">
        <v>21.450000000000045</v>
      </c>
      <c r="C47" s="175">
        <v>1099.2000000000064</v>
      </c>
      <c r="D47" s="184">
        <v>4.4865306122449242</v>
      </c>
      <c r="E47" s="184">
        <v>5.4717907545481994</v>
      </c>
      <c r="F47" s="185">
        <v>1405.4985000000054</v>
      </c>
      <c r="G47" s="185">
        <v>26834.833345000199</v>
      </c>
      <c r="H47" s="185">
        <v>109.52993202040898</v>
      </c>
      <c r="I47" s="185">
        <v>243.38128667989849</v>
      </c>
      <c r="J47" s="185">
        <v>1600</v>
      </c>
      <c r="K47" s="185">
        <v>306550</v>
      </c>
      <c r="L47" s="185">
        <v>1251.2244897959183</v>
      </c>
      <c r="M47" s="185">
        <v>269.8256317122956</v>
      </c>
      <c r="N47" s="186">
        <v>9.5999999999999091</v>
      </c>
      <c r="O47" s="186">
        <v>150.74999999999801</v>
      </c>
      <c r="P47" s="186">
        <v>0.61530612244897143</v>
      </c>
      <c r="Q47" s="186">
        <v>1.735165582452538</v>
      </c>
      <c r="R47" s="187">
        <v>0.87504662439388425</v>
      </c>
      <c r="S47" s="192">
        <v>9.5999999999999943</v>
      </c>
      <c r="T47" s="192">
        <v>159.44999999999789</v>
      </c>
      <c r="U47" s="192">
        <v>0.61530612244897143</v>
      </c>
      <c r="V47" s="192">
        <v>1.7291614530979613</v>
      </c>
      <c r="W47" s="187">
        <v>0.86783538480666578</v>
      </c>
      <c r="X47" s="187">
        <v>1.7428820092005499</v>
      </c>
      <c r="Y47" s="188">
        <v>34</v>
      </c>
      <c r="Z47" s="188">
        <v>72</v>
      </c>
      <c r="AA47" s="188">
        <v>54</v>
      </c>
      <c r="AB47" s="188">
        <v>91</v>
      </c>
      <c r="AC47" s="188">
        <v>69</v>
      </c>
      <c r="AD47" s="189">
        <v>20.107499999999966</v>
      </c>
    </row>
    <row r="48" spans="1:30" s="183" customFormat="1" ht="11.35" x14ac:dyDescent="0.35">
      <c r="A48" s="175">
        <v>35</v>
      </c>
      <c r="B48" s="175">
        <v>18.450000000000045</v>
      </c>
      <c r="C48" s="175">
        <v>829.9500000000055</v>
      </c>
      <c r="D48" s="184">
        <v>3.3875510204081856</v>
      </c>
      <c r="E48" s="184">
        <v>3.9667855274191561</v>
      </c>
      <c r="F48" s="185">
        <v>1646.4411000000043</v>
      </c>
      <c r="G48" s="185">
        <v>21942.062535000136</v>
      </c>
      <c r="H48" s="185">
        <v>89.559438918367903</v>
      </c>
      <c r="I48" s="185">
        <v>215.23110618503057</v>
      </c>
      <c r="J48" s="185">
        <v>1600</v>
      </c>
      <c r="K48" s="185">
        <v>313300</v>
      </c>
      <c r="L48" s="185">
        <v>1278.7755102040817</v>
      </c>
      <c r="M48" s="185">
        <v>265.69297464336728</v>
      </c>
      <c r="N48" s="186">
        <v>9.6000000000000227</v>
      </c>
      <c r="O48" s="186">
        <v>135.29999999999853</v>
      </c>
      <c r="P48" s="186">
        <v>0.55224489795917764</v>
      </c>
      <c r="Q48" s="186">
        <v>1.5800903498058729</v>
      </c>
      <c r="R48" s="187">
        <v>0.88799205265118708</v>
      </c>
      <c r="S48" s="192">
        <v>15.600000000000001</v>
      </c>
      <c r="T48" s="192">
        <v>142.94999999999834</v>
      </c>
      <c r="U48" s="192">
        <v>0.55224489795917764</v>
      </c>
      <c r="V48" s="192">
        <v>1.7011815457860291</v>
      </c>
      <c r="W48" s="187">
        <v>0.88165900906494599</v>
      </c>
      <c r="X48" s="187">
        <v>1.7696510617161332</v>
      </c>
      <c r="Y48" s="188">
        <v>25</v>
      </c>
      <c r="Z48" s="188">
        <v>76</v>
      </c>
      <c r="AA48" s="188">
        <v>59</v>
      </c>
      <c r="AB48" s="188">
        <v>83</v>
      </c>
      <c r="AC48" s="188">
        <v>77</v>
      </c>
      <c r="AD48" s="189">
        <v>20.132499999999975</v>
      </c>
    </row>
    <row r="49" spans="1:30" s="183" customFormat="1" ht="11.35" x14ac:dyDescent="0.35">
      <c r="A49" s="175">
        <v>36</v>
      </c>
      <c r="B49" s="175">
        <v>18.900000000000546</v>
      </c>
      <c r="C49" s="175">
        <v>1097.400000000041</v>
      </c>
      <c r="D49" s="184">
        <v>4.4791836734695556</v>
      </c>
      <c r="E49" s="184">
        <v>4.7814955976716265</v>
      </c>
      <c r="F49" s="185">
        <v>1445.6556000000651</v>
      </c>
      <c r="G49" s="185">
        <v>29044.143130001365</v>
      </c>
      <c r="H49" s="185">
        <v>118.5475229795974</v>
      </c>
      <c r="I49" s="185">
        <v>234.15075831601595</v>
      </c>
      <c r="J49" s="185">
        <v>1600</v>
      </c>
      <c r="K49" s="185">
        <v>309500</v>
      </c>
      <c r="L49" s="185">
        <v>1263.2653061224489</v>
      </c>
      <c r="M49" s="185">
        <v>281.9311896857659</v>
      </c>
      <c r="N49" s="186">
        <v>8.0999999999999943</v>
      </c>
      <c r="O49" s="186">
        <v>93.599999999999852</v>
      </c>
      <c r="P49" s="186">
        <v>0.38204081632653003</v>
      </c>
      <c r="Q49" s="186">
        <v>1.3151481553263675</v>
      </c>
      <c r="R49" s="187">
        <v>0.92170639899623596</v>
      </c>
      <c r="S49" s="192">
        <v>9.5999999999999943</v>
      </c>
      <c r="T49" s="192">
        <v>120.1499999999988</v>
      </c>
      <c r="U49" s="192">
        <v>0.38204081632653003</v>
      </c>
      <c r="V49" s="192">
        <v>1.4681941612113298</v>
      </c>
      <c r="W49" s="187">
        <v>0.89949811794228451</v>
      </c>
      <c r="X49" s="187">
        <v>1.8212045169385205</v>
      </c>
      <c r="Y49" s="188">
        <v>40</v>
      </c>
      <c r="Z49" s="188">
        <v>71</v>
      </c>
      <c r="AA49" s="188">
        <v>49</v>
      </c>
      <c r="AB49" s="188">
        <v>79</v>
      </c>
      <c r="AC49" s="188">
        <v>81</v>
      </c>
      <c r="AD49" s="189">
        <v>19.924999999999997</v>
      </c>
    </row>
    <row r="50" spans="1:30" s="183" customFormat="1" ht="11.35" x14ac:dyDescent="0.35">
      <c r="A50" s="175">
        <v>37</v>
      </c>
      <c r="B50" s="175">
        <v>30.449999999999989</v>
      </c>
      <c r="C50" s="175">
        <v>1953.450000000018</v>
      </c>
      <c r="D50" s="184">
        <v>7.9732653061225225</v>
      </c>
      <c r="E50" s="184">
        <v>7.5152924388622218</v>
      </c>
      <c r="F50" s="185">
        <v>2717.2970999999993</v>
      </c>
      <c r="G50" s="185">
        <v>41100.345660000377</v>
      </c>
      <c r="H50" s="185">
        <v>167.75651289796073</v>
      </c>
      <c r="I50" s="185">
        <v>368.47575687637521</v>
      </c>
      <c r="J50" s="185">
        <v>1600</v>
      </c>
      <c r="K50" s="185">
        <v>301300</v>
      </c>
      <c r="L50" s="185">
        <v>1229.795918367347</v>
      </c>
      <c r="M50" s="185">
        <v>286.4958572349347</v>
      </c>
      <c r="N50" s="186">
        <v>7.6499999999999773</v>
      </c>
      <c r="O50" s="186">
        <v>106.19999999999919</v>
      </c>
      <c r="P50" s="186">
        <v>0.43346938775509875</v>
      </c>
      <c r="Q50" s="186">
        <v>1.3726926258873797</v>
      </c>
      <c r="R50" s="187">
        <v>0.90934699103713257</v>
      </c>
      <c r="S50" s="192">
        <v>9.75</v>
      </c>
      <c r="T50" s="192">
        <v>121.49999999999869</v>
      </c>
      <c r="U50" s="192">
        <v>0.43346938775509875</v>
      </c>
      <c r="V50" s="192">
        <v>1.568929778239436</v>
      </c>
      <c r="W50" s="187">
        <v>0.89628681177977054</v>
      </c>
      <c r="X50" s="187">
        <v>1.805633802816903</v>
      </c>
      <c r="Y50" s="188">
        <v>43</v>
      </c>
      <c r="Z50" s="188">
        <v>66</v>
      </c>
      <c r="AA50" s="188">
        <v>51</v>
      </c>
      <c r="AB50" s="188">
        <v>87</v>
      </c>
      <c r="AC50" s="188">
        <v>73</v>
      </c>
      <c r="AD50" s="189">
        <v>19.524999999999977</v>
      </c>
    </row>
    <row r="51" spans="1:30" s="183" customFormat="1" ht="11.35" x14ac:dyDescent="0.35">
      <c r="A51" s="175">
        <v>38</v>
      </c>
      <c r="B51" s="175">
        <v>12.600000000000023</v>
      </c>
      <c r="C51" s="175">
        <v>538.64999999999543</v>
      </c>
      <c r="D51" s="184">
        <v>2.1985714285714097</v>
      </c>
      <c r="E51" s="184">
        <v>3.019473681202594</v>
      </c>
      <c r="F51" s="185">
        <v>682.67070000000319</v>
      </c>
      <c r="G51" s="185">
        <v>11149.172624999917</v>
      </c>
      <c r="H51" s="185">
        <v>45.506827040815992</v>
      </c>
      <c r="I51" s="185">
        <v>109.59006253079744</v>
      </c>
      <c r="J51" s="185">
        <v>1600</v>
      </c>
      <c r="K51" s="185">
        <v>302600</v>
      </c>
      <c r="L51" s="185">
        <v>1235.1020408163265</v>
      </c>
      <c r="M51" s="185">
        <v>278.22713366178749</v>
      </c>
      <c r="N51" s="186">
        <v>9.5999999999999091</v>
      </c>
      <c r="O51" s="186">
        <v>145.79999999999905</v>
      </c>
      <c r="P51" s="186">
        <v>0.59510204081632267</v>
      </c>
      <c r="Q51" s="186">
        <v>1.5877336183452397</v>
      </c>
      <c r="R51" s="187">
        <v>0.88199587228359899</v>
      </c>
      <c r="S51" s="192">
        <v>9.75</v>
      </c>
      <c r="T51" s="192">
        <v>182.54999999999882</v>
      </c>
      <c r="U51" s="192">
        <v>0.59510204081632267</v>
      </c>
      <c r="V51" s="192">
        <v>1.7631928035514952</v>
      </c>
      <c r="W51" s="187">
        <v>0.8522520335073458</v>
      </c>
      <c r="X51" s="187">
        <v>1.7342479057909448</v>
      </c>
      <c r="Y51" s="188">
        <v>42</v>
      </c>
      <c r="Z51" s="188">
        <v>71</v>
      </c>
      <c r="AA51" s="188">
        <v>47</v>
      </c>
      <c r="AB51" s="188">
        <v>78</v>
      </c>
      <c r="AC51" s="188">
        <v>82</v>
      </c>
      <c r="AD51" s="189">
        <v>20.59249999999998</v>
      </c>
    </row>
    <row r="52" spans="1:30" s="183" customFormat="1" ht="11.35" x14ac:dyDescent="0.35">
      <c r="A52" s="175">
        <v>39</v>
      </c>
      <c r="B52" s="175">
        <v>28.050000000000125</v>
      </c>
      <c r="C52" s="175">
        <v>1483.5000000000127</v>
      </c>
      <c r="D52" s="184">
        <v>6.0551020408163785</v>
      </c>
      <c r="E52" s="184">
        <v>6.6148278301972443</v>
      </c>
      <c r="F52" s="185">
        <v>1887.3837000000085</v>
      </c>
      <c r="G52" s="185">
        <v>38502.776210000375</v>
      </c>
      <c r="H52" s="185">
        <v>157.15418861224643</v>
      </c>
      <c r="I52" s="185">
        <v>310.46616872693409</v>
      </c>
      <c r="J52" s="185">
        <v>1600</v>
      </c>
      <c r="K52" s="185">
        <v>308650</v>
      </c>
      <c r="L52" s="185">
        <v>1259.795918367347</v>
      </c>
      <c r="M52" s="185">
        <v>278.28875347584705</v>
      </c>
      <c r="N52" s="186">
        <v>8.8499999999999091</v>
      </c>
      <c r="O52" s="186">
        <v>74.099999999998886</v>
      </c>
      <c r="P52" s="186">
        <v>0.3024489795918322</v>
      </c>
      <c r="Q52" s="186">
        <v>1.0304951273185219</v>
      </c>
      <c r="R52" s="187">
        <v>0.93752371316555039</v>
      </c>
      <c r="S52" s="192">
        <v>9.75</v>
      </c>
      <c r="T52" s="192">
        <v>112.04999999999895</v>
      </c>
      <c r="U52" s="192">
        <v>0.3024489795918322</v>
      </c>
      <c r="V52" s="192">
        <v>1.54426726153273</v>
      </c>
      <c r="W52" s="187">
        <v>0.90552674845074066</v>
      </c>
      <c r="X52" s="187">
        <v>1.843050461616291</v>
      </c>
      <c r="Y52" s="188">
        <v>34</v>
      </c>
      <c r="Z52" s="188">
        <v>76</v>
      </c>
      <c r="AA52" s="188">
        <v>50</v>
      </c>
      <c r="AB52" s="188">
        <v>74</v>
      </c>
      <c r="AC52" s="188">
        <v>86</v>
      </c>
      <c r="AD52" s="189">
        <v>19.767499999999981</v>
      </c>
    </row>
    <row r="53" spans="1:30" s="183" customFormat="1" ht="11.35" x14ac:dyDescent="0.35">
      <c r="A53" s="175">
        <v>40</v>
      </c>
      <c r="B53" s="175">
        <v>22.950000000000273</v>
      </c>
      <c r="C53" s="175">
        <v>842.55000000001746</v>
      </c>
      <c r="D53" s="184">
        <v>3.438979591836806</v>
      </c>
      <c r="E53" s="184">
        <v>5.3853855992734339</v>
      </c>
      <c r="F53" s="185">
        <v>1713.3696000000245</v>
      </c>
      <c r="G53" s="185">
        <v>21047.52595000041</v>
      </c>
      <c r="H53" s="185">
        <v>85.908269183675145</v>
      </c>
      <c r="I53" s="185">
        <v>224.61980173630693</v>
      </c>
      <c r="J53" s="185">
        <v>1600</v>
      </c>
      <c r="K53" s="185">
        <v>308450</v>
      </c>
      <c r="L53" s="185">
        <v>1258.9795918367347</v>
      </c>
      <c r="M53" s="185">
        <v>270.02007285706429</v>
      </c>
      <c r="N53" s="186">
        <v>9.6000000000000227</v>
      </c>
      <c r="O53" s="186">
        <v>180.59999999999846</v>
      </c>
      <c r="P53" s="186">
        <v>0.73714285714285088</v>
      </c>
      <c r="Q53" s="186">
        <v>1.7799912506692244</v>
      </c>
      <c r="R53" s="187">
        <v>0.85464203790897131</v>
      </c>
      <c r="S53" s="192">
        <v>11.700000000000001</v>
      </c>
      <c r="T53" s="192">
        <v>181.64999999999844</v>
      </c>
      <c r="U53" s="192">
        <v>0.73714285714285088</v>
      </c>
      <c r="V53" s="192">
        <v>1.6831761545403001</v>
      </c>
      <c r="W53" s="187">
        <v>0.8537969334782094</v>
      </c>
      <c r="X53" s="187">
        <v>1.7084389713871806</v>
      </c>
      <c r="Y53" s="188">
        <v>25</v>
      </c>
      <c r="Z53" s="188">
        <v>77</v>
      </c>
      <c r="AA53" s="188">
        <v>58</v>
      </c>
      <c r="AB53" s="188">
        <v>84</v>
      </c>
      <c r="AC53" s="188">
        <v>76</v>
      </c>
      <c r="AD53" s="189">
        <v>20.707499999999975</v>
      </c>
    </row>
    <row r="54" spans="1:30" s="183" customFormat="1" ht="11.35" x14ac:dyDescent="0.35">
      <c r="A54" s="175">
        <v>41</v>
      </c>
      <c r="B54" s="175">
        <v>15.750000000000227</v>
      </c>
      <c r="C54" s="175">
        <v>910.95000000003563</v>
      </c>
      <c r="D54" s="184">
        <v>3.7181632653062677</v>
      </c>
      <c r="E54" s="184">
        <v>4.2845015555830859</v>
      </c>
      <c r="F54" s="185">
        <v>1084.2417000000794</v>
      </c>
      <c r="G54" s="185">
        <v>23160.458695001114</v>
      </c>
      <c r="H54" s="185">
        <v>94.532484469392301</v>
      </c>
      <c r="I54" s="185">
        <v>194.91824925103364</v>
      </c>
      <c r="J54" s="185">
        <v>1600</v>
      </c>
      <c r="K54" s="185">
        <v>317650</v>
      </c>
      <c r="L54" s="185">
        <v>1296.5306122448981</v>
      </c>
      <c r="M54" s="185">
        <v>271.15078846213959</v>
      </c>
      <c r="N54" s="186">
        <v>5.6999999999999886</v>
      </c>
      <c r="O54" s="186">
        <v>98.099999999998403</v>
      </c>
      <c r="P54" s="186">
        <v>0.4004081632652996</v>
      </c>
      <c r="Q54" s="186">
        <v>1.1268517713910593</v>
      </c>
      <c r="R54" s="187">
        <v>0.91734074823053713</v>
      </c>
      <c r="S54" s="192">
        <v>13.650000000000002</v>
      </c>
      <c r="T54" s="192">
        <v>121.79999999999859</v>
      </c>
      <c r="U54" s="192">
        <v>0.4004081632652996</v>
      </c>
      <c r="V54" s="192">
        <v>1.4503928241212025</v>
      </c>
      <c r="W54" s="187">
        <v>0.89737108190091108</v>
      </c>
      <c r="X54" s="187">
        <v>1.8147118301314482</v>
      </c>
      <c r="Y54" s="188">
        <v>31</v>
      </c>
      <c r="Z54" s="188">
        <v>71</v>
      </c>
      <c r="AA54" s="188">
        <v>58</v>
      </c>
      <c r="AB54" s="188">
        <v>87</v>
      </c>
      <c r="AC54" s="188">
        <v>73</v>
      </c>
      <c r="AD54" s="189">
        <v>19.779999999999976</v>
      </c>
    </row>
    <row r="55" spans="1:30" s="183" customFormat="1" ht="11.35" x14ac:dyDescent="0.35">
      <c r="A55" s="175">
        <v>42</v>
      </c>
      <c r="B55" s="175">
        <v>16.649999999999636</v>
      </c>
      <c r="C55" s="175">
        <v>783.60000000000025</v>
      </c>
      <c r="D55" s="184">
        <v>3.1983673469387766</v>
      </c>
      <c r="E55" s="184">
        <v>3.6466941839233593</v>
      </c>
      <c r="F55" s="185">
        <v>1405.4984999999799</v>
      </c>
      <c r="G55" s="185">
        <v>19573.611650000035</v>
      </c>
      <c r="H55" s="185">
        <v>79.892292448979731</v>
      </c>
      <c r="I55" s="185">
        <v>164.33693925524759</v>
      </c>
      <c r="J55" s="185">
        <v>1600</v>
      </c>
      <c r="K55" s="185">
        <v>312000</v>
      </c>
      <c r="L55" s="185">
        <v>1273.4693877551019</v>
      </c>
      <c r="M55" s="185">
        <v>275.18660599023866</v>
      </c>
      <c r="N55" s="186">
        <v>8.4000000000000057</v>
      </c>
      <c r="O55" s="186">
        <v>146.24999999999898</v>
      </c>
      <c r="P55" s="186">
        <v>0.59693877551019991</v>
      </c>
      <c r="Q55" s="186">
        <v>1.6025085407839039</v>
      </c>
      <c r="R55" s="187">
        <v>0.87865588052271393</v>
      </c>
      <c r="S55" s="192">
        <v>11.700000000000001</v>
      </c>
      <c r="T55" s="192">
        <v>110.2499999999992</v>
      </c>
      <c r="U55" s="192">
        <v>0.59693877551019991</v>
      </c>
      <c r="V55" s="192">
        <v>1.392632840883834</v>
      </c>
      <c r="W55" s="187">
        <v>0.90852520224019961</v>
      </c>
      <c r="X55" s="187">
        <v>1.7871810827629135</v>
      </c>
      <c r="Y55" s="188">
        <v>31</v>
      </c>
      <c r="Z55" s="188">
        <v>75</v>
      </c>
      <c r="AA55" s="188">
        <v>54</v>
      </c>
      <c r="AB55" s="188">
        <v>73</v>
      </c>
      <c r="AC55" s="188">
        <v>87</v>
      </c>
      <c r="AD55" s="189">
        <v>20.087499999999984</v>
      </c>
    </row>
    <row r="56" spans="1:30" s="183" customFormat="1" ht="11.35" x14ac:dyDescent="0.35">
      <c r="A56" s="175">
        <v>43</v>
      </c>
      <c r="B56" s="175">
        <v>13.199999999999989</v>
      </c>
      <c r="C56" s="175">
        <v>477.29999999999882</v>
      </c>
      <c r="D56" s="184">
        <v>1.9481632653061176</v>
      </c>
      <c r="E56" s="184">
        <v>2.790243300888529</v>
      </c>
      <c r="F56" s="185">
        <v>963.77039999999613</v>
      </c>
      <c r="G56" s="185">
        <v>11624.141879999917</v>
      </c>
      <c r="H56" s="185">
        <v>47.445477061224153</v>
      </c>
      <c r="I56" s="185">
        <v>114.42183315836004</v>
      </c>
      <c r="J56" s="185">
        <v>1600</v>
      </c>
      <c r="K56" s="185">
        <v>305000</v>
      </c>
      <c r="L56" s="185">
        <v>1244.8979591836735</v>
      </c>
      <c r="M56" s="185">
        <v>268.23743495681498</v>
      </c>
      <c r="N56" s="186">
        <v>7.6500000000000341</v>
      </c>
      <c r="O56" s="186">
        <v>151.0499999999991</v>
      </c>
      <c r="P56" s="186">
        <v>0.61653061224489425</v>
      </c>
      <c r="Q56" s="186">
        <v>1.4508131567012328</v>
      </c>
      <c r="R56" s="187">
        <v>0.87566366218051683</v>
      </c>
      <c r="S56" s="192">
        <v>11.700000000000001</v>
      </c>
      <c r="T56" s="192">
        <v>177.59999999999982</v>
      </c>
      <c r="U56" s="192">
        <v>0.61653061224489425</v>
      </c>
      <c r="V56" s="192">
        <v>1.7565487800212598</v>
      </c>
      <c r="W56" s="187">
        <v>0.85380911223607858</v>
      </c>
      <c r="X56" s="187">
        <v>1.7294727744165954</v>
      </c>
      <c r="Y56" s="188">
        <v>34</v>
      </c>
      <c r="Z56" s="188">
        <v>76</v>
      </c>
      <c r="AA56" s="188">
        <v>50</v>
      </c>
      <c r="AB56" s="188">
        <v>78</v>
      </c>
      <c r="AC56" s="188">
        <v>82</v>
      </c>
      <c r="AD56" s="189">
        <v>20.247499999999988</v>
      </c>
    </row>
    <row r="57" spans="1:30" s="183" customFormat="1" ht="11.35" x14ac:dyDescent="0.35">
      <c r="A57" s="175">
        <v>44</v>
      </c>
      <c r="B57" s="175">
        <v>26.400000000000091</v>
      </c>
      <c r="C57" s="175">
        <v>1170.0000000000168</v>
      </c>
      <c r="D57" s="184">
        <v>4.7755102040817015</v>
      </c>
      <c r="E57" s="184">
        <v>6.4834919822351775</v>
      </c>
      <c r="F57" s="185">
        <v>2195.2548000000074</v>
      </c>
      <c r="G57" s="185">
        <v>33202.48520000041</v>
      </c>
      <c r="H57" s="185">
        <v>135.52034775510373</v>
      </c>
      <c r="I57" s="185">
        <v>343.70286837330286</v>
      </c>
      <c r="J57" s="185">
        <v>1600</v>
      </c>
      <c r="K57" s="185">
        <v>309950</v>
      </c>
      <c r="L57" s="185">
        <v>1265.1020408163265</v>
      </c>
      <c r="M57" s="185">
        <v>284.7138515245025</v>
      </c>
      <c r="N57" s="186">
        <v>7.6500000000000057</v>
      </c>
      <c r="O57" s="186">
        <v>146.24999999999807</v>
      </c>
      <c r="P57" s="186">
        <v>0.59693877551019614</v>
      </c>
      <c r="Q57" s="186">
        <v>1.580082489133293</v>
      </c>
      <c r="R57" s="187">
        <v>0.87983731821543154</v>
      </c>
      <c r="S57" s="192">
        <v>11.700000000000001</v>
      </c>
      <c r="T57" s="192">
        <v>170.24999999999821</v>
      </c>
      <c r="U57" s="192">
        <v>0.59693877551019614</v>
      </c>
      <c r="V57" s="192">
        <v>1.797922437705249</v>
      </c>
      <c r="W57" s="187">
        <v>0.86011831402514294</v>
      </c>
      <c r="X57" s="187">
        <v>1.7399556322405745</v>
      </c>
      <c r="Y57" s="188">
        <v>32</v>
      </c>
      <c r="Z57" s="188">
        <v>65</v>
      </c>
      <c r="AA57" s="188">
        <v>63</v>
      </c>
      <c r="AB57" s="188">
        <v>81</v>
      </c>
      <c r="AC57" s="188">
        <v>79</v>
      </c>
      <c r="AD57" s="189">
        <v>20.284999999999968</v>
      </c>
    </row>
    <row r="58" spans="1:30" s="183" customFormat="1" ht="11.35" x14ac:dyDescent="0.35">
      <c r="A58" s="175">
        <v>45</v>
      </c>
      <c r="B58" s="175">
        <v>21.300000000000182</v>
      </c>
      <c r="C58" s="175">
        <v>1267.0500000000177</v>
      </c>
      <c r="D58" s="184">
        <v>5.1716326530612964</v>
      </c>
      <c r="E58" s="184">
        <v>6.1163749399041798</v>
      </c>
      <c r="F58" s="185">
        <v>1659.8268000000328</v>
      </c>
      <c r="G58" s="185">
        <v>33091.978810000437</v>
      </c>
      <c r="H58" s="185">
        <v>135.0693012653079</v>
      </c>
      <c r="I58" s="185">
        <v>281.29359940053149</v>
      </c>
      <c r="J58" s="185">
        <v>1600</v>
      </c>
      <c r="K58" s="185">
        <v>309250</v>
      </c>
      <c r="L58" s="185">
        <v>1262.2448979591836</v>
      </c>
      <c r="M58" s="185">
        <v>287.10871667197137</v>
      </c>
      <c r="N58" s="186">
        <v>7.6500000000000057</v>
      </c>
      <c r="O58" s="186">
        <v>164.09999999999917</v>
      </c>
      <c r="P58" s="186">
        <v>0.66979591836734353</v>
      </c>
      <c r="Q58" s="186">
        <v>1.6996341093661773</v>
      </c>
      <c r="R58" s="187">
        <v>0.86369299775728947</v>
      </c>
      <c r="S58" s="192">
        <v>15.600000000000001</v>
      </c>
      <c r="T58" s="192">
        <v>141.74999999999906</v>
      </c>
      <c r="U58" s="192">
        <v>0.66979591836734353</v>
      </c>
      <c r="V58" s="192">
        <v>1.7922476501154172</v>
      </c>
      <c r="W58" s="187">
        <v>0.88225766259656191</v>
      </c>
      <c r="X58" s="187">
        <v>1.7459506603538513</v>
      </c>
      <c r="Y58" s="188">
        <v>38</v>
      </c>
      <c r="Z58" s="188">
        <v>64</v>
      </c>
      <c r="AA58" s="188">
        <v>58</v>
      </c>
      <c r="AB58" s="188">
        <v>76</v>
      </c>
      <c r="AC58" s="188">
        <v>84</v>
      </c>
      <c r="AD58" s="189">
        <v>20.064999999999987</v>
      </c>
    </row>
    <row r="59" spans="1:30" s="183" customFormat="1" ht="11.35" x14ac:dyDescent="0.35">
      <c r="A59" s="175">
        <v>46</v>
      </c>
      <c r="B59" s="175">
        <v>16.650000000000091</v>
      </c>
      <c r="C59" s="175">
        <v>997.80000000001439</v>
      </c>
      <c r="D59" s="184">
        <v>4.0726530612245488</v>
      </c>
      <c r="E59" s="184">
        <v>4.2852380882983283</v>
      </c>
      <c r="F59" s="185">
        <v>1338.5700000000306</v>
      </c>
      <c r="G59" s="185">
        <v>27703.119085000486</v>
      </c>
      <c r="H59" s="185">
        <v>113.07395544898158</v>
      </c>
      <c r="I59" s="185">
        <v>233.75433881560787</v>
      </c>
      <c r="J59" s="185">
        <v>1600</v>
      </c>
      <c r="K59" s="185">
        <v>319100</v>
      </c>
      <c r="L59" s="185">
        <v>1302.4489795918366</v>
      </c>
      <c r="M59" s="185">
        <v>267.37591431985931</v>
      </c>
      <c r="N59" s="186">
        <v>9.5999999999999091</v>
      </c>
      <c r="O59" s="186">
        <v>147.14999999999861</v>
      </c>
      <c r="P59" s="186">
        <v>0.60061224489795351</v>
      </c>
      <c r="Q59" s="186">
        <v>1.6913138846490892</v>
      </c>
      <c r="R59" s="187">
        <v>0.87948402948403059</v>
      </c>
      <c r="S59" s="192">
        <v>13.650000000000002</v>
      </c>
      <c r="T59" s="192">
        <v>118.19999999999868</v>
      </c>
      <c r="U59" s="192">
        <v>0.60061224489795351</v>
      </c>
      <c r="V59" s="192">
        <v>1.5651487786247327</v>
      </c>
      <c r="W59" s="187">
        <v>0.9031941031941042</v>
      </c>
      <c r="X59" s="187">
        <v>1.7826781326781349</v>
      </c>
      <c r="Y59" s="188">
        <v>20</v>
      </c>
      <c r="Z59" s="188">
        <v>79</v>
      </c>
      <c r="AA59" s="188">
        <v>61</v>
      </c>
      <c r="AB59" s="188">
        <v>76</v>
      </c>
      <c r="AC59" s="188">
        <v>84</v>
      </c>
      <c r="AD59" s="189">
        <v>20.349999999999977</v>
      </c>
    </row>
    <row r="60" spans="1:30" s="183" customFormat="1" ht="11.35" x14ac:dyDescent="0.35">
      <c r="A60" s="175">
        <v>47</v>
      </c>
      <c r="B60" s="175">
        <v>18.150000000000034</v>
      </c>
      <c r="C60" s="175">
        <v>653.54999999999927</v>
      </c>
      <c r="D60" s="184">
        <v>2.6675510204081605</v>
      </c>
      <c r="E60" s="184">
        <v>3.8055742821896521</v>
      </c>
      <c r="F60" s="185">
        <v>1218.0987000000007</v>
      </c>
      <c r="G60" s="185">
        <v>15716.745290000079</v>
      </c>
      <c r="H60" s="185">
        <v>64.149980775510528</v>
      </c>
      <c r="I60" s="185">
        <v>164.90514188715707</v>
      </c>
      <c r="J60" s="185">
        <v>1600</v>
      </c>
      <c r="K60" s="185">
        <v>308750</v>
      </c>
      <c r="L60" s="185">
        <v>1260.204081632653</v>
      </c>
      <c r="M60" s="185">
        <v>282.33140766440368</v>
      </c>
      <c r="N60" s="186">
        <v>9.5999999999999091</v>
      </c>
      <c r="O60" s="186">
        <v>167.09999999999948</v>
      </c>
      <c r="P60" s="186">
        <v>0.68204081632652847</v>
      </c>
      <c r="Q60" s="186">
        <v>1.7086640112219877</v>
      </c>
      <c r="R60" s="187">
        <v>0.86833707599574561</v>
      </c>
      <c r="S60" s="192">
        <v>11.700000000000001</v>
      </c>
      <c r="T60" s="192">
        <v>192.14999999999938</v>
      </c>
      <c r="U60" s="192">
        <v>0.68204081632652847</v>
      </c>
      <c r="V60" s="192">
        <v>1.8912135058184596</v>
      </c>
      <c r="W60" s="187">
        <v>0.84859945632903955</v>
      </c>
      <c r="X60" s="187">
        <v>1.7169365323247852</v>
      </c>
      <c r="Y60" s="188">
        <v>34</v>
      </c>
      <c r="Z60" s="188">
        <v>72</v>
      </c>
      <c r="AA60" s="188">
        <v>54</v>
      </c>
      <c r="AB60" s="188">
        <v>85</v>
      </c>
      <c r="AC60" s="188">
        <v>75</v>
      </c>
      <c r="AD60" s="189">
        <v>21.152499999999989</v>
      </c>
    </row>
    <row r="61" spans="1:30" s="183" customFormat="1" ht="11.35" x14ac:dyDescent="0.35">
      <c r="A61" s="175">
        <v>48</v>
      </c>
      <c r="B61" s="175">
        <v>29.850000000000136</v>
      </c>
      <c r="C61" s="175">
        <v>1380.3000000000218</v>
      </c>
      <c r="D61" s="184">
        <v>5.6338775510204968</v>
      </c>
      <c r="E61" s="184">
        <v>6.5949570327360147</v>
      </c>
      <c r="F61" s="185">
        <v>2155.0977000000184</v>
      </c>
      <c r="G61" s="185">
        <v>37350.490535000667</v>
      </c>
      <c r="H61" s="185">
        <v>152.45098177551293</v>
      </c>
      <c r="I61" s="185">
        <v>341.4170841679009</v>
      </c>
      <c r="J61" s="185">
        <v>1600</v>
      </c>
      <c r="K61" s="185">
        <v>308400</v>
      </c>
      <c r="L61" s="185">
        <v>1258.7755102040817</v>
      </c>
      <c r="M61" s="185">
        <v>283.52026449867463</v>
      </c>
      <c r="N61" s="186">
        <v>7.6499999999999773</v>
      </c>
      <c r="O61" s="186">
        <v>79.6499999999983</v>
      </c>
      <c r="P61" s="186">
        <v>0.3251020408163196</v>
      </c>
      <c r="Q61" s="186">
        <v>1.1871807119489639</v>
      </c>
      <c r="R61" s="187">
        <v>0.93094928478543693</v>
      </c>
      <c r="S61" s="192">
        <v>9.75</v>
      </c>
      <c r="T61" s="192">
        <v>110.69999999999848</v>
      </c>
      <c r="U61" s="192">
        <v>0.3251020408163196</v>
      </c>
      <c r="V61" s="192">
        <v>1.443323625521759</v>
      </c>
      <c r="W61" s="187">
        <v>0.90403120936281001</v>
      </c>
      <c r="X61" s="187">
        <v>1.834980494148247</v>
      </c>
      <c r="Y61" s="188">
        <v>38</v>
      </c>
      <c r="Z61" s="188">
        <v>72</v>
      </c>
      <c r="AA61" s="188">
        <v>50</v>
      </c>
      <c r="AB61" s="188">
        <v>78</v>
      </c>
      <c r="AC61" s="188">
        <v>82</v>
      </c>
      <c r="AD61" s="189">
        <v>19.224999999999969</v>
      </c>
    </row>
    <row r="62" spans="1:30" s="183" customFormat="1" ht="11.35" x14ac:dyDescent="0.35">
      <c r="A62" s="175">
        <v>49</v>
      </c>
      <c r="B62" s="175">
        <v>19.200000000000273</v>
      </c>
      <c r="C62" s="175">
        <v>849.75000000000773</v>
      </c>
      <c r="D62" s="184">
        <v>3.4683673469388072</v>
      </c>
      <c r="E62" s="184">
        <v>4.3018068768236333</v>
      </c>
      <c r="F62" s="185">
        <v>1044.0846000000042</v>
      </c>
      <c r="G62" s="185">
        <v>20836.701175000177</v>
      </c>
      <c r="H62" s="185">
        <v>85.047759897959907</v>
      </c>
      <c r="I62" s="185">
        <v>162.74903666948939</v>
      </c>
      <c r="J62" s="185">
        <v>1600</v>
      </c>
      <c r="K62" s="185">
        <v>316900</v>
      </c>
      <c r="L62" s="185">
        <v>1293.4693877551019</v>
      </c>
      <c r="M62" s="185">
        <v>271.94315206030183</v>
      </c>
      <c r="N62" s="186">
        <v>9.4499999999998181</v>
      </c>
      <c r="O62" s="186">
        <v>145.04999999999822</v>
      </c>
      <c r="P62" s="186">
        <v>0.59204081632652339</v>
      </c>
      <c r="Q62" s="186">
        <v>1.5924475691909725</v>
      </c>
      <c r="R62" s="187">
        <v>0.88080857882411079</v>
      </c>
      <c r="S62" s="192">
        <v>9.5999999999999091</v>
      </c>
      <c r="T62" s="192">
        <v>174.14999999999836</v>
      </c>
      <c r="U62" s="192">
        <v>0.59204081632652339</v>
      </c>
      <c r="V62" s="192">
        <v>1.800852299054809</v>
      </c>
      <c r="W62" s="187">
        <v>0.85689633920867858</v>
      </c>
      <c r="X62" s="187">
        <v>1.7377049180327893</v>
      </c>
      <c r="Y62" s="188">
        <v>29</v>
      </c>
      <c r="Z62" s="188">
        <v>68</v>
      </c>
      <c r="AA62" s="188">
        <v>63</v>
      </c>
      <c r="AB62" s="188">
        <v>82</v>
      </c>
      <c r="AC62" s="188">
        <v>78</v>
      </c>
      <c r="AD62" s="189">
        <v>20.28249999999997</v>
      </c>
    </row>
    <row r="63" spans="1:30" s="183" customFormat="1" ht="11.35" x14ac:dyDescent="0.35">
      <c r="A63" s="175">
        <v>50</v>
      </c>
      <c r="B63" s="175">
        <v>19.35000000000025</v>
      </c>
      <c r="C63" s="175">
        <v>997.35000000004709</v>
      </c>
      <c r="D63" s="184">
        <v>4.0708163265308048</v>
      </c>
      <c r="E63" s="184">
        <v>4.6545319167095993</v>
      </c>
      <c r="F63" s="185">
        <v>1418.8842000000184</v>
      </c>
      <c r="G63" s="185">
        <v>25489.124305001274</v>
      </c>
      <c r="H63" s="185">
        <v>104.03724206122969</v>
      </c>
      <c r="I63" s="185">
        <v>230.34881975987562</v>
      </c>
      <c r="J63" s="185">
        <v>1600</v>
      </c>
      <c r="K63" s="185">
        <v>313000</v>
      </c>
      <c r="L63" s="185">
        <v>1277.5510204081634</v>
      </c>
      <c r="M63" s="185">
        <v>284.69519660193924</v>
      </c>
      <c r="N63" s="186">
        <v>9.6000000000000227</v>
      </c>
      <c r="O63" s="186">
        <v>131.99999999999972</v>
      </c>
      <c r="P63" s="186">
        <v>0.53877551020408043</v>
      </c>
      <c r="Q63" s="186">
        <v>1.5472432288537794</v>
      </c>
      <c r="R63" s="187">
        <v>0.8888046499873643</v>
      </c>
      <c r="S63" s="192">
        <v>7.8000000000000007</v>
      </c>
      <c r="T63" s="192">
        <v>125.09999999999977</v>
      </c>
      <c r="U63" s="192">
        <v>0.53877551020408043</v>
      </c>
      <c r="V63" s="192">
        <v>1.4674018080413034</v>
      </c>
      <c r="W63" s="187">
        <v>0.89461713419257027</v>
      </c>
      <c r="X63" s="187">
        <v>1.7834217841799345</v>
      </c>
      <c r="Y63" s="188">
        <v>34</v>
      </c>
      <c r="Z63" s="188">
        <v>69</v>
      </c>
      <c r="AA63" s="188">
        <v>57</v>
      </c>
      <c r="AB63" s="188">
        <v>83</v>
      </c>
      <c r="AC63" s="188">
        <v>77</v>
      </c>
      <c r="AD63" s="189">
        <v>19.784999999999993</v>
      </c>
    </row>
    <row r="64" spans="1:30" s="183" customFormat="1" ht="11.35" x14ac:dyDescent="0.35">
      <c r="A64" s="175">
        <v>51</v>
      </c>
      <c r="B64" s="175">
        <v>14.850000000000136</v>
      </c>
      <c r="C64" s="175">
        <v>707.25000000000523</v>
      </c>
      <c r="D64" s="184">
        <v>2.8867346938775724</v>
      </c>
      <c r="E64" s="184">
        <v>3.5169900202126096</v>
      </c>
      <c r="F64" s="185">
        <v>990.54180000001236</v>
      </c>
      <c r="G64" s="185">
        <v>17379.472325000141</v>
      </c>
      <c r="H64" s="185">
        <v>70.936621734694455</v>
      </c>
      <c r="I64" s="185">
        <v>164.81735743286308</v>
      </c>
      <c r="J64" s="185">
        <v>1600</v>
      </c>
      <c r="K64" s="185">
        <v>307400</v>
      </c>
      <c r="L64" s="185">
        <v>1254.6938775510205</v>
      </c>
      <c r="M64" s="185">
        <v>273.68989003064189</v>
      </c>
      <c r="N64" s="186">
        <v>9.6000000000000014</v>
      </c>
      <c r="O64" s="186">
        <v>130.34999999999806</v>
      </c>
      <c r="P64" s="186">
        <v>0.53204081632652267</v>
      </c>
      <c r="Q64" s="186">
        <v>1.4046555782145047</v>
      </c>
      <c r="R64" s="187">
        <v>0.89040232059528457</v>
      </c>
      <c r="S64" s="192">
        <v>9.3000000000001819</v>
      </c>
      <c r="T64" s="192">
        <v>149.24999999999835</v>
      </c>
      <c r="U64" s="192">
        <v>0.53204081632652267</v>
      </c>
      <c r="V64" s="192">
        <v>1.6097192463878083</v>
      </c>
      <c r="W64" s="187">
        <v>0.87451128767814468</v>
      </c>
      <c r="X64" s="187">
        <v>1.7649136082734294</v>
      </c>
      <c r="Y64" s="188">
        <v>37</v>
      </c>
      <c r="Z64" s="188">
        <v>74</v>
      </c>
      <c r="AA64" s="188">
        <v>49</v>
      </c>
      <c r="AB64" s="188">
        <v>83</v>
      </c>
      <c r="AC64" s="188">
        <v>77</v>
      </c>
      <c r="AD64" s="189">
        <v>19.82249999999997</v>
      </c>
    </row>
    <row r="65" spans="1:30" s="183" customFormat="1" ht="11.35" x14ac:dyDescent="0.35">
      <c r="A65" s="175">
        <v>52</v>
      </c>
      <c r="B65" s="175">
        <v>14.400000000000205</v>
      </c>
      <c r="C65" s="175">
        <v>611.40000000000646</v>
      </c>
      <c r="D65" s="184">
        <v>2.495510204081659</v>
      </c>
      <c r="E65" s="184">
        <v>3.1248803657261019</v>
      </c>
      <c r="F65" s="185">
        <v>896.84190000001638</v>
      </c>
      <c r="G65" s="185">
        <v>15498.03782500022</v>
      </c>
      <c r="H65" s="185">
        <v>63.257297244898858</v>
      </c>
      <c r="I65" s="185">
        <v>138.19981680544501</v>
      </c>
      <c r="J65" s="185">
        <v>1600</v>
      </c>
      <c r="K65" s="185">
        <v>310600</v>
      </c>
      <c r="L65" s="185">
        <v>1267.7551020408164</v>
      </c>
      <c r="M65" s="185">
        <v>264.46098372035488</v>
      </c>
      <c r="N65" s="186">
        <v>9.5999999999999091</v>
      </c>
      <c r="O65" s="186">
        <v>129.89999999999822</v>
      </c>
      <c r="P65" s="186">
        <v>0.53020408163264576</v>
      </c>
      <c r="Q65" s="186">
        <v>1.4110170872370889</v>
      </c>
      <c r="R65" s="187">
        <v>0.89410613842015296</v>
      </c>
      <c r="S65" s="192">
        <v>11.700000000000001</v>
      </c>
      <c r="T65" s="192">
        <v>158.99999999999835</v>
      </c>
      <c r="U65" s="192">
        <v>0.53020408163264576</v>
      </c>
      <c r="V65" s="192">
        <v>1.6941161979642114</v>
      </c>
      <c r="W65" s="187">
        <v>0.87038395695769244</v>
      </c>
      <c r="X65" s="187">
        <v>1.7644900953778455</v>
      </c>
      <c r="Y65" s="188">
        <v>25</v>
      </c>
      <c r="Z65" s="188">
        <v>86</v>
      </c>
      <c r="AA65" s="188">
        <v>49</v>
      </c>
      <c r="AB65" s="188">
        <v>68</v>
      </c>
      <c r="AC65" s="188">
        <v>92</v>
      </c>
      <c r="AD65" s="189">
        <v>20.444999999999972</v>
      </c>
    </row>
    <row r="66" spans="1:30" s="183" customFormat="1" ht="11.35" x14ac:dyDescent="0.35">
      <c r="A66" s="175">
        <v>53</v>
      </c>
      <c r="B66" s="175">
        <v>15.599999999999966</v>
      </c>
      <c r="C66" s="175">
        <v>762.45000000000607</v>
      </c>
      <c r="D66" s="184">
        <v>3.1120408163265556</v>
      </c>
      <c r="E66" s="184">
        <v>3.8664021376637203</v>
      </c>
      <c r="F66" s="185">
        <v>1151.1702000000082</v>
      </c>
      <c r="G66" s="185">
        <v>17832.429540000161</v>
      </c>
      <c r="H66" s="185">
        <v>72.785426693878208</v>
      </c>
      <c r="I66" s="185">
        <v>159.22238347429828</v>
      </c>
      <c r="J66" s="185">
        <v>1600</v>
      </c>
      <c r="K66" s="185">
        <v>305200</v>
      </c>
      <c r="L66" s="185">
        <v>1245.7142857142858</v>
      </c>
      <c r="M66" s="185">
        <v>276.60115097611481</v>
      </c>
      <c r="N66" s="186">
        <v>9.6000000000000227</v>
      </c>
      <c r="O66" s="186">
        <v>134.54999999999899</v>
      </c>
      <c r="P66" s="186">
        <v>0.54918367346938357</v>
      </c>
      <c r="Q66" s="186">
        <v>1.4337055576239681</v>
      </c>
      <c r="R66" s="187">
        <v>0.88715561705875035</v>
      </c>
      <c r="S66" s="192">
        <v>11.700000000000001</v>
      </c>
      <c r="T66" s="192">
        <v>152.84999999999866</v>
      </c>
      <c r="U66" s="192">
        <v>0.54918367346938357</v>
      </c>
      <c r="V66" s="192">
        <v>1.715613946799508</v>
      </c>
      <c r="W66" s="187">
        <v>0.87180777456283909</v>
      </c>
      <c r="X66" s="187">
        <v>1.7589633916215894</v>
      </c>
      <c r="Y66" s="188">
        <v>38</v>
      </c>
      <c r="Z66" s="188">
        <v>76</v>
      </c>
      <c r="AA66" s="188">
        <v>46</v>
      </c>
      <c r="AB66" s="188">
        <v>77</v>
      </c>
      <c r="AC66" s="188">
        <v>83</v>
      </c>
      <c r="AD66" s="189">
        <v>19.872499999999985</v>
      </c>
    </row>
    <row r="67" spans="1:30" s="183" customFormat="1" ht="11.35" x14ac:dyDescent="0.35">
      <c r="A67" s="175">
        <v>54</v>
      </c>
      <c r="B67" s="175">
        <v>23.099999999999994</v>
      </c>
      <c r="C67" s="175">
        <v>981.14999999999725</v>
      </c>
      <c r="D67" s="184">
        <v>4.0046938775510093</v>
      </c>
      <c r="E67" s="184">
        <v>4.4887528398814629</v>
      </c>
      <c r="F67" s="185">
        <v>1552.7411999999981</v>
      </c>
      <c r="G67" s="185">
        <v>29205.812639999876</v>
      </c>
      <c r="H67" s="185">
        <v>119.20739853061174</v>
      </c>
      <c r="I67" s="185">
        <v>236.88399588528378</v>
      </c>
      <c r="J67" s="185">
        <v>1600</v>
      </c>
      <c r="K67" s="185">
        <v>315800</v>
      </c>
      <c r="L67" s="185">
        <v>1288.9795918367347</v>
      </c>
      <c r="M67" s="185">
        <v>274.0874942419531</v>
      </c>
      <c r="N67" s="186">
        <v>5.6999999999999318</v>
      </c>
      <c r="O67" s="186">
        <v>78.599999999998658</v>
      </c>
      <c r="P67" s="186">
        <v>0.32081632653060677</v>
      </c>
      <c r="Q67" s="186">
        <v>1.0570583151839534</v>
      </c>
      <c r="R67" s="187">
        <v>0.93266512464662155</v>
      </c>
      <c r="S67" s="192">
        <v>9.75</v>
      </c>
      <c r="T67" s="192">
        <v>93.299999999998761</v>
      </c>
      <c r="U67" s="192">
        <v>0.32081632653060677</v>
      </c>
      <c r="V67" s="192">
        <v>1.2485398631586697</v>
      </c>
      <c r="W67" s="187">
        <v>0.92007196093549315</v>
      </c>
      <c r="X67" s="187">
        <v>1.8527370855821146</v>
      </c>
      <c r="Y67" s="188">
        <v>36</v>
      </c>
      <c r="Z67" s="188">
        <v>63</v>
      </c>
      <c r="AA67" s="188">
        <v>61</v>
      </c>
      <c r="AB67" s="188">
        <v>71</v>
      </c>
      <c r="AC67" s="188">
        <v>89</v>
      </c>
      <c r="AD67" s="189">
        <v>19.454999999999981</v>
      </c>
    </row>
    <row r="68" spans="1:30" s="183" customFormat="1" ht="11.35" x14ac:dyDescent="0.35">
      <c r="A68" s="175">
        <v>55</v>
      </c>
      <c r="B68" s="175">
        <v>22.499999999999091</v>
      </c>
      <c r="C68" s="175">
        <v>976.64999999999077</v>
      </c>
      <c r="D68" s="184">
        <v>3.9863265306122071</v>
      </c>
      <c r="E68" s="184">
        <v>5.0902074476540768</v>
      </c>
      <c r="F68" s="185">
        <v>1860.6122999999111</v>
      </c>
      <c r="G68" s="185">
        <v>23878.452769999898</v>
      </c>
      <c r="H68" s="185">
        <v>97.463072530611825</v>
      </c>
      <c r="I68" s="185">
        <v>223.71657679561636</v>
      </c>
      <c r="J68" s="185">
        <v>1600</v>
      </c>
      <c r="K68" s="185">
        <v>310500</v>
      </c>
      <c r="L68" s="185">
        <v>1267.3469387755101</v>
      </c>
      <c r="M68" s="185">
        <v>276.19914048699428</v>
      </c>
      <c r="N68" s="186">
        <v>7.6500000000000341</v>
      </c>
      <c r="O68" s="186">
        <v>152.09999999999928</v>
      </c>
      <c r="P68" s="186">
        <v>0.62081632653060936</v>
      </c>
      <c r="Q68" s="186">
        <v>1.6096390450874467</v>
      </c>
      <c r="R68" s="187">
        <v>0.87634146341463459</v>
      </c>
      <c r="S68" s="192">
        <v>11.700000000000001</v>
      </c>
      <c r="T68" s="192">
        <v>152.84999999999914</v>
      </c>
      <c r="U68" s="192">
        <v>0.62081632653060936</v>
      </c>
      <c r="V68" s="192">
        <v>1.7079644872955644</v>
      </c>
      <c r="W68" s="187">
        <v>0.87573170731707384</v>
      </c>
      <c r="X68" s="187">
        <v>1.7520731707317085</v>
      </c>
      <c r="Y68" s="188">
        <v>36</v>
      </c>
      <c r="Z68" s="188">
        <v>69</v>
      </c>
      <c r="AA68" s="188">
        <v>55</v>
      </c>
      <c r="AB68" s="188">
        <v>82</v>
      </c>
      <c r="AC68" s="188">
        <v>78</v>
      </c>
      <c r="AD68" s="189">
        <v>20.499999999999989</v>
      </c>
    </row>
    <row r="69" spans="1:30" s="183" customFormat="1" ht="11.35" x14ac:dyDescent="0.35">
      <c r="A69" s="175">
        <v>56</v>
      </c>
      <c r="B69" s="175">
        <v>18.300000000000068</v>
      </c>
      <c r="C69" s="175">
        <v>770.55000000000405</v>
      </c>
      <c r="D69" s="184">
        <v>3.1451020408163433</v>
      </c>
      <c r="E69" s="184">
        <v>4.1092853285792064</v>
      </c>
      <c r="F69" s="185">
        <v>1325.1843000000124</v>
      </c>
      <c r="G69" s="185">
        <v>18201.428670000121</v>
      </c>
      <c r="H69" s="185">
        <v>74.291545591837234</v>
      </c>
      <c r="I69" s="185">
        <v>176.88869293606624</v>
      </c>
      <c r="J69" s="185">
        <v>1600</v>
      </c>
      <c r="K69" s="185">
        <v>309550</v>
      </c>
      <c r="L69" s="185">
        <v>1263.4693877551019</v>
      </c>
      <c r="M69" s="185">
        <v>268.34763833816902</v>
      </c>
      <c r="N69" s="186">
        <v>9.5999999999999091</v>
      </c>
      <c r="O69" s="186">
        <v>150.44999999999905</v>
      </c>
      <c r="P69" s="186">
        <v>0.61408163265305737</v>
      </c>
      <c r="Q69" s="186">
        <v>1.6217261072941012</v>
      </c>
      <c r="R69" s="187">
        <v>0.87588169780967773</v>
      </c>
      <c r="S69" s="192">
        <v>7.8000000000000007</v>
      </c>
      <c r="T69" s="192">
        <v>135.14999999999895</v>
      </c>
      <c r="U69" s="192">
        <v>0.61408163265305737</v>
      </c>
      <c r="V69" s="192">
        <v>1.3938746958682675</v>
      </c>
      <c r="W69" s="187">
        <v>0.88850389803242247</v>
      </c>
      <c r="X69" s="187">
        <v>1.7643855958421002</v>
      </c>
      <c r="Y69" s="188">
        <v>33</v>
      </c>
      <c r="Z69" s="188">
        <v>79</v>
      </c>
      <c r="AA69" s="188">
        <v>48</v>
      </c>
      <c r="AB69" s="188">
        <v>73</v>
      </c>
      <c r="AC69" s="188">
        <v>87</v>
      </c>
      <c r="AD69" s="189">
        <v>20.202499999999983</v>
      </c>
    </row>
    <row r="70" spans="1:30" s="183" customFormat="1" ht="11.35" x14ac:dyDescent="0.35">
      <c r="A70" s="175">
        <v>57</v>
      </c>
      <c r="B70" s="175">
        <v>10.500000000000007</v>
      </c>
      <c r="C70" s="175">
        <v>482.24999999999636</v>
      </c>
      <c r="D70" s="184">
        <v>1.9683673469387606</v>
      </c>
      <c r="E70" s="184">
        <v>2.589051148222004</v>
      </c>
      <c r="F70" s="185">
        <v>803.14200000000017</v>
      </c>
      <c r="G70" s="185">
        <v>10722.391889999893</v>
      </c>
      <c r="H70" s="185">
        <v>43.76486485714242</v>
      </c>
      <c r="I70" s="185">
        <v>103.12603472599646</v>
      </c>
      <c r="J70" s="185">
        <v>1600</v>
      </c>
      <c r="K70" s="185">
        <v>313000</v>
      </c>
      <c r="L70" s="185">
        <v>1277.5510204081634</v>
      </c>
      <c r="M70" s="185">
        <v>284.69519660193924</v>
      </c>
      <c r="N70" s="186">
        <v>7.6499999999999773</v>
      </c>
      <c r="O70" s="186">
        <v>176.24999999999892</v>
      </c>
      <c r="P70" s="186">
        <v>0.71938775510203645</v>
      </c>
      <c r="Q70" s="186">
        <v>1.673742993182195</v>
      </c>
      <c r="R70" s="187">
        <v>0.85956734791442646</v>
      </c>
      <c r="S70" s="192">
        <v>15.600000000000001</v>
      </c>
      <c r="T70" s="192">
        <v>185.54999999999919</v>
      </c>
      <c r="U70" s="192">
        <v>0.71938775510203645</v>
      </c>
      <c r="V70" s="192">
        <v>1.8818337493752453</v>
      </c>
      <c r="W70" s="187">
        <v>0.85215728457033635</v>
      </c>
      <c r="X70" s="187">
        <v>1.7117246324847628</v>
      </c>
      <c r="Y70" s="188">
        <v>36</v>
      </c>
      <c r="Z70" s="188">
        <v>59</v>
      </c>
      <c r="AA70" s="188">
        <v>65</v>
      </c>
      <c r="AB70" s="188">
        <v>79</v>
      </c>
      <c r="AC70" s="188">
        <v>81</v>
      </c>
      <c r="AD70" s="189">
        <v>20.917499999999979</v>
      </c>
    </row>
    <row r="71" spans="1:30" s="183" customFormat="1" ht="11.35" x14ac:dyDescent="0.35">
      <c r="A71" s="175">
        <v>58</v>
      </c>
      <c r="B71" s="175">
        <v>17.400000000000091</v>
      </c>
      <c r="C71" s="175">
        <v>647.55000000000473</v>
      </c>
      <c r="D71" s="184">
        <v>2.6430612244898151</v>
      </c>
      <c r="E71" s="184">
        <v>3.9558232672411133</v>
      </c>
      <c r="F71" s="185">
        <v>1552.7412000000083</v>
      </c>
      <c r="G71" s="185">
        <v>16358.440875000173</v>
      </c>
      <c r="H71" s="185">
        <v>66.769146428572128</v>
      </c>
      <c r="I71" s="185">
        <v>188.3010381156567</v>
      </c>
      <c r="J71" s="185">
        <v>1600</v>
      </c>
      <c r="K71" s="185">
        <v>312250</v>
      </c>
      <c r="L71" s="185">
        <v>1274.4897959183672</v>
      </c>
      <c r="M71" s="185">
        <v>269.73773863023257</v>
      </c>
      <c r="N71" s="186">
        <v>9.6000000000000227</v>
      </c>
      <c r="O71" s="186">
        <v>202.94999999999919</v>
      </c>
      <c r="P71" s="186">
        <v>0.82836734693877223</v>
      </c>
      <c r="Q71" s="186">
        <v>1.9685699924876523</v>
      </c>
      <c r="R71" s="187">
        <v>0.83802226744882136</v>
      </c>
      <c r="S71" s="192">
        <v>11.700000000000001</v>
      </c>
      <c r="T71" s="192">
        <v>220.94999999999936</v>
      </c>
      <c r="U71" s="192">
        <v>0.82836734693877223</v>
      </c>
      <c r="V71" s="192">
        <v>2.0274112071169448</v>
      </c>
      <c r="W71" s="187">
        <v>0.82365617143541281</v>
      </c>
      <c r="X71" s="187">
        <v>1.6616784388842341</v>
      </c>
      <c r="Y71" s="188">
        <v>27</v>
      </c>
      <c r="Z71" s="188">
        <v>77</v>
      </c>
      <c r="AA71" s="188">
        <v>56</v>
      </c>
      <c r="AB71" s="188">
        <v>72</v>
      </c>
      <c r="AC71" s="188">
        <v>88</v>
      </c>
      <c r="AD71" s="189">
        <v>20.88249999999999</v>
      </c>
    </row>
    <row r="72" spans="1:30" s="183" customFormat="1" ht="11.35" x14ac:dyDescent="0.35">
      <c r="A72" s="175">
        <v>59</v>
      </c>
      <c r="B72" s="175">
        <v>25.350000000000136</v>
      </c>
      <c r="C72" s="175">
        <v>841.95000000000312</v>
      </c>
      <c r="D72" s="184">
        <v>3.4365306122449106</v>
      </c>
      <c r="E72" s="184">
        <v>4.7341736131308219</v>
      </c>
      <c r="F72" s="185">
        <v>1820.4552000000083</v>
      </c>
      <c r="G72" s="185">
        <v>19413.280710000108</v>
      </c>
      <c r="H72" s="185">
        <v>79.237880448980036</v>
      </c>
      <c r="I72" s="185">
        <v>197.58719654404081</v>
      </c>
      <c r="J72" s="185">
        <v>1600</v>
      </c>
      <c r="K72" s="185">
        <v>313950</v>
      </c>
      <c r="L72" s="185">
        <v>1281.4285714285713</v>
      </c>
      <c r="M72" s="185">
        <v>260.77595433754192</v>
      </c>
      <c r="N72" s="186">
        <v>9.5999999999999091</v>
      </c>
      <c r="O72" s="186">
        <v>142.19999999999931</v>
      </c>
      <c r="P72" s="186">
        <v>0.58040816326530331</v>
      </c>
      <c r="Q72" s="186">
        <v>1.5763115267742169</v>
      </c>
      <c r="R72" s="187">
        <v>0.88696792655299905</v>
      </c>
      <c r="S72" s="192">
        <v>9.75</v>
      </c>
      <c r="T72" s="192">
        <v>178.19999999999931</v>
      </c>
      <c r="U72" s="192">
        <v>0.58040816326530331</v>
      </c>
      <c r="V72" s="192">
        <v>1.8684577399185291</v>
      </c>
      <c r="W72" s="187">
        <v>0.85835221175628995</v>
      </c>
      <c r="X72" s="187">
        <v>1.7453201383092889</v>
      </c>
      <c r="Y72" s="188">
        <v>30</v>
      </c>
      <c r="Z72" s="188">
        <v>76</v>
      </c>
      <c r="AA72" s="188">
        <v>54</v>
      </c>
      <c r="AB72" s="188">
        <v>75</v>
      </c>
      <c r="AC72" s="188">
        <v>85</v>
      </c>
      <c r="AD72" s="189">
        <v>20.967499999999987</v>
      </c>
    </row>
    <row r="73" spans="1:30" s="183" customFormat="1" ht="11.35" x14ac:dyDescent="0.35">
      <c r="A73" s="175">
        <v>60</v>
      </c>
      <c r="B73" s="175">
        <v>22.200000000000159</v>
      </c>
      <c r="C73" s="175">
        <v>1175.9999999999982</v>
      </c>
      <c r="D73" s="184">
        <v>4.7999999999999927</v>
      </c>
      <c r="E73" s="184">
        <v>6.3670176640579621</v>
      </c>
      <c r="F73" s="185">
        <v>1940.9265000000105</v>
      </c>
      <c r="G73" s="185">
        <v>31863.022819999944</v>
      </c>
      <c r="H73" s="185">
        <v>130.05315436734671</v>
      </c>
      <c r="I73" s="185">
        <v>295.46223381837422</v>
      </c>
      <c r="J73" s="185">
        <v>1600</v>
      </c>
      <c r="K73" s="185">
        <v>311500</v>
      </c>
      <c r="L73" s="185">
        <v>1271.4285714285713</v>
      </c>
      <c r="M73" s="185">
        <v>285.7618520124297</v>
      </c>
      <c r="N73" s="186">
        <v>7.6499999999999773</v>
      </c>
      <c r="O73" s="186">
        <v>123.14999999999931</v>
      </c>
      <c r="P73" s="186">
        <v>0.50265306122448694</v>
      </c>
      <c r="Q73" s="186">
        <v>1.37724596823117</v>
      </c>
      <c r="R73" s="187">
        <v>0.89880438801922891</v>
      </c>
      <c r="S73" s="192">
        <v>11.700000000000001</v>
      </c>
      <c r="T73" s="192">
        <v>171.14999999999932</v>
      </c>
      <c r="U73" s="192">
        <v>0.50265306122448694</v>
      </c>
      <c r="V73" s="192">
        <v>1.7626556436334244</v>
      </c>
      <c r="W73" s="187">
        <v>0.85936151855047505</v>
      </c>
      <c r="X73" s="187">
        <v>1.758165906569704</v>
      </c>
      <c r="Y73" s="188">
        <v>31</v>
      </c>
      <c r="Z73" s="188">
        <v>68</v>
      </c>
      <c r="AA73" s="188">
        <v>61</v>
      </c>
      <c r="AB73" s="188">
        <v>79</v>
      </c>
      <c r="AC73" s="188">
        <v>81</v>
      </c>
      <c r="AD73" s="189">
        <v>20.282499999999988</v>
      </c>
    </row>
    <row r="74" spans="1:30" s="183" customFormat="1" ht="11.35" x14ac:dyDescent="0.35">
      <c r="A74" s="175">
        <v>61</v>
      </c>
      <c r="B74" s="175">
        <v>21.149999999999977</v>
      </c>
      <c r="C74" s="175">
        <v>809.5499999999995</v>
      </c>
      <c r="D74" s="184">
        <v>3.3042857142857121</v>
      </c>
      <c r="E74" s="184">
        <v>5.0259890144896255</v>
      </c>
      <c r="F74" s="185">
        <v>1887.3836999999983</v>
      </c>
      <c r="G74" s="185">
        <v>21494.236505000023</v>
      </c>
      <c r="H74" s="185">
        <v>87.731577571428659</v>
      </c>
      <c r="I74" s="185">
        <v>260.63562894832006</v>
      </c>
      <c r="J74" s="185">
        <v>1600</v>
      </c>
      <c r="K74" s="185">
        <v>302700</v>
      </c>
      <c r="L74" s="185">
        <v>1235.5102040816328</v>
      </c>
      <c r="M74" s="185">
        <v>266.62785836154933</v>
      </c>
      <c r="N74" s="186">
        <v>7.6499999999998636</v>
      </c>
      <c r="O74" s="186">
        <v>147.59999999999917</v>
      </c>
      <c r="P74" s="186">
        <v>0.6024489795918333</v>
      </c>
      <c r="Q74" s="186">
        <v>1.4451424154282644</v>
      </c>
      <c r="R74" s="187">
        <v>0.87735261124267794</v>
      </c>
      <c r="S74" s="192">
        <v>11.700000000000001</v>
      </c>
      <c r="T74" s="192">
        <v>175.7999999999991</v>
      </c>
      <c r="U74" s="192">
        <v>0.6024489795918333</v>
      </c>
      <c r="V74" s="192">
        <v>1.6986729760487622</v>
      </c>
      <c r="W74" s="187">
        <v>0.85391998005733583</v>
      </c>
      <c r="X74" s="187">
        <v>1.7312725913000138</v>
      </c>
      <c r="Y74" s="188">
        <v>34</v>
      </c>
      <c r="Z74" s="188">
        <v>83</v>
      </c>
      <c r="AA74" s="188">
        <v>43</v>
      </c>
      <c r="AB74" s="188">
        <v>79</v>
      </c>
      <c r="AC74" s="188">
        <v>81</v>
      </c>
      <c r="AD74" s="189">
        <v>20.057499999999987</v>
      </c>
    </row>
    <row r="75" spans="1:30" s="183" customFormat="1" ht="11.35" x14ac:dyDescent="0.35">
      <c r="A75" s="175">
        <v>62</v>
      </c>
      <c r="B75" s="175">
        <v>11.849999999999994</v>
      </c>
      <c r="C75" s="175">
        <v>571.35000000000707</v>
      </c>
      <c r="D75" s="184">
        <v>2.3320408163265594</v>
      </c>
      <c r="E75" s="184">
        <v>2.9561972828917495</v>
      </c>
      <c r="F75" s="185">
        <v>950.38469999999813</v>
      </c>
      <c r="G75" s="185">
        <v>13572.876705000155</v>
      </c>
      <c r="H75" s="185">
        <v>55.399496755102675</v>
      </c>
      <c r="I75" s="185">
        <v>129.20608119466965</v>
      </c>
      <c r="J75" s="185">
        <v>1600</v>
      </c>
      <c r="K75" s="185">
        <v>309300</v>
      </c>
      <c r="L75" s="185">
        <v>1262.4489795918366</v>
      </c>
      <c r="M75" s="185">
        <v>273.78292984248463</v>
      </c>
      <c r="N75" s="186">
        <v>9.5999999999999091</v>
      </c>
      <c r="O75" s="186">
        <v>154.04999999999899</v>
      </c>
      <c r="P75" s="186">
        <v>0.62877551020407751</v>
      </c>
      <c r="Q75" s="186">
        <v>1.5519681220491517</v>
      </c>
      <c r="R75" s="187">
        <v>0.87392585317947524</v>
      </c>
      <c r="S75" s="192">
        <v>9.75</v>
      </c>
      <c r="T75" s="192">
        <v>165.2999999999991</v>
      </c>
      <c r="U75" s="192">
        <v>0.62877551020407751</v>
      </c>
      <c r="V75" s="192">
        <v>1.688155582480193</v>
      </c>
      <c r="W75" s="187">
        <v>0.86471888043211453</v>
      </c>
      <c r="X75" s="187">
        <v>1.7386447336115898</v>
      </c>
      <c r="Y75" s="188">
        <v>32</v>
      </c>
      <c r="Z75" s="188">
        <v>72</v>
      </c>
      <c r="AA75" s="188">
        <v>56</v>
      </c>
      <c r="AB75" s="188">
        <v>80</v>
      </c>
      <c r="AC75" s="188">
        <v>80</v>
      </c>
      <c r="AD75" s="189">
        <v>20.364999999999984</v>
      </c>
    </row>
    <row r="76" spans="1:30" s="183" customFormat="1" ht="11.35" x14ac:dyDescent="0.35">
      <c r="A76" s="175">
        <v>63</v>
      </c>
      <c r="B76" s="175">
        <v>20.099999999999454</v>
      </c>
      <c r="C76" s="175">
        <v>903.74999999999341</v>
      </c>
      <c r="D76" s="184">
        <v>3.6887755102040547</v>
      </c>
      <c r="E76" s="184">
        <v>4.680707541028684</v>
      </c>
      <c r="F76" s="185">
        <v>1485.8126999999474</v>
      </c>
      <c r="G76" s="185">
        <v>22045.206789999778</v>
      </c>
      <c r="H76" s="185">
        <v>89.980435877550121</v>
      </c>
      <c r="I76" s="185">
        <v>200.6115276953158</v>
      </c>
      <c r="J76" s="185">
        <v>1600</v>
      </c>
      <c r="K76" s="185">
        <v>311850</v>
      </c>
      <c r="L76" s="185">
        <v>1272.8571428571429</v>
      </c>
      <c r="M76" s="185">
        <v>268.96888722505054</v>
      </c>
      <c r="N76" s="186">
        <v>7.4999999999997726</v>
      </c>
      <c r="O76" s="186">
        <v>108.29999999999831</v>
      </c>
      <c r="P76" s="186">
        <v>0.4420408163265237</v>
      </c>
      <c r="Q76" s="186">
        <v>1.2589629149732657</v>
      </c>
      <c r="R76" s="187">
        <v>0.91007597459210499</v>
      </c>
      <c r="S76" s="192">
        <v>7.6499999999999773</v>
      </c>
      <c r="T76" s="192">
        <v>133.3499999999984</v>
      </c>
      <c r="U76" s="192">
        <v>0.4420408163265237</v>
      </c>
      <c r="V76" s="192">
        <v>1.4093249168702868</v>
      </c>
      <c r="W76" s="187">
        <v>0.8892763731473422</v>
      </c>
      <c r="X76" s="187">
        <v>1.7993523477394473</v>
      </c>
      <c r="Y76" s="188">
        <v>26</v>
      </c>
      <c r="Z76" s="188">
        <v>81</v>
      </c>
      <c r="AA76" s="188">
        <v>53</v>
      </c>
      <c r="AB76" s="188">
        <v>74</v>
      </c>
      <c r="AC76" s="188">
        <v>86</v>
      </c>
      <c r="AD76" s="189">
        <v>20.072499999999973</v>
      </c>
    </row>
    <row r="77" spans="1:30" s="183" customFormat="1" ht="11.35" x14ac:dyDescent="0.35">
      <c r="A77" s="175">
        <v>64</v>
      </c>
      <c r="B77" s="175">
        <v>31.200000000000387</v>
      </c>
      <c r="C77" s="175">
        <v>2098.8000000000457</v>
      </c>
      <c r="D77" s="184">
        <v>8.5665306122450851</v>
      </c>
      <c r="E77" s="184">
        <v>8.6709841063767019</v>
      </c>
      <c r="F77" s="185">
        <v>2476.3545000000513</v>
      </c>
      <c r="G77" s="185">
        <v>60674.775325001625</v>
      </c>
      <c r="H77" s="185">
        <v>247.65214418368009</v>
      </c>
      <c r="I77" s="185">
        <v>451.15534295751468</v>
      </c>
      <c r="J77" s="185">
        <v>1600</v>
      </c>
      <c r="K77" s="185">
        <v>319100</v>
      </c>
      <c r="L77" s="185">
        <v>1302.4489795918366</v>
      </c>
      <c r="M77" s="185">
        <v>267.37591431985931</v>
      </c>
      <c r="N77" s="186">
        <v>7.5</v>
      </c>
      <c r="O77" s="186">
        <v>82.199999999998468</v>
      </c>
      <c r="P77" s="186">
        <v>0.33551020408162641</v>
      </c>
      <c r="Q77" s="186">
        <v>1.1568949773531567</v>
      </c>
      <c r="R77" s="187">
        <v>0.93080808080808197</v>
      </c>
      <c r="S77" s="192">
        <v>13.650000000000002</v>
      </c>
      <c r="T77" s="192">
        <v>89.249999999998437</v>
      </c>
      <c r="U77" s="192">
        <v>0.33551020408162641</v>
      </c>
      <c r="V77" s="192">
        <v>1.5491734972526894</v>
      </c>
      <c r="W77" s="187">
        <v>0.92487373737373868</v>
      </c>
      <c r="X77" s="187">
        <v>1.8556818181818207</v>
      </c>
      <c r="Y77" s="188">
        <v>22</v>
      </c>
      <c r="Z77" s="188">
        <v>77</v>
      </c>
      <c r="AA77" s="188">
        <v>61</v>
      </c>
      <c r="AB77" s="188">
        <v>74</v>
      </c>
      <c r="AC77" s="188">
        <v>86</v>
      </c>
      <c r="AD77" s="189">
        <v>19.799999999999972</v>
      </c>
    </row>
    <row r="78" spans="1:30" s="183" customFormat="1" ht="11.35" x14ac:dyDescent="0.35">
      <c r="A78" s="175">
        <v>65</v>
      </c>
      <c r="B78" s="175">
        <v>18.600000000000136</v>
      </c>
      <c r="C78" s="175">
        <v>1002.1499999999976</v>
      </c>
      <c r="D78" s="184">
        <v>4.0904081632652964</v>
      </c>
      <c r="E78" s="184">
        <v>4.8530199990736289</v>
      </c>
      <c r="F78" s="185">
        <v>1659.8268000000123</v>
      </c>
      <c r="G78" s="185">
        <v>31254.047834999961</v>
      </c>
      <c r="H78" s="185">
        <v>127.56754218367331</v>
      </c>
      <c r="I78" s="185">
        <v>289.05822091944975</v>
      </c>
      <c r="J78" s="185">
        <v>1600</v>
      </c>
      <c r="K78" s="185">
        <v>309500</v>
      </c>
      <c r="L78" s="185">
        <v>1263.2653061224489</v>
      </c>
      <c r="M78" s="185">
        <v>266.23042339406317</v>
      </c>
      <c r="N78" s="186">
        <v>7.6500000000000341</v>
      </c>
      <c r="O78" s="186">
        <v>168.29999999999959</v>
      </c>
      <c r="P78" s="186">
        <v>0.68693877551020244</v>
      </c>
      <c r="Q78" s="186">
        <v>1.7198791942917093</v>
      </c>
      <c r="R78" s="187">
        <v>0.86251684842543841</v>
      </c>
      <c r="S78" s="192">
        <v>9.75</v>
      </c>
      <c r="T78" s="192">
        <v>179.54999999999995</v>
      </c>
      <c r="U78" s="192">
        <v>0.68693877551020244</v>
      </c>
      <c r="V78" s="192">
        <v>1.8292903757163639</v>
      </c>
      <c r="W78" s="187">
        <v>0.8533267981864967</v>
      </c>
      <c r="X78" s="187">
        <v>1.7158436466119351</v>
      </c>
      <c r="Y78" s="188">
        <v>26</v>
      </c>
      <c r="Z78" s="188">
        <v>81</v>
      </c>
      <c r="AA78" s="188">
        <v>53</v>
      </c>
      <c r="AB78" s="188">
        <v>67</v>
      </c>
      <c r="AC78" s="188">
        <v>93</v>
      </c>
      <c r="AD78" s="189">
        <v>20.402499999999993</v>
      </c>
    </row>
    <row r="79" spans="1:30" s="183" customFormat="1" ht="11.35" x14ac:dyDescent="0.35">
      <c r="A79" s="175">
        <v>66</v>
      </c>
      <c r="B79" s="175">
        <v>33.600000000000364</v>
      </c>
      <c r="C79" s="175">
        <v>1677.000000000028</v>
      </c>
      <c r="D79" s="184">
        <v>6.844897959183788</v>
      </c>
      <c r="E79" s="184">
        <v>9.2062381119529153</v>
      </c>
      <c r="F79" s="185">
        <v>2529.8973000000428</v>
      </c>
      <c r="G79" s="185">
        <v>43106.787725000751</v>
      </c>
      <c r="H79" s="185">
        <v>175.94607234694183</v>
      </c>
      <c r="I79" s="185">
        <v>400.18674928436604</v>
      </c>
      <c r="J79" s="185">
        <v>1600</v>
      </c>
      <c r="K79" s="185">
        <v>314150</v>
      </c>
      <c r="L79" s="185">
        <v>1282.2448979591836</v>
      </c>
      <c r="M79" s="185">
        <v>269.26025945202878</v>
      </c>
      <c r="N79" s="186">
        <v>7.6500000000000057</v>
      </c>
      <c r="O79" s="186">
        <v>114.74999999999943</v>
      </c>
      <c r="P79" s="186">
        <v>0.46836734693877319</v>
      </c>
      <c r="Q79" s="186">
        <v>1.398062691989411</v>
      </c>
      <c r="R79" s="187">
        <v>0.9047441165483755</v>
      </c>
      <c r="S79" s="192">
        <v>11.700000000000001</v>
      </c>
      <c r="T79" s="192">
        <v>138.74999999999946</v>
      </c>
      <c r="U79" s="192">
        <v>0.46836734693877319</v>
      </c>
      <c r="V79" s="192">
        <v>1.6835446284228981</v>
      </c>
      <c r="W79" s="187">
        <v>0.88482131739509451</v>
      </c>
      <c r="X79" s="187">
        <v>1.7895654339434701</v>
      </c>
      <c r="Y79" s="188">
        <v>30</v>
      </c>
      <c r="Z79" s="188">
        <v>75</v>
      </c>
      <c r="AA79" s="188">
        <v>55</v>
      </c>
      <c r="AB79" s="188">
        <v>82</v>
      </c>
      <c r="AC79" s="188">
        <v>78</v>
      </c>
      <c r="AD79" s="189">
        <v>20.07749999999999</v>
      </c>
    </row>
    <row r="80" spans="1:30" s="183" customFormat="1" ht="11.35" x14ac:dyDescent="0.35">
      <c r="A80" s="175">
        <v>67</v>
      </c>
      <c r="B80" s="175">
        <v>23.549999999999727</v>
      </c>
      <c r="C80" s="175">
        <v>969.60000000000264</v>
      </c>
      <c r="D80" s="184">
        <v>3.9575510204081739</v>
      </c>
      <c r="E80" s="184">
        <v>4.9567756783477614</v>
      </c>
      <c r="F80" s="185">
        <v>1579.5125999999993</v>
      </c>
      <c r="G80" s="185">
        <v>22791.013375000111</v>
      </c>
      <c r="H80" s="185">
        <v>93.024544387755554</v>
      </c>
      <c r="I80" s="185">
        <v>209.99643908842694</v>
      </c>
      <c r="J80" s="185">
        <v>1600</v>
      </c>
      <c r="K80" s="185">
        <v>308900</v>
      </c>
      <c r="L80" s="185">
        <v>1260.8163265306123</v>
      </c>
      <c r="M80" s="185">
        <v>272.95316308947349</v>
      </c>
      <c r="N80" s="186">
        <v>9.6000000000000014</v>
      </c>
      <c r="O80" s="186">
        <v>154.94999999999879</v>
      </c>
      <c r="P80" s="186">
        <v>0.63244897959183177</v>
      </c>
      <c r="Q80" s="186">
        <v>1.6357864336787762</v>
      </c>
      <c r="R80" s="187">
        <v>0.87610937874790207</v>
      </c>
      <c r="S80" s="192">
        <v>13.650000000000002</v>
      </c>
      <c r="T80" s="192">
        <v>170.69999999999894</v>
      </c>
      <c r="U80" s="192">
        <v>0.63244897959183177</v>
      </c>
      <c r="V80" s="192">
        <v>1.835211592476526</v>
      </c>
      <c r="W80" s="187">
        <v>0.86351643079875351</v>
      </c>
      <c r="X80" s="187">
        <v>1.7396258095466557</v>
      </c>
      <c r="Y80" s="188">
        <v>34</v>
      </c>
      <c r="Z80" s="188">
        <v>77</v>
      </c>
      <c r="AA80" s="188">
        <v>49</v>
      </c>
      <c r="AB80" s="188">
        <v>90</v>
      </c>
      <c r="AC80" s="188">
        <v>70</v>
      </c>
      <c r="AD80" s="189">
        <v>20.844999999999981</v>
      </c>
    </row>
    <row r="81" spans="1:30" s="183" customFormat="1" ht="11.35" x14ac:dyDescent="0.35">
      <c r="A81" s="175">
        <v>68</v>
      </c>
      <c r="B81" s="175">
        <v>10.5</v>
      </c>
      <c r="C81" s="175">
        <v>325.05000000000183</v>
      </c>
      <c r="D81" s="184">
        <v>1.3267346938775586</v>
      </c>
      <c r="E81" s="184">
        <v>1.9750465731747768</v>
      </c>
      <c r="F81" s="185">
        <v>588.9707999999996</v>
      </c>
      <c r="G81" s="185">
        <v>7425.4939800000693</v>
      </c>
      <c r="H81" s="185">
        <v>30.308138693877833</v>
      </c>
      <c r="I81" s="185">
        <v>74.101218563291042</v>
      </c>
      <c r="J81" s="185">
        <v>1600</v>
      </c>
      <c r="K81" s="185">
        <v>310850</v>
      </c>
      <c r="L81" s="185">
        <v>1268.7755102040817</v>
      </c>
      <c r="M81" s="185">
        <v>258.80900493826738</v>
      </c>
      <c r="N81" s="186">
        <v>7.6499999999999773</v>
      </c>
      <c r="O81" s="186">
        <v>181.19999999999874</v>
      </c>
      <c r="P81" s="186">
        <v>0.73959183673468876</v>
      </c>
      <c r="Q81" s="186">
        <v>1.6276000122674683</v>
      </c>
      <c r="R81" s="187">
        <v>0.85539861144362073</v>
      </c>
      <c r="S81" s="192">
        <v>11.700000000000001</v>
      </c>
      <c r="T81" s="192">
        <v>190.49999999999903</v>
      </c>
      <c r="U81" s="192">
        <v>0.73959183673468876</v>
      </c>
      <c r="V81" s="192">
        <v>1.7566169173477935</v>
      </c>
      <c r="W81" s="187">
        <v>0.847977016997846</v>
      </c>
      <c r="X81" s="187">
        <v>1.7033756284414667</v>
      </c>
      <c r="Y81" s="188">
        <v>28</v>
      </c>
      <c r="Z81" s="188">
        <v>82</v>
      </c>
      <c r="AA81" s="188">
        <v>50</v>
      </c>
      <c r="AB81" s="188">
        <v>71</v>
      </c>
      <c r="AC81" s="188">
        <v>89</v>
      </c>
      <c r="AD81" s="189">
        <v>20.88499999999998</v>
      </c>
    </row>
    <row r="82" spans="1:30" s="183" customFormat="1" ht="11.35" x14ac:dyDescent="0.35">
      <c r="A82" s="175">
        <v>69</v>
      </c>
      <c r="B82" s="175">
        <v>17.250000000000057</v>
      </c>
      <c r="C82" s="175">
        <v>823.80000000001485</v>
      </c>
      <c r="D82" s="184">
        <v>3.3624489795918975</v>
      </c>
      <c r="E82" s="184">
        <v>3.9261520866399997</v>
      </c>
      <c r="F82" s="185">
        <v>1378.7271000000246</v>
      </c>
      <c r="G82" s="185">
        <v>20870.239790000443</v>
      </c>
      <c r="H82" s="185">
        <v>85.184652204083449</v>
      </c>
      <c r="I82" s="185">
        <v>193.44921645614477</v>
      </c>
      <c r="J82" s="185">
        <v>1600</v>
      </c>
      <c r="K82" s="185">
        <v>315000</v>
      </c>
      <c r="L82" s="185">
        <v>1285.7142857142858</v>
      </c>
      <c r="M82" s="185">
        <v>272.73658702425558</v>
      </c>
      <c r="N82" s="186">
        <v>7.6499999999999773</v>
      </c>
      <c r="O82" s="186">
        <v>102.4499999999978</v>
      </c>
      <c r="P82" s="186">
        <v>0.41816326530611347</v>
      </c>
      <c r="Q82" s="186">
        <v>1.2172794065304093</v>
      </c>
      <c r="R82" s="187">
        <v>0.91401233790759329</v>
      </c>
      <c r="S82" s="192">
        <v>9.5999999999999091</v>
      </c>
      <c r="T82" s="192">
        <v>129.44999999999769</v>
      </c>
      <c r="U82" s="192">
        <v>0.41816326530611347</v>
      </c>
      <c r="V82" s="192">
        <v>1.5166633823372921</v>
      </c>
      <c r="W82" s="187">
        <v>0.89135087498426468</v>
      </c>
      <c r="X82" s="187">
        <v>1.805363212891858</v>
      </c>
      <c r="Y82" s="188">
        <v>29</v>
      </c>
      <c r="Z82" s="188">
        <v>68</v>
      </c>
      <c r="AA82" s="188">
        <v>63</v>
      </c>
      <c r="AB82" s="188">
        <v>79</v>
      </c>
      <c r="AC82" s="188">
        <v>81</v>
      </c>
      <c r="AD82" s="189">
        <v>19.857499999999963</v>
      </c>
    </row>
    <row r="83" spans="1:30" s="183" customFormat="1" ht="11.35" x14ac:dyDescent="0.35">
      <c r="A83" s="175">
        <v>70</v>
      </c>
      <c r="B83" s="175">
        <v>17.25</v>
      </c>
      <c r="C83" s="175">
        <v>832.2</v>
      </c>
      <c r="D83" s="184">
        <v>3.3967346938775513</v>
      </c>
      <c r="E83" s="184">
        <v>4.0272368734731581</v>
      </c>
      <c r="F83" s="185">
        <v>1285.0271999999932</v>
      </c>
      <c r="G83" s="185">
        <v>20111.344964999993</v>
      </c>
      <c r="H83" s="185">
        <v>82.087122306122424</v>
      </c>
      <c r="I83" s="185">
        <v>189.90202937043964</v>
      </c>
      <c r="J83" s="185">
        <v>1600</v>
      </c>
      <c r="K83" s="185">
        <v>311900</v>
      </c>
      <c r="L83" s="185">
        <v>1273.0612244897959</v>
      </c>
      <c r="M83" s="185">
        <v>286.49381363755992</v>
      </c>
      <c r="N83" s="186">
        <v>7.6500000000000341</v>
      </c>
      <c r="O83" s="186">
        <v>140.69999999999976</v>
      </c>
      <c r="P83" s="186">
        <v>0.57428571428571329</v>
      </c>
      <c r="Q83" s="186">
        <v>1.5972029855497893</v>
      </c>
      <c r="R83" s="187">
        <v>0.88396833250865925</v>
      </c>
      <c r="S83" s="192">
        <v>9.4499999999997044</v>
      </c>
      <c r="T83" s="192">
        <v>142.34999999999957</v>
      </c>
      <c r="U83" s="192">
        <v>0.57428571428571329</v>
      </c>
      <c r="V83" s="192">
        <v>1.5910794419404024</v>
      </c>
      <c r="W83" s="187">
        <v>0.88260761999010429</v>
      </c>
      <c r="X83" s="187">
        <v>1.7665759524987634</v>
      </c>
      <c r="Y83" s="188">
        <v>36</v>
      </c>
      <c r="Z83" s="188">
        <v>62</v>
      </c>
      <c r="AA83" s="188">
        <v>62</v>
      </c>
      <c r="AB83" s="188">
        <v>74</v>
      </c>
      <c r="AC83" s="188">
        <v>86</v>
      </c>
      <c r="AD83" s="189">
        <v>20.209999999999994</v>
      </c>
    </row>
    <row r="84" spans="1:30" s="183" customFormat="1" ht="11.35" x14ac:dyDescent="0.35">
      <c r="A84" s="175">
        <v>71</v>
      </c>
      <c r="B84" s="175">
        <v>15.299999999999983</v>
      </c>
      <c r="C84" s="175">
        <v>688.80000000001201</v>
      </c>
      <c r="D84" s="184">
        <v>2.8114285714286202</v>
      </c>
      <c r="E84" s="184">
        <v>3.7520256823896991</v>
      </c>
      <c r="F84" s="185">
        <v>1218.0986999999982</v>
      </c>
      <c r="G84" s="185">
        <v>16889.778800000244</v>
      </c>
      <c r="H84" s="185">
        <v>68.937872653062215</v>
      </c>
      <c r="I84" s="185">
        <v>172.94421214792777</v>
      </c>
      <c r="J84" s="185">
        <v>1600</v>
      </c>
      <c r="K84" s="185">
        <v>310600</v>
      </c>
      <c r="L84" s="185">
        <v>1267.7551020408164</v>
      </c>
      <c r="M84" s="185">
        <v>280.26089503779684</v>
      </c>
      <c r="N84" s="186">
        <v>7.6499999999999773</v>
      </c>
      <c r="O84" s="186">
        <v>165.59999999999874</v>
      </c>
      <c r="P84" s="186">
        <v>0.67591836734693367</v>
      </c>
      <c r="Q84" s="186">
        <v>1.514111109636666</v>
      </c>
      <c r="R84" s="187">
        <v>0.86746698679471868</v>
      </c>
      <c r="S84" s="192">
        <v>7.6500000000000341</v>
      </c>
      <c r="T84" s="192">
        <v>151.6499999999987</v>
      </c>
      <c r="U84" s="192">
        <v>0.67591836734693367</v>
      </c>
      <c r="V84" s="192">
        <v>1.5015691859097071</v>
      </c>
      <c r="W84" s="187">
        <v>0.87863145258103337</v>
      </c>
      <c r="X84" s="187">
        <v>1.7460984393757522</v>
      </c>
      <c r="Y84" s="188">
        <v>35</v>
      </c>
      <c r="Z84" s="188">
        <v>69</v>
      </c>
      <c r="AA84" s="188">
        <v>56</v>
      </c>
      <c r="AB84" s="188">
        <v>86</v>
      </c>
      <c r="AC84" s="188">
        <v>74</v>
      </c>
      <c r="AD84" s="189">
        <v>20.824999999999978</v>
      </c>
    </row>
    <row r="85" spans="1:30" s="183" customFormat="1" ht="11.35" x14ac:dyDescent="0.35">
      <c r="A85" s="175">
        <v>72</v>
      </c>
      <c r="B85" s="175">
        <v>19.800000000000182</v>
      </c>
      <c r="C85" s="175">
        <v>1028.8500000000131</v>
      </c>
      <c r="D85" s="184">
        <v>4.1993877551020944</v>
      </c>
      <c r="E85" s="184">
        <v>4.7820520871906087</v>
      </c>
      <c r="F85" s="185">
        <v>1766.9124000000165</v>
      </c>
      <c r="G85" s="185">
        <v>25662.022930000279</v>
      </c>
      <c r="H85" s="185">
        <v>104.74295073469501</v>
      </c>
      <c r="I85" s="185">
        <v>211.76364270057664</v>
      </c>
      <c r="J85" s="185">
        <v>1600</v>
      </c>
      <c r="K85" s="185">
        <v>315800</v>
      </c>
      <c r="L85" s="185">
        <v>1288.9795918367347</v>
      </c>
      <c r="M85" s="185">
        <v>274.0874942419531</v>
      </c>
      <c r="N85" s="186">
        <v>6.5999999999999091</v>
      </c>
      <c r="O85" s="186">
        <v>111.29999999999822</v>
      </c>
      <c r="P85" s="186">
        <v>0.45428571428570702</v>
      </c>
      <c r="Q85" s="186">
        <v>1.3329109645224719</v>
      </c>
      <c r="R85" s="187">
        <v>0.90869939707149139</v>
      </c>
      <c r="S85" s="192">
        <v>9.5999999999999091</v>
      </c>
      <c r="T85" s="192">
        <v>154.04999999999825</v>
      </c>
      <c r="U85" s="192">
        <v>0.45428571428570702</v>
      </c>
      <c r="V85" s="192">
        <v>1.665685051623212</v>
      </c>
      <c r="W85" s="187">
        <v>0.873631106189247</v>
      </c>
      <c r="X85" s="187">
        <v>1.7823305032607384</v>
      </c>
      <c r="Y85" s="188">
        <v>30</v>
      </c>
      <c r="Z85" s="188">
        <v>65</v>
      </c>
      <c r="AA85" s="188">
        <v>65</v>
      </c>
      <c r="AB85" s="188">
        <v>86</v>
      </c>
      <c r="AC85" s="188">
        <v>74</v>
      </c>
      <c r="AD85" s="189">
        <v>20.317499999999971</v>
      </c>
    </row>
    <row r="86" spans="1:30" s="183" customFormat="1" ht="11.35" x14ac:dyDescent="0.35">
      <c r="A86" s="175">
        <v>73</v>
      </c>
      <c r="B86" s="175">
        <v>14.400000000000091</v>
      </c>
      <c r="C86" s="175">
        <v>580.49999999999591</v>
      </c>
      <c r="D86" s="184">
        <v>2.3693877551020242</v>
      </c>
      <c r="E86" s="184">
        <v>3.2251257493359282</v>
      </c>
      <c r="F86" s="185">
        <v>1285.0271999999879</v>
      </c>
      <c r="G86" s="185">
        <v>14970.641244999913</v>
      </c>
      <c r="H86" s="185">
        <v>61.104658142856792</v>
      </c>
      <c r="I86" s="185">
        <v>160.47866972046273</v>
      </c>
      <c r="J86" s="185">
        <v>1600</v>
      </c>
      <c r="K86" s="185">
        <v>315450</v>
      </c>
      <c r="L86" s="185">
        <v>1287.5510204081634</v>
      </c>
      <c r="M86" s="185">
        <v>259.36974851286465</v>
      </c>
      <c r="N86" s="186">
        <v>9.5999999999999943</v>
      </c>
      <c r="O86" s="186">
        <v>191.99999999999903</v>
      </c>
      <c r="P86" s="186">
        <v>0.78367346938775118</v>
      </c>
      <c r="Q86" s="186">
        <v>1.8891999931855306</v>
      </c>
      <c r="R86" s="187">
        <v>0.84880699267658932</v>
      </c>
      <c r="S86" s="192">
        <v>9.5999999999999091</v>
      </c>
      <c r="T86" s="192">
        <v>171.89999999999918</v>
      </c>
      <c r="U86" s="192">
        <v>0.78367346938775118</v>
      </c>
      <c r="V86" s="192">
        <v>1.7162785547858821</v>
      </c>
      <c r="W86" s="187">
        <v>0.86463501063075876</v>
      </c>
      <c r="X86" s="187">
        <v>1.7134420033073481</v>
      </c>
      <c r="Y86" s="188">
        <v>27</v>
      </c>
      <c r="Z86" s="188">
        <v>78</v>
      </c>
      <c r="AA86" s="188">
        <v>55</v>
      </c>
      <c r="AB86" s="188">
        <v>72</v>
      </c>
      <c r="AC86" s="188">
        <v>88</v>
      </c>
      <c r="AD86" s="189">
        <v>21.164999999999985</v>
      </c>
    </row>
    <row r="87" spans="1:30" s="183" customFormat="1" ht="11.35" x14ac:dyDescent="0.35">
      <c r="A87" s="175">
        <v>74</v>
      </c>
      <c r="B87" s="175">
        <v>21.900000000000034</v>
      </c>
      <c r="C87" s="175">
        <v>766.20000000000573</v>
      </c>
      <c r="D87" s="184">
        <v>3.1273469387755335</v>
      </c>
      <c r="E87" s="184">
        <v>4.8168513011104253</v>
      </c>
      <c r="F87" s="185">
        <v>1713.3695999999993</v>
      </c>
      <c r="G87" s="185">
        <v>17425.281165000124</v>
      </c>
      <c r="H87" s="185">
        <v>71.123596591837241</v>
      </c>
      <c r="I87" s="185">
        <v>208.12259806172011</v>
      </c>
      <c r="J87" s="185">
        <v>1600</v>
      </c>
      <c r="K87" s="185">
        <v>305750</v>
      </c>
      <c r="L87" s="185">
        <v>1247.9591836734694</v>
      </c>
      <c r="M87" s="185">
        <v>283.59503851122537</v>
      </c>
      <c r="N87" s="186">
        <v>7.6500000000000021</v>
      </c>
      <c r="O87" s="186">
        <v>171.89999999999779</v>
      </c>
      <c r="P87" s="186">
        <v>0.70163265306121547</v>
      </c>
      <c r="Q87" s="186">
        <v>1.6509924324611855</v>
      </c>
      <c r="R87" s="187">
        <v>0.86087167658128116</v>
      </c>
      <c r="S87" s="192">
        <v>13.650000000000002</v>
      </c>
      <c r="T87" s="192">
        <v>200.5499999999976</v>
      </c>
      <c r="U87" s="192">
        <v>0.70163265306121547</v>
      </c>
      <c r="V87" s="192">
        <v>1.9101250924618525</v>
      </c>
      <c r="W87" s="187">
        <v>0.83768362267816121</v>
      </c>
      <c r="X87" s="187">
        <v>1.6985552992594424</v>
      </c>
      <c r="Y87" s="188">
        <v>39</v>
      </c>
      <c r="Z87" s="188">
        <v>65</v>
      </c>
      <c r="AA87" s="188">
        <v>56</v>
      </c>
      <c r="AB87" s="188">
        <v>78</v>
      </c>
      <c r="AC87" s="188">
        <v>82</v>
      </c>
      <c r="AD87" s="189">
        <v>20.592499999999962</v>
      </c>
    </row>
    <row r="88" spans="1:30" s="183" customFormat="1" ht="11.35" x14ac:dyDescent="0.35">
      <c r="A88" s="175">
        <v>75</v>
      </c>
      <c r="B88" s="175">
        <v>13.499999999999972</v>
      </c>
      <c r="C88" s="175">
        <v>587.10000000000196</v>
      </c>
      <c r="D88" s="184">
        <v>2.396326530612253</v>
      </c>
      <c r="E88" s="184">
        <v>3.0789686464346562</v>
      </c>
      <c r="F88" s="185">
        <v>1017.3131999999956</v>
      </c>
      <c r="G88" s="185">
        <v>14472.172650000033</v>
      </c>
      <c r="H88" s="185">
        <v>59.070092448979729</v>
      </c>
      <c r="I88" s="185">
        <v>128.85837333478133</v>
      </c>
      <c r="J88" s="185">
        <v>1600</v>
      </c>
      <c r="K88" s="185">
        <v>309400</v>
      </c>
      <c r="L88" s="185">
        <v>1262.8571428571429</v>
      </c>
      <c r="M88" s="185">
        <v>277.88722798180169</v>
      </c>
      <c r="N88" s="186">
        <v>7.6500000000000341</v>
      </c>
      <c r="O88" s="186">
        <v>157.94999999999877</v>
      </c>
      <c r="P88" s="186">
        <v>0.64469387755101537</v>
      </c>
      <c r="Q88" s="186">
        <v>1.6400571037149669</v>
      </c>
      <c r="R88" s="187">
        <v>0.8722552468761382</v>
      </c>
      <c r="S88" s="192">
        <v>11.700000000000001</v>
      </c>
      <c r="T88" s="192">
        <v>159.44999999999882</v>
      </c>
      <c r="U88" s="192">
        <v>0.64469387755101537</v>
      </c>
      <c r="V88" s="192">
        <v>1.585151175412818</v>
      </c>
      <c r="W88" s="187">
        <v>0.87104209632415464</v>
      </c>
      <c r="X88" s="187">
        <v>1.7432973432002927</v>
      </c>
      <c r="Y88" s="188">
        <v>32</v>
      </c>
      <c r="Z88" s="188">
        <v>73</v>
      </c>
      <c r="AA88" s="188">
        <v>55</v>
      </c>
      <c r="AB88" s="188">
        <v>79</v>
      </c>
      <c r="AC88" s="188">
        <v>81</v>
      </c>
      <c r="AD88" s="189">
        <v>20.60749999999998</v>
      </c>
    </row>
    <row r="89" spans="1:30" s="183" customFormat="1" ht="11.35" x14ac:dyDescent="0.35">
      <c r="A89" s="175">
        <v>76</v>
      </c>
      <c r="B89" s="175">
        <v>16.199999999999591</v>
      </c>
      <c r="C89" s="175">
        <v>653.5500000000045</v>
      </c>
      <c r="D89" s="184">
        <v>2.6675510204081818</v>
      </c>
      <c r="E89" s="184">
        <v>3.7952135140546983</v>
      </c>
      <c r="F89" s="185">
        <v>1030.6988999999758</v>
      </c>
      <c r="G89" s="185">
        <v>13885.135340000033</v>
      </c>
      <c r="H89" s="185">
        <v>56.674021795918506</v>
      </c>
      <c r="I89" s="185">
        <v>122.05923270632886</v>
      </c>
      <c r="J89" s="185">
        <v>1600</v>
      </c>
      <c r="K89" s="185">
        <v>309450</v>
      </c>
      <c r="L89" s="185">
        <v>1263.0612244897959</v>
      </c>
      <c r="M89" s="185">
        <v>279.91658653343029</v>
      </c>
      <c r="N89" s="186">
        <v>7.6500000000000341</v>
      </c>
      <c r="O89" s="186">
        <v>177.29999999999905</v>
      </c>
      <c r="P89" s="186">
        <v>0.72367346938775123</v>
      </c>
      <c r="Q89" s="186">
        <v>1.6335276795408185</v>
      </c>
      <c r="R89" s="187">
        <v>0.85396590066716149</v>
      </c>
      <c r="S89" s="192">
        <v>9.5999999999999091</v>
      </c>
      <c r="T89" s="192">
        <v>150.29999999999916</v>
      </c>
      <c r="U89" s="192">
        <v>0.72367346938775123</v>
      </c>
      <c r="V89" s="192">
        <v>1.5504832020759503</v>
      </c>
      <c r="W89" s="187">
        <v>0.87620459599703548</v>
      </c>
      <c r="X89" s="187">
        <v>1.7301704966641971</v>
      </c>
      <c r="Y89" s="188">
        <v>39</v>
      </c>
      <c r="Z89" s="188">
        <v>67</v>
      </c>
      <c r="AA89" s="188">
        <v>54</v>
      </c>
      <c r="AB89" s="188">
        <v>81</v>
      </c>
      <c r="AC89" s="188">
        <v>79</v>
      </c>
      <c r="AD89" s="189">
        <v>20.234999999999982</v>
      </c>
    </row>
    <row r="90" spans="1:30" s="183" customFormat="1" ht="11.35" x14ac:dyDescent="0.35">
      <c r="A90" s="175">
        <v>77</v>
      </c>
      <c r="B90" s="175">
        <v>15.300000000000068</v>
      </c>
      <c r="C90" s="175">
        <v>807.00000000000625</v>
      </c>
      <c r="D90" s="184">
        <v>3.2938775510204339</v>
      </c>
      <c r="E90" s="184">
        <v>3.6619363642429179</v>
      </c>
      <c r="F90" s="185">
        <v>1298.4129000000062</v>
      </c>
      <c r="G90" s="185">
        <v>22304.071355000142</v>
      </c>
      <c r="H90" s="185">
        <v>91.037025938776083</v>
      </c>
      <c r="I90" s="185">
        <v>192.02652394893275</v>
      </c>
      <c r="J90" s="185">
        <v>1600</v>
      </c>
      <c r="K90" s="185">
        <v>317600</v>
      </c>
      <c r="L90" s="185">
        <v>1296.3265306122448</v>
      </c>
      <c r="M90" s="185">
        <v>269.08081147625018</v>
      </c>
      <c r="N90" s="186">
        <v>9.5999999999999091</v>
      </c>
      <c r="O90" s="186">
        <v>131.54999999999865</v>
      </c>
      <c r="P90" s="186">
        <v>0.53693877551019853</v>
      </c>
      <c r="Q90" s="186">
        <v>1.5306609577393806</v>
      </c>
      <c r="R90" s="187">
        <v>0.89070289132602298</v>
      </c>
      <c r="S90" s="192">
        <v>9.75</v>
      </c>
      <c r="T90" s="192">
        <v>120.59999999999894</v>
      </c>
      <c r="U90" s="192">
        <v>0.53693877551019853</v>
      </c>
      <c r="V90" s="192">
        <v>1.4962935975078901</v>
      </c>
      <c r="W90" s="187">
        <v>0.89980059820538461</v>
      </c>
      <c r="X90" s="187">
        <v>1.7905034895314076</v>
      </c>
      <c r="Y90" s="188">
        <v>22</v>
      </c>
      <c r="Z90" s="188">
        <v>75</v>
      </c>
      <c r="AA90" s="188">
        <v>63</v>
      </c>
      <c r="AB90" s="188">
        <v>87</v>
      </c>
      <c r="AC90" s="188">
        <v>73</v>
      </c>
      <c r="AD90" s="189">
        <v>20.059999999999981</v>
      </c>
    </row>
    <row r="91" spans="1:30" s="183" customFormat="1" ht="11.35" x14ac:dyDescent="0.35">
      <c r="A91" s="175">
        <v>78</v>
      </c>
      <c r="B91" s="175">
        <v>20.100000000000136</v>
      </c>
      <c r="C91" s="175">
        <v>1379.8500000000392</v>
      </c>
      <c r="D91" s="184">
        <v>5.6320408163266906</v>
      </c>
      <c r="E91" s="184">
        <v>5.3391612973372045</v>
      </c>
      <c r="F91" s="185">
        <v>1726.7552999999921</v>
      </c>
      <c r="G91" s="185">
        <v>39205.525460001139</v>
      </c>
      <c r="H91" s="185">
        <v>160.02255289796383</v>
      </c>
      <c r="I91" s="185">
        <v>294.76870150825749</v>
      </c>
      <c r="J91" s="185">
        <v>1600</v>
      </c>
      <c r="K91" s="185">
        <v>317600</v>
      </c>
      <c r="L91" s="185">
        <v>1296.3265306122448</v>
      </c>
      <c r="M91" s="185">
        <v>269.08081147625018</v>
      </c>
      <c r="N91" s="186">
        <v>9.6000000000000512</v>
      </c>
      <c r="O91" s="186">
        <v>80.99999999999865</v>
      </c>
      <c r="P91" s="186">
        <v>0.33061224489795366</v>
      </c>
      <c r="Q91" s="186">
        <v>1.264644394006496</v>
      </c>
      <c r="R91" s="187">
        <v>0.93192133131618871</v>
      </c>
      <c r="S91" s="192">
        <v>15.600000000000001</v>
      </c>
      <c r="T91" s="192">
        <v>112.19999999999874</v>
      </c>
      <c r="U91" s="192">
        <v>0.33061224489795366</v>
      </c>
      <c r="V91" s="192">
        <v>1.6642541030860138</v>
      </c>
      <c r="W91" s="187">
        <v>0.90569843671205341</v>
      </c>
      <c r="X91" s="187">
        <v>1.837619768028242</v>
      </c>
      <c r="Y91" s="188">
        <v>28</v>
      </c>
      <c r="Z91" s="188">
        <v>74</v>
      </c>
      <c r="AA91" s="188">
        <v>58</v>
      </c>
      <c r="AB91" s="188">
        <v>86</v>
      </c>
      <c r="AC91" s="188">
        <v>74</v>
      </c>
      <c r="AD91" s="189">
        <v>19.829999999999981</v>
      </c>
    </row>
    <row r="92" spans="1:30" s="183" customFormat="1" ht="11.35" x14ac:dyDescent="0.35">
      <c r="A92" s="175">
        <v>79</v>
      </c>
      <c r="B92" s="175">
        <v>17.400000000000006</v>
      </c>
      <c r="C92" s="175">
        <v>569.70000000000243</v>
      </c>
      <c r="D92" s="184">
        <v>2.3253061224489895</v>
      </c>
      <c r="E92" s="184">
        <v>3.7504825383754365</v>
      </c>
      <c r="F92" s="185">
        <v>1351.9557000000007</v>
      </c>
      <c r="G92" s="185">
        <v>14304.628305000046</v>
      </c>
      <c r="H92" s="185">
        <v>58.386237979592025</v>
      </c>
      <c r="I92" s="185">
        <v>185.21597487362533</v>
      </c>
      <c r="J92" s="185">
        <v>1600</v>
      </c>
      <c r="K92" s="185">
        <v>305200</v>
      </c>
      <c r="L92" s="185">
        <v>1245.7142857142858</v>
      </c>
      <c r="M92" s="185">
        <v>276.60115097611481</v>
      </c>
      <c r="N92" s="186">
        <v>7.6499999999999773</v>
      </c>
      <c r="O92" s="186">
        <v>172.64999999999813</v>
      </c>
      <c r="P92" s="186">
        <v>0.70469387755101276</v>
      </c>
      <c r="Q92" s="186">
        <v>1.621692222371949</v>
      </c>
      <c r="R92" s="187">
        <v>0.86157546602525681</v>
      </c>
      <c r="S92" s="192">
        <v>11.700000000000001</v>
      </c>
      <c r="T92" s="192">
        <v>230.24999999999812</v>
      </c>
      <c r="U92" s="192">
        <v>0.70469387755101276</v>
      </c>
      <c r="V92" s="192">
        <v>2.1112059425717882</v>
      </c>
      <c r="W92" s="187">
        <v>0.81539386650631507</v>
      </c>
      <c r="X92" s="187">
        <v>1.6769693325315718</v>
      </c>
      <c r="Y92" s="188">
        <v>37</v>
      </c>
      <c r="Z92" s="188">
        <v>72</v>
      </c>
      <c r="AA92" s="188">
        <v>51</v>
      </c>
      <c r="AB92" s="188">
        <v>83</v>
      </c>
      <c r="AC92" s="188">
        <v>77</v>
      </c>
      <c r="AD92" s="189">
        <v>20.787499999999969</v>
      </c>
    </row>
    <row r="93" spans="1:30" s="183" customFormat="1" ht="11.35" x14ac:dyDescent="0.35">
      <c r="A93" s="175">
        <v>80</v>
      </c>
      <c r="B93" s="175">
        <v>22.500000000000057</v>
      </c>
      <c r="C93" s="175">
        <v>1074.9000000000067</v>
      </c>
      <c r="D93" s="184">
        <v>4.3873469387755373</v>
      </c>
      <c r="E93" s="184">
        <v>5.2348359359851484</v>
      </c>
      <c r="F93" s="185">
        <v>1780.2981000000145</v>
      </c>
      <c r="G93" s="185">
        <v>25980.305130000288</v>
      </c>
      <c r="H93" s="185">
        <v>106.04206175510322</v>
      </c>
      <c r="I93" s="185">
        <v>222.85018113686391</v>
      </c>
      <c r="J93" s="185">
        <v>1600</v>
      </c>
      <c r="K93" s="185">
        <v>313900</v>
      </c>
      <c r="L93" s="185">
        <v>1281.2244897959183</v>
      </c>
      <c r="M93" s="185">
        <v>274.74751936603877</v>
      </c>
      <c r="N93" s="186">
        <v>7.6499999999999773</v>
      </c>
      <c r="O93" s="186">
        <v>120.59999999999965</v>
      </c>
      <c r="P93" s="186">
        <v>0.49224489795918225</v>
      </c>
      <c r="Q93" s="186">
        <v>1.4048806397378861</v>
      </c>
      <c r="R93" s="187">
        <v>0.90271055179090054</v>
      </c>
      <c r="S93" s="192">
        <v>11.700000000000001</v>
      </c>
      <c r="T93" s="192">
        <v>156.59999999999965</v>
      </c>
      <c r="U93" s="192">
        <v>0.49224489795918225</v>
      </c>
      <c r="V93" s="192">
        <v>1.6597314081722179</v>
      </c>
      <c r="W93" s="187">
        <v>0.87366892545982588</v>
      </c>
      <c r="X93" s="187">
        <v>1.7763794772507264</v>
      </c>
      <c r="Y93" s="188">
        <v>26</v>
      </c>
      <c r="Z93" s="188">
        <v>72</v>
      </c>
      <c r="AA93" s="188">
        <v>62</v>
      </c>
      <c r="AB93" s="188">
        <v>86</v>
      </c>
      <c r="AC93" s="188">
        <v>74</v>
      </c>
      <c r="AD93" s="189">
        <v>20.659999999999993</v>
      </c>
    </row>
    <row r="94" spans="1:30" s="183" customFormat="1" ht="11.35" x14ac:dyDescent="0.35">
      <c r="A94" s="175">
        <v>81</v>
      </c>
      <c r="B94" s="175">
        <v>14.850000000000136</v>
      </c>
      <c r="C94" s="175">
        <v>801.90000000000532</v>
      </c>
      <c r="D94" s="184">
        <v>3.2730612244898176</v>
      </c>
      <c r="E94" s="184">
        <v>3.7184421888487225</v>
      </c>
      <c r="F94" s="185">
        <v>1325.1843000000124</v>
      </c>
      <c r="G94" s="185">
        <v>19221.790835000207</v>
      </c>
      <c r="H94" s="185">
        <v>78.456289122449832</v>
      </c>
      <c r="I94" s="185">
        <v>161.92888590599935</v>
      </c>
      <c r="J94" s="185">
        <v>1600</v>
      </c>
      <c r="K94" s="185">
        <v>313300</v>
      </c>
      <c r="L94" s="185">
        <v>1278.7755102040817</v>
      </c>
      <c r="M94" s="185">
        <v>265.69297464336728</v>
      </c>
      <c r="N94" s="186">
        <v>8.3999999999998636</v>
      </c>
      <c r="O94" s="186">
        <v>141.44999999999868</v>
      </c>
      <c r="P94" s="186">
        <v>0.5773469387755048</v>
      </c>
      <c r="Q94" s="186">
        <v>1.5646737672731073</v>
      </c>
      <c r="R94" s="187">
        <v>0.88292985723153428</v>
      </c>
      <c r="S94" s="192">
        <v>7.8000000000000007</v>
      </c>
      <c r="T94" s="192">
        <v>122.24999999999883</v>
      </c>
      <c r="U94" s="192">
        <v>0.5773469387755048</v>
      </c>
      <c r="V94" s="192">
        <v>1.3368166936916235</v>
      </c>
      <c r="W94" s="187">
        <v>0.89882060831781596</v>
      </c>
      <c r="X94" s="187">
        <v>1.7817504655493503</v>
      </c>
      <c r="Y94" s="188">
        <v>25</v>
      </c>
      <c r="Z94" s="188">
        <v>74</v>
      </c>
      <c r="AA94" s="188">
        <v>61</v>
      </c>
      <c r="AB94" s="188">
        <v>81</v>
      </c>
      <c r="AC94" s="188">
        <v>79</v>
      </c>
      <c r="AD94" s="189">
        <v>20.137499999999982</v>
      </c>
    </row>
    <row r="95" spans="1:30" s="183" customFormat="1" ht="11.35" x14ac:dyDescent="0.35">
      <c r="A95" s="175">
        <v>82</v>
      </c>
      <c r="B95" s="175">
        <v>18.750000000000114</v>
      </c>
      <c r="C95" s="175">
        <v>619.20000000000812</v>
      </c>
      <c r="D95" s="184">
        <v>2.5273469387755432</v>
      </c>
      <c r="E95" s="184">
        <v>3.6657596977880589</v>
      </c>
      <c r="F95" s="185">
        <v>1351.9557000000084</v>
      </c>
      <c r="G95" s="185">
        <v>15754.15088500023</v>
      </c>
      <c r="H95" s="185">
        <v>64.302656673470324</v>
      </c>
      <c r="I95" s="185">
        <v>163.20320890559938</v>
      </c>
      <c r="J95" s="185">
        <v>1600</v>
      </c>
      <c r="K95" s="185">
        <v>308950</v>
      </c>
      <c r="L95" s="185">
        <v>1261.0204081632653</v>
      </c>
      <c r="M95" s="185">
        <v>275.02045302449761</v>
      </c>
      <c r="N95" s="186">
        <v>7.6500000000000341</v>
      </c>
      <c r="O95" s="186">
        <v>180.2999999999987</v>
      </c>
      <c r="P95" s="186">
        <v>0.7359183673469335</v>
      </c>
      <c r="Q95" s="186">
        <v>1.791960550977499</v>
      </c>
      <c r="R95" s="187">
        <v>0.85668296172648239</v>
      </c>
      <c r="S95" s="192">
        <v>13.650000000000002</v>
      </c>
      <c r="T95" s="192">
        <v>196.04999999999893</v>
      </c>
      <c r="U95" s="192">
        <v>0.7359183673469335</v>
      </c>
      <c r="V95" s="192">
        <v>1.9134955244563303</v>
      </c>
      <c r="W95" s="187">
        <v>0.84416358650292178</v>
      </c>
      <c r="X95" s="187">
        <v>1.7008465482294042</v>
      </c>
      <c r="Y95" s="188">
        <v>32</v>
      </c>
      <c r="Z95" s="188">
        <v>75</v>
      </c>
      <c r="AA95" s="188">
        <v>53</v>
      </c>
      <c r="AB95" s="188">
        <v>73</v>
      </c>
      <c r="AC95" s="188">
        <v>87</v>
      </c>
      <c r="AD95" s="189">
        <v>20.96749999999998</v>
      </c>
    </row>
    <row r="96" spans="1:30" s="183" customFormat="1" ht="11.35" x14ac:dyDescent="0.35">
      <c r="A96" s="175">
        <v>83</v>
      </c>
      <c r="B96" s="175">
        <v>40.35000000000025</v>
      </c>
      <c r="C96" s="175">
        <v>4945.0500000001421</v>
      </c>
      <c r="D96" s="184">
        <v>20.183877551020988</v>
      </c>
      <c r="E96" s="184">
        <v>11.160084907780918</v>
      </c>
      <c r="F96" s="185">
        <v>3480.2820000000106</v>
      </c>
      <c r="G96" s="185">
        <v>146189.617235004</v>
      </c>
      <c r="H96" s="185">
        <v>596.69231524491431</v>
      </c>
      <c r="I96" s="185">
        <v>850.55671767330944</v>
      </c>
      <c r="J96" s="185">
        <v>1600</v>
      </c>
      <c r="K96" s="185">
        <v>315000</v>
      </c>
      <c r="L96" s="185">
        <v>1285.7142857142858</v>
      </c>
      <c r="M96" s="185">
        <v>272.73658702425558</v>
      </c>
      <c r="N96" s="186">
        <v>5.5499999999999972</v>
      </c>
      <c r="O96" s="186">
        <v>12.749999999999993</v>
      </c>
      <c r="P96" s="186">
        <v>5.2040816326530584E-2</v>
      </c>
      <c r="Q96" s="186">
        <v>0.46783412532542201</v>
      </c>
      <c r="R96" s="187">
        <v>0.98846832180165523</v>
      </c>
      <c r="S96" s="192">
        <v>7.8000000000000007</v>
      </c>
      <c r="T96" s="192">
        <v>16.05</v>
      </c>
      <c r="U96" s="192">
        <v>5.2040816326530584E-2</v>
      </c>
      <c r="V96" s="192">
        <v>0.5573137460854326</v>
      </c>
      <c r="W96" s="187">
        <v>0.98548365215031886</v>
      </c>
      <c r="X96" s="187">
        <v>1.9739519739519742</v>
      </c>
      <c r="Y96" s="188">
        <v>30</v>
      </c>
      <c r="Z96" s="188">
        <v>67</v>
      </c>
      <c r="AA96" s="188">
        <v>63</v>
      </c>
      <c r="AB96" s="188">
        <v>71</v>
      </c>
      <c r="AC96" s="188">
        <v>89</v>
      </c>
      <c r="AD96" s="189">
        <v>18.427500000000002</v>
      </c>
    </row>
    <row r="97" spans="1:30" s="183" customFormat="1" ht="11.35" x14ac:dyDescent="0.35">
      <c r="A97" s="175">
        <v>84</v>
      </c>
      <c r="B97" s="175">
        <v>24.900000000000318</v>
      </c>
      <c r="C97" s="175">
        <v>1397.4000000000187</v>
      </c>
      <c r="D97" s="184">
        <v>5.7036734693878319</v>
      </c>
      <c r="E97" s="184">
        <v>6.5864884963547947</v>
      </c>
      <c r="F97" s="185">
        <v>2155.0977000000289</v>
      </c>
      <c r="G97" s="185">
        <v>35660.917735000563</v>
      </c>
      <c r="H97" s="185">
        <v>145.55476626530842</v>
      </c>
      <c r="I97" s="185">
        <v>278.27265470334095</v>
      </c>
      <c r="J97" s="185">
        <v>1600</v>
      </c>
      <c r="K97" s="185">
        <v>318500</v>
      </c>
      <c r="L97" s="185">
        <v>1300</v>
      </c>
      <c r="M97" s="185">
        <v>258.26501828960721</v>
      </c>
      <c r="N97" s="186">
        <v>7.6499999999999773</v>
      </c>
      <c r="O97" s="186">
        <v>137.24999999999903</v>
      </c>
      <c r="P97" s="186">
        <v>0.56020408163264912</v>
      </c>
      <c r="Q97" s="186">
        <v>1.4947579027013587</v>
      </c>
      <c r="R97" s="187">
        <v>0.88770250368188586</v>
      </c>
      <c r="S97" s="192">
        <v>13.650000000000002</v>
      </c>
      <c r="T97" s="192">
        <v>145.19999999999902</v>
      </c>
      <c r="U97" s="192">
        <v>0.56020408163264912</v>
      </c>
      <c r="V97" s="192">
        <v>1.7098158940176098</v>
      </c>
      <c r="W97" s="187">
        <v>0.8811978399607272</v>
      </c>
      <c r="X97" s="187">
        <v>1.7689003436426129</v>
      </c>
      <c r="Y97" s="188">
        <v>26</v>
      </c>
      <c r="Z97" s="188">
        <v>75</v>
      </c>
      <c r="AA97" s="188">
        <v>59</v>
      </c>
      <c r="AB97" s="188">
        <v>88</v>
      </c>
      <c r="AC97" s="188">
        <v>72</v>
      </c>
      <c r="AD97" s="189">
        <v>20.369999999999983</v>
      </c>
    </row>
    <row r="98" spans="1:30" s="183" customFormat="1" ht="11.35" x14ac:dyDescent="0.35">
      <c r="A98" s="175">
        <v>85</v>
      </c>
      <c r="B98" s="175">
        <v>22.200000000000273</v>
      </c>
      <c r="C98" s="175">
        <v>1402.8000000000216</v>
      </c>
      <c r="D98" s="184">
        <v>5.7257142857143739</v>
      </c>
      <c r="E98" s="184">
        <v>6.2913641044754343</v>
      </c>
      <c r="F98" s="185">
        <v>1686.5981999999983</v>
      </c>
      <c r="G98" s="185">
        <v>37858.849675000616</v>
      </c>
      <c r="H98" s="185">
        <v>154.52591704081885</v>
      </c>
      <c r="I98" s="185">
        <v>313.85387786648613</v>
      </c>
      <c r="J98" s="185">
        <v>1600</v>
      </c>
      <c r="K98" s="185">
        <v>318000</v>
      </c>
      <c r="L98" s="185">
        <v>1297.9591836734694</v>
      </c>
      <c r="M98" s="185">
        <v>269.70672894585925</v>
      </c>
      <c r="N98" s="186">
        <v>5.7000000000000455</v>
      </c>
      <c r="O98" s="186">
        <v>88.949999999997956</v>
      </c>
      <c r="P98" s="186">
        <v>0.36306122448978756</v>
      </c>
      <c r="Q98" s="186">
        <v>1.1252744730414761</v>
      </c>
      <c r="R98" s="187">
        <v>0.92448745702279544</v>
      </c>
      <c r="S98" s="192">
        <v>7.6499999999999773</v>
      </c>
      <c r="T98" s="192">
        <v>71.849999999997976</v>
      </c>
      <c r="U98" s="192">
        <v>0.36306122448978756</v>
      </c>
      <c r="V98" s="192">
        <v>1.0621590827315217</v>
      </c>
      <c r="W98" s="187">
        <v>0.93900420221571534</v>
      </c>
      <c r="X98" s="187">
        <v>1.8634916592385107</v>
      </c>
      <c r="Y98" s="188">
        <v>25</v>
      </c>
      <c r="Z98" s="188">
        <v>73</v>
      </c>
      <c r="AA98" s="188">
        <v>62</v>
      </c>
      <c r="AB98" s="188">
        <v>80</v>
      </c>
      <c r="AC98" s="188">
        <v>80</v>
      </c>
      <c r="AD98" s="189">
        <v>19.632499999999968</v>
      </c>
    </row>
    <row r="99" spans="1:30" s="183" customFormat="1" ht="11.35" x14ac:dyDescent="0.35">
      <c r="A99" s="175">
        <v>86</v>
      </c>
      <c r="B99" s="175">
        <v>14.400000000000091</v>
      </c>
      <c r="C99" s="175">
        <v>790.35000000000855</v>
      </c>
      <c r="D99" s="184">
        <v>3.2259183673469738</v>
      </c>
      <c r="E99" s="184">
        <v>3.7258638113664388</v>
      </c>
      <c r="F99" s="185">
        <v>1124.3988000000224</v>
      </c>
      <c r="G99" s="185">
        <v>22058.146300000262</v>
      </c>
      <c r="H99" s="185">
        <v>90.033250204082705</v>
      </c>
      <c r="I99" s="185">
        <v>194.47941316203958</v>
      </c>
      <c r="J99" s="185">
        <v>1600</v>
      </c>
      <c r="K99" s="185">
        <v>310150</v>
      </c>
      <c r="L99" s="185">
        <v>1265.9183673469388</v>
      </c>
      <c r="M99" s="185">
        <v>261.48157919750031</v>
      </c>
      <c r="N99" s="186">
        <v>7.6499999999999915</v>
      </c>
      <c r="O99" s="186">
        <v>101.69999999999879</v>
      </c>
      <c r="P99" s="186">
        <v>0.41510204081632163</v>
      </c>
      <c r="Q99" s="186">
        <v>1.1739647033837479</v>
      </c>
      <c r="R99" s="187">
        <v>0.91514392991239146</v>
      </c>
      <c r="S99" s="192">
        <v>13.650000000000002</v>
      </c>
      <c r="T99" s="192">
        <v>127.64999999999898</v>
      </c>
      <c r="U99" s="192">
        <v>0.41510204081632163</v>
      </c>
      <c r="V99" s="192">
        <v>1.5386339546178915</v>
      </c>
      <c r="W99" s="187">
        <v>0.89349186483103948</v>
      </c>
      <c r="X99" s="187">
        <v>1.8086357947434308</v>
      </c>
      <c r="Y99" s="188">
        <v>26</v>
      </c>
      <c r="Z99" s="188">
        <v>78</v>
      </c>
      <c r="AA99" s="188">
        <v>56</v>
      </c>
      <c r="AB99" s="188">
        <v>79</v>
      </c>
      <c r="AC99" s="188">
        <v>81</v>
      </c>
      <c r="AD99" s="189">
        <v>19.97499999999998</v>
      </c>
    </row>
    <row r="100" spans="1:30" s="183" customFormat="1" ht="11.35" x14ac:dyDescent="0.35">
      <c r="A100" s="175">
        <v>87</v>
      </c>
      <c r="B100" s="175">
        <v>19.200000000000045</v>
      </c>
      <c r="C100" s="175">
        <v>971.25000000000625</v>
      </c>
      <c r="D100" s="184">
        <v>3.9642857142857397</v>
      </c>
      <c r="E100" s="184">
        <v>4.3955500970570043</v>
      </c>
      <c r="F100" s="185">
        <v>1579.5126000000043</v>
      </c>
      <c r="G100" s="185">
        <v>24531.451835000174</v>
      </c>
      <c r="H100" s="185">
        <v>100.1283748367354</v>
      </c>
      <c r="I100" s="185">
        <v>213.92598690953122</v>
      </c>
      <c r="J100" s="185">
        <v>1600</v>
      </c>
      <c r="K100" s="185">
        <v>309300</v>
      </c>
      <c r="L100" s="185">
        <v>1262.4489795918366</v>
      </c>
      <c r="M100" s="185">
        <v>273.78292984248463</v>
      </c>
      <c r="N100" s="186">
        <v>7.6500000000000021</v>
      </c>
      <c r="O100" s="186">
        <v>89.399999999998684</v>
      </c>
      <c r="P100" s="186">
        <v>0.36489795918366807</v>
      </c>
      <c r="Q100" s="186">
        <v>1.1717790216634445</v>
      </c>
      <c r="R100" s="187">
        <v>0.92394078611536612</v>
      </c>
      <c r="S100" s="192">
        <v>9.3000000000000682</v>
      </c>
      <c r="T100" s="192">
        <v>106.1999999999986</v>
      </c>
      <c r="U100" s="192">
        <v>0.36489795918366807</v>
      </c>
      <c r="V100" s="192">
        <v>1.4120319491758926</v>
      </c>
      <c r="W100" s="187">
        <v>0.90964777947932718</v>
      </c>
      <c r="X100" s="187">
        <v>1.8335885655946933</v>
      </c>
      <c r="Y100" s="188">
        <v>34</v>
      </c>
      <c r="Z100" s="188">
        <v>72</v>
      </c>
      <c r="AA100" s="188">
        <v>54</v>
      </c>
      <c r="AB100" s="188">
        <v>83</v>
      </c>
      <c r="AC100" s="188">
        <v>77</v>
      </c>
      <c r="AD100" s="189">
        <v>19.589999999999979</v>
      </c>
    </row>
    <row r="101" spans="1:30" s="183" customFormat="1" ht="11.35" x14ac:dyDescent="0.35">
      <c r="A101" s="175">
        <v>88</v>
      </c>
      <c r="B101" s="175">
        <v>15.900000000000318</v>
      </c>
      <c r="C101" s="175">
        <v>767.7000000000055</v>
      </c>
      <c r="D101" s="184">
        <v>3.1334693877551243</v>
      </c>
      <c r="E101" s="184">
        <v>3.7322533907861635</v>
      </c>
      <c r="F101" s="185">
        <v>1418.8842000000286</v>
      </c>
      <c r="G101" s="185">
        <v>20505.925655000105</v>
      </c>
      <c r="H101" s="185">
        <v>83.697655734694308</v>
      </c>
      <c r="I101" s="185">
        <v>207.3691227659225</v>
      </c>
      <c r="J101" s="185">
        <v>1600</v>
      </c>
      <c r="K101" s="185">
        <v>308850</v>
      </c>
      <c r="L101" s="185">
        <v>1260.6122448979593</v>
      </c>
      <c r="M101" s="185">
        <v>270.86994159427132</v>
      </c>
      <c r="N101" s="186">
        <v>7.6500000000000341</v>
      </c>
      <c r="O101" s="186">
        <v>99.149999999998528</v>
      </c>
      <c r="P101" s="186">
        <v>0.40469387755101438</v>
      </c>
      <c r="Q101" s="186">
        <v>1.3094894857470245</v>
      </c>
      <c r="R101" s="187">
        <v>0.91590330788804186</v>
      </c>
      <c r="S101" s="192">
        <v>9.5999999999999091</v>
      </c>
      <c r="T101" s="192">
        <v>125.99999999999893</v>
      </c>
      <c r="U101" s="192">
        <v>0.40469387755101438</v>
      </c>
      <c r="V101" s="192">
        <v>1.4473123763562792</v>
      </c>
      <c r="W101" s="187">
        <v>0.89312977099236712</v>
      </c>
      <c r="X101" s="187">
        <v>1.809033078880409</v>
      </c>
      <c r="Y101" s="188">
        <v>32</v>
      </c>
      <c r="Z101" s="188">
        <v>76</v>
      </c>
      <c r="AA101" s="188">
        <v>52</v>
      </c>
      <c r="AB101" s="188">
        <v>88</v>
      </c>
      <c r="AC101" s="188">
        <v>72</v>
      </c>
      <c r="AD101" s="189">
        <v>19.649999999999981</v>
      </c>
    </row>
    <row r="102" spans="1:30" s="183" customFormat="1" ht="11.35" x14ac:dyDescent="0.35">
      <c r="A102" s="175">
        <v>89</v>
      </c>
      <c r="B102" s="175">
        <v>16.049999999999983</v>
      </c>
      <c r="C102" s="175">
        <v>463.65000000000083</v>
      </c>
      <c r="D102" s="184">
        <v>1.8924489795918402</v>
      </c>
      <c r="E102" s="184">
        <v>2.9289842771772889</v>
      </c>
      <c r="F102" s="185">
        <v>1137.7845000000002</v>
      </c>
      <c r="G102" s="185">
        <v>10497.660860000031</v>
      </c>
      <c r="H102" s="185">
        <v>42.847595346938903</v>
      </c>
      <c r="I102" s="185">
        <v>120.46242415703594</v>
      </c>
      <c r="J102" s="185">
        <v>1600</v>
      </c>
      <c r="K102" s="185">
        <v>303650</v>
      </c>
      <c r="L102" s="185">
        <v>1239.3877551020407</v>
      </c>
      <c r="M102" s="185">
        <v>258.79930957468406</v>
      </c>
      <c r="N102" s="186">
        <v>9.5999999999999091</v>
      </c>
      <c r="O102" s="186">
        <v>172.94999999999874</v>
      </c>
      <c r="P102" s="186">
        <v>0.70591836734693358</v>
      </c>
      <c r="Q102" s="186">
        <v>1.6874341740255945</v>
      </c>
      <c r="R102" s="187">
        <v>0.85838860230901581</v>
      </c>
      <c r="S102" s="192">
        <v>11.700000000000001</v>
      </c>
      <c r="T102" s="192">
        <v>183.2999999999987</v>
      </c>
      <c r="U102" s="192">
        <v>0.70591836734693358</v>
      </c>
      <c r="V102" s="192">
        <v>1.8558190201445486</v>
      </c>
      <c r="W102" s="187">
        <v>0.8499140260378294</v>
      </c>
      <c r="X102" s="187">
        <v>1.7083026283468452</v>
      </c>
      <c r="Y102" s="188">
        <v>30</v>
      </c>
      <c r="Z102" s="188">
        <v>86</v>
      </c>
      <c r="AA102" s="188">
        <v>44</v>
      </c>
      <c r="AB102" s="188">
        <v>87</v>
      </c>
      <c r="AC102" s="188">
        <v>73</v>
      </c>
      <c r="AD102" s="189">
        <v>20.354999999999976</v>
      </c>
    </row>
    <row r="103" spans="1:30" s="183" customFormat="1" ht="11.35" x14ac:dyDescent="0.35">
      <c r="A103" s="175">
        <v>90</v>
      </c>
      <c r="B103" s="175">
        <v>18.000000000000114</v>
      </c>
      <c r="C103" s="175">
        <v>928.20000000000744</v>
      </c>
      <c r="D103" s="184">
        <v>3.7885714285714589</v>
      </c>
      <c r="E103" s="184">
        <v>4.5629490571735349</v>
      </c>
      <c r="F103" s="185">
        <v>1405.4985000000054</v>
      </c>
      <c r="G103" s="185">
        <v>27126.567240000135</v>
      </c>
      <c r="H103" s="185">
        <v>110.72068261224545</v>
      </c>
      <c r="I103" s="185">
        <v>236.5657215981245</v>
      </c>
      <c r="J103" s="185">
        <v>1600</v>
      </c>
      <c r="K103" s="185">
        <v>305600</v>
      </c>
      <c r="L103" s="185">
        <v>1247.3469387755101</v>
      </c>
      <c r="M103" s="185">
        <v>277.50923415594661</v>
      </c>
      <c r="N103" s="186">
        <v>5.7000000000000455</v>
      </c>
      <c r="O103" s="186">
        <v>96.299999999998846</v>
      </c>
      <c r="P103" s="186">
        <v>0.39306122448979119</v>
      </c>
      <c r="Q103" s="186">
        <v>1.1342528487620018</v>
      </c>
      <c r="R103" s="187">
        <v>0.91832061068702386</v>
      </c>
      <c r="S103" s="192">
        <v>6.5999999999999091</v>
      </c>
      <c r="T103" s="192">
        <v>134.99999999999886</v>
      </c>
      <c r="U103" s="192">
        <v>0.39306122448979119</v>
      </c>
      <c r="V103" s="192">
        <v>1.4345734570526973</v>
      </c>
      <c r="W103" s="187">
        <v>0.88549618320610768</v>
      </c>
      <c r="X103" s="187">
        <v>1.8038167938931315</v>
      </c>
      <c r="Y103" s="188">
        <v>38</v>
      </c>
      <c r="Z103" s="188">
        <v>72</v>
      </c>
      <c r="AA103" s="188">
        <v>50</v>
      </c>
      <c r="AB103" s="188">
        <v>76</v>
      </c>
      <c r="AC103" s="188">
        <v>84</v>
      </c>
      <c r="AD103" s="189">
        <v>19.649999999999981</v>
      </c>
    </row>
    <row r="104" spans="1:30" s="183" customFormat="1" ht="11.35" x14ac:dyDescent="0.35">
      <c r="A104" s="175">
        <v>91</v>
      </c>
      <c r="B104" s="175">
        <v>8.4000000000000909</v>
      </c>
      <c r="C104" s="175">
        <v>304.80000000000314</v>
      </c>
      <c r="D104" s="184">
        <v>1.2440816326530739</v>
      </c>
      <c r="E104" s="184">
        <v>2.0395615070033686</v>
      </c>
      <c r="F104" s="185">
        <v>508.65660000000412</v>
      </c>
      <c r="G104" s="185">
        <v>8171.5980250000512</v>
      </c>
      <c r="H104" s="185">
        <v>33.35346132653082</v>
      </c>
      <c r="I104" s="185">
        <v>85.67430057687973</v>
      </c>
      <c r="J104" s="185">
        <v>1600</v>
      </c>
      <c r="K104" s="185">
        <v>309400</v>
      </c>
      <c r="L104" s="185">
        <v>1262.8571428571429</v>
      </c>
      <c r="M104" s="185">
        <v>277.88722798180169</v>
      </c>
      <c r="N104" s="186">
        <v>7.65</v>
      </c>
      <c r="O104" s="186">
        <v>177.14999999999836</v>
      </c>
      <c r="P104" s="186">
        <v>0.72306122448978927</v>
      </c>
      <c r="Q104" s="186">
        <v>1.6450773613799101</v>
      </c>
      <c r="R104" s="187">
        <v>0.8598552272457588</v>
      </c>
      <c r="S104" s="192">
        <v>11.700000000000001</v>
      </c>
      <c r="T104" s="192">
        <v>225.14999999999813</v>
      </c>
      <c r="U104" s="192">
        <v>0.72306122448978927</v>
      </c>
      <c r="V104" s="192">
        <v>1.9107110135890761</v>
      </c>
      <c r="W104" s="187">
        <v>0.82188204580515134</v>
      </c>
      <c r="X104" s="187">
        <v>1.6817372730509101</v>
      </c>
      <c r="Y104" s="188">
        <v>32</v>
      </c>
      <c r="Z104" s="188">
        <v>76</v>
      </c>
      <c r="AA104" s="188">
        <v>52</v>
      </c>
      <c r="AB104" s="188">
        <v>84</v>
      </c>
      <c r="AC104" s="188">
        <v>76</v>
      </c>
      <c r="AD104" s="189">
        <v>21.067499999999974</v>
      </c>
    </row>
    <row r="105" spans="1:30" s="183" customFormat="1" ht="11.35" x14ac:dyDescent="0.35">
      <c r="A105" s="175">
        <v>92</v>
      </c>
      <c r="B105" s="175">
        <v>15.450000000000045</v>
      </c>
      <c r="C105" s="175">
        <v>668.85000000001219</v>
      </c>
      <c r="D105" s="184">
        <v>2.7300000000000497</v>
      </c>
      <c r="E105" s="184">
        <v>3.2766010977991638</v>
      </c>
      <c r="F105" s="185">
        <v>1003.9275000000306</v>
      </c>
      <c r="G105" s="185">
        <v>14733.93745000027</v>
      </c>
      <c r="H105" s="185">
        <v>60.138520204082738</v>
      </c>
      <c r="I105" s="185">
        <v>135.2738274835794</v>
      </c>
      <c r="J105" s="185">
        <v>1600</v>
      </c>
      <c r="K105" s="185">
        <v>304800</v>
      </c>
      <c r="L105" s="185">
        <v>1244.0816326530612</v>
      </c>
      <c r="M105" s="185">
        <v>275.680368252704</v>
      </c>
      <c r="N105" s="186">
        <v>6.6000000000000227</v>
      </c>
      <c r="O105" s="186">
        <v>131.99999999999909</v>
      </c>
      <c r="P105" s="186">
        <v>0.53877551020407788</v>
      </c>
      <c r="Q105" s="186">
        <v>1.3516105036200816</v>
      </c>
      <c r="R105" s="187">
        <v>0.88706365503080153</v>
      </c>
      <c r="S105" s="192">
        <v>11.700000000000001</v>
      </c>
      <c r="T105" s="192">
        <v>146.09999999999906</v>
      </c>
      <c r="U105" s="192">
        <v>0.53877551020407788</v>
      </c>
      <c r="V105" s="192">
        <v>1.6812754890231223</v>
      </c>
      <c r="W105" s="187">
        <v>0.87500000000000067</v>
      </c>
      <c r="X105" s="187">
        <v>1.7620636550308022</v>
      </c>
      <c r="Y105" s="188">
        <v>35</v>
      </c>
      <c r="Z105" s="188">
        <v>74</v>
      </c>
      <c r="AA105" s="188">
        <v>51</v>
      </c>
      <c r="AB105" s="188">
        <v>85</v>
      </c>
      <c r="AC105" s="188">
        <v>75</v>
      </c>
      <c r="AD105" s="189">
        <v>19.479999999999983</v>
      </c>
    </row>
    <row r="106" spans="1:30" s="183" customFormat="1" ht="11.35" x14ac:dyDescent="0.35">
      <c r="A106" s="175">
        <v>93</v>
      </c>
      <c r="B106" s="175">
        <v>15.900000000000659</v>
      </c>
      <c r="C106" s="175">
        <v>814.50000000002944</v>
      </c>
      <c r="D106" s="184">
        <v>3.3244897959184874</v>
      </c>
      <c r="E106" s="184">
        <v>4.1432955231198294</v>
      </c>
      <c r="F106" s="185">
        <v>1418.8842000000591</v>
      </c>
      <c r="G106" s="185">
        <v>24718.033620000839</v>
      </c>
      <c r="H106" s="185">
        <v>100.88993314286057</v>
      </c>
      <c r="I106" s="185">
        <v>236.16634469227085</v>
      </c>
      <c r="J106" s="185">
        <v>1600</v>
      </c>
      <c r="K106" s="185">
        <v>310300</v>
      </c>
      <c r="L106" s="185">
        <v>1266.5306122448981</v>
      </c>
      <c r="M106" s="185">
        <v>267.88906913558174</v>
      </c>
      <c r="N106" s="186">
        <v>7.6500000000000341</v>
      </c>
      <c r="O106" s="186">
        <v>153.29999999999797</v>
      </c>
      <c r="P106" s="186">
        <v>0.62571428571427745</v>
      </c>
      <c r="Q106" s="186">
        <v>1.5403626888219288</v>
      </c>
      <c r="R106" s="187">
        <v>0.87384273546475877</v>
      </c>
      <c r="S106" s="192">
        <v>11.700000000000001</v>
      </c>
      <c r="T106" s="192">
        <v>157.34999999999812</v>
      </c>
      <c r="U106" s="192">
        <v>0.62571428571427745</v>
      </c>
      <c r="V106" s="192">
        <v>1.7126760592830896</v>
      </c>
      <c r="W106" s="187">
        <v>0.87050981360326007</v>
      </c>
      <c r="X106" s="187">
        <v>1.7443525490680187</v>
      </c>
      <c r="Y106" s="188">
        <v>27</v>
      </c>
      <c r="Z106" s="188">
        <v>80</v>
      </c>
      <c r="AA106" s="188">
        <v>53</v>
      </c>
      <c r="AB106" s="188">
        <v>78</v>
      </c>
      <c r="AC106" s="188">
        <v>82</v>
      </c>
      <c r="AD106" s="189">
        <v>20.252499999999966</v>
      </c>
    </row>
    <row r="107" spans="1:30" s="183" customFormat="1" ht="11.35" x14ac:dyDescent="0.35">
      <c r="A107" s="175">
        <v>94</v>
      </c>
      <c r="B107" s="175">
        <v>16.800000000000068</v>
      </c>
      <c r="C107" s="175">
        <v>598.65000000000782</v>
      </c>
      <c r="D107" s="184">
        <v>2.4434693877551341</v>
      </c>
      <c r="E107" s="184">
        <v>3.4666440703856067</v>
      </c>
      <c r="F107" s="185">
        <v>963.77040000000625</v>
      </c>
      <c r="G107" s="185">
        <v>14496.26691000022</v>
      </c>
      <c r="H107" s="185">
        <v>59.168436367347837</v>
      </c>
      <c r="I107" s="185">
        <v>138.05592266259666</v>
      </c>
      <c r="J107" s="185">
        <v>1600</v>
      </c>
      <c r="K107" s="185">
        <v>309900</v>
      </c>
      <c r="L107" s="185">
        <v>1264.8979591836735</v>
      </c>
      <c r="M107" s="185">
        <v>267.06604488755897</v>
      </c>
      <c r="N107" s="186">
        <v>9.6000000000000227</v>
      </c>
      <c r="O107" s="186">
        <v>165.59999999999877</v>
      </c>
      <c r="P107" s="186">
        <v>0.67591836734693378</v>
      </c>
      <c r="Q107" s="186">
        <v>1.6862971345808719</v>
      </c>
      <c r="R107" s="187">
        <v>0.8642066420664215</v>
      </c>
      <c r="S107" s="192">
        <v>9.6000000000000227</v>
      </c>
      <c r="T107" s="192">
        <v>184.49999999999881</v>
      </c>
      <c r="U107" s="192">
        <v>0.67591836734693378</v>
      </c>
      <c r="V107" s="192">
        <v>1.8964647914613544</v>
      </c>
      <c r="W107" s="187">
        <v>0.84870848708487157</v>
      </c>
      <c r="X107" s="187">
        <v>1.712915129151293</v>
      </c>
      <c r="Y107" s="188">
        <v>32</v>
      </c>
      <c r="Z107" s="188">
        <v>80</v>
      </c>
      <c r="AA107" s="188">
        <v>48</v>
      </c>
      <c r="AB107" s="188">
        <v>72</v>
      </c>
      <c r="AC107" s="188">
        <v>88</v>
      </c>
      <c r="AD107" s="189">
        <v>20.324999999999982</v>
      </c>
    </row>
    <row r="108" spans="1:30" s="183" customFormat="1" ht="11.35" x14ac:dyDescent="0.35">
      <c r="A108" s="175">
        <v>95</v>
      </c>
      <c r="B108" s="175">
        <v>9.0000000000001137</v>
      </c>
      <c r="C108" s="175">
        <v>333.6000000000015</v>
      </c>
      <c r="D108" s="184">
        <v>1.3616326530612306</v>
      </c>
      <c r="E108" s="184">
        <v>2.0398482615324656</v>
      </c>
      <c r="F108" s="185">
        <v>803.14200000001028</v>
      </c>
      <c r="G108" s="185">
        <v>8318.0227100000448</v>
      </c>
      <c r="H108" s="185">
        <v>33.951113102040999</v>
      </c>
      <c r="I108" s="185">
        <v>98.568031691008301</v>
      </c>
      <c r="J108" s="185">
        <v>1600</v>
      </c>
      <c r="K108" s="185">
        <v>305100</v>
      </c>
      <c r="L108" s="185">
        <v>1245.3061224489795</v>
      </c>
      <c r="M108" s="185">
        <v>272.45169552929588</v>
      </c>
      <c r="N108" s="186">
        <v>9.4500000000000455</v>
      </c>
      <c r="O108" s="186">
        <v>199.9499999999984</v>
      </c>
      <c r="P108" s="186">
        <v>0.8161224489795853</v>
      </c>
      <c r="Q108" s="186">
        <v>1.8785227195579943</v>
      </c>
      <c r="R108" s="187">
        <v>0.84125282839109305</v>
      </c>
      <c r="S108" s="192">
        <v>9.75</v>
      </c>
      <c r="T108" s="192">
        <v>197.54999999999845</v>
      </c>
      <c r="U108" s="192">
        <v>0.8161224489795853</v>
      </c>
      <c r="V108" s="192">
        <v>1.7738222759654461</v>
      </c>
      <c r="W108" s="187">
        <v>0.84315827081100492</v>
      </c>
      <c r="X108" s="187">
        <v>1.684411099202098</v>
      </c>
      <c r="Y108" s="188">
        <v>34</v>
      </c>
      <c r="Z108" s="188">
        <v>78</v>
      </c>
      <c r="AA108" s="188">
        <v>48</v>
      </c>
      <c r="AB108" s="188">
        <v>70</v>
      </c>
      <c r="AC108" s="188">
        <v>90</v>
      </c>
      <c r="AD108" s="189">
        <v>20.992499999999971</v>
      </c>
    </row>
    <row r="109" spans="1:30" s="183" customFormat="1" ht="11.35" x14ac:dyDescent="0.35">
      <c r="A109" s="175">
        <v>96</v>
      </c>
      <c r="B109" s="175">
        <v>20.099999999999994</v>
      </c>
      <c r="C109" s="175">
        <v>1180.6500000000096</v>
      </c>
      <c r="D109" s="184">
        <v>4.8189795918367739</v>
      </c>
      <c r="E109" s="184">
        <v>5.3187282179238498</v>
      </c>
      <c r="F109" s="185">
        <v>1592.8982999999998</v>
      </c>
      <c r="G109" s="185">
        <v>32143.527600000201</v>
      </c>
      <c r="H109" s="185">
        <v>131.19807183673552</v>
      </c>
      <c r="I109" s="185">
        <v>275.28840054590114</v>
      </c>
      <c r="J109" s="185">
        <v>1600</v>
      </c>
      <c r="K109" s="185">
        <v>313150</v>
      </c>
      <c r="L109" s="185">
        <v>1278.1632653061224</v>
      </c>
      <c r="M109" s="185">
        <v>275.35873374852162</v>
      </c>
      <c r="N109" s="186">
        <v>9.4499999999999318</v>
      </c>
      <c r="O109" s="186">
        <v>143.09999999999883</v>
      </c>
      <c r="P109" s="186">
        <v>0.58408163265305646</v>
      </c>
      <c r="Q109" s="186">
        <v>1.6216806177837986</v>
      </c>
      <c r="R109" s="187">
        <v>0.8824109453962784</v>
      </c>
      <c r="S109" s="192">
        <v>9.75</v>
      </c>
      <c r="T109" s="192">
        <v>121.34999999999877</v>
      </c>
      <c r="U109" s="192">
        <v>0.58408163265305646</v>
      </c>
      <c r="V109" s="192">
        <v>1.4855342115245527</v>
      </c>
      <c r="W109" s="187">
        <v>0.90028349562430754</v>
      </c>
      <c r="X109" s="187">
        <v>1.7826944410205861</v>
      </c>
      <c r="Y109" s="188">
        <v>29</v>
      </c>
      <c r="Z109" s="188">
        <v>71</v>
      </c>
      <c r="AA109" s="188">
        <v>60</v>
      </c>
      <c r="AB109" s="188">
        <v>70</v>
      </c>
      <c r="AC109" s="188">
        <v>90</v>
      </c>
      <c r="AD109" s="189">
        <v>20.282499999999981</v>
      </c>
    </row>
    <row r="110" spans="1:30" s="183" customFormat="1" ht="11.35" x14ac:dyDescent="0.35">
      <c r="A110" s="175">
        <v>97</v>
      </c>
      <c r="B110" s="175">
        <v>13.350000000000023</v>
      </c>
      <c r="C110" s="175">
        <v>534.9000000000035</v>
      </c>
      <c r="D110" s="184">
        <v>2.1832653061224634</v>
      </c>
      <c r="E110" s="184">
        <v>2.8825658735560316</v>
      </c>
      <c r="F110" s="185">
        <v>950.38470000000314</v>
      </c>
      <c r="G110" s="185">
        <v>11606.814835000083</v>
      </c>
      <c r="H110" s="185">
        <v>47.374754428571769</v>
      </c>
      <c r="I110" s="185">
        <v>109.56746463555662</v>
      </c>
      <c r="J110" s="185">
        <v>1600</v>
      </c>
      <c r="K110" s="185">
        <v>313650</v>
      </c>
      <c r="L110" s="185">
        <v>1280.204081632653</v>
      </c>
      <c r="M110" s="185">
        <v>280.12358071943032</v>
      </c>
      <c r="N110" s="186">
        <v>9.5999999999999091</v>
      </c>
      <c r="O110" s="186">
        <v>177.14999999999895</v>
      </c>
      <c r="P110" s="186">
        <v>0.7230612244897916</v>
      </c>
      <c r="Q110" s="186">
        <v>1.7242273205101328</v>
      </c>
      <c r="R110" s="187">
        <v>0.86051730246840741</v>
      </c>
      <c r="S110" s="192">
        <v>9.75</v>
      </c>
      <c r="T110" s="192">
        <v>181.19999999999908</v>
      </c>
      <c r="U110" s="192">
        <v>0.7230612244897916</v>
      </c>
      <c r="V110" s="192">
        <v>1.8549954257197687</v>
      </c>
      <c r="W110" s="187">
        <v>0.85732845163576299</v>
      </c>
      <c r="X110" s="187">
        <v>1.7178457541041703</v>
      </c>
      <c r="Y110" s="188">
        <v>31</v>
      </c>
      <c r="Z110" s="188">
        <v>69</v>
      </c>
      <c r="AA110" s="188">
        <v>60</v>
      </c>
      <c r="AB110" s="188">
        <v>82</v>
      </c>
      <c r="AC110" s="188">
        <v>78</v>
      </c>
      <c r="AD110" s="189">
        <v>21.167499999999983</v>
      </c>
    </row>
    <row r="111" spans="1:30" s="183" customFormat="1" ht="11.35" x14ac:dyDescent="0.35">
      <c r="A111" s="175">
        <v>98</v>
      </c>
      <c r="B111" s="175">
        <v>11.400000000000034</v>
      </c>
      <c r="C111" s="175">
        <v>514.0500000000053</v>
      </c>
      <c r="D111" s="184">
        <v>2.0981632653061442</v>
      </c>
      <c r="E111" s="184">
        <v>2.6865608717275604</v>
      </c>
      <c r="F111" s="185">
        <v>803.14200000000017</v>
      </c>
      <c r="G111" s="185">
        <v>9521.54587000008</v>
      </c>
      <c r="H111" s="185">
        <v>38.86345253061257</v>
      </c>
      <c r="I111" s="185">
        <v>92.228392435124391</v>
      </c>
      <c r="J111" s="185">
        <v>1600</v>
      </c>
      <c r="K111" s="185">
        <v>312850</v>
      </c>
      <c r="L111" s="185">
        <v>1276.9387755102041</v>
      </c>
      <c r="M111" s="185">
        <v>262.80488992906066</v>
      </c>
      <c r="N111" s="186">
        <v>7.5</v>
      </c>
      <c r="O111" s="186">
        <v>131.99999999999847</v>
      </c>
      <c r="P111" s="186">
        <v>0.53877551020407533</v>
      </c>
      <c r="Q111" s="186">
        <v>1.383904302121548</v>
      </c>
      <c r="R111" s="187">
        <v>0.89405249217433291</v>
      </c>
      <c r="S111" s="192">
        <v>11.700000000000001</v>
      </c>
      <c r="T111" s="192">
        <v>147.74999999999849</v>
      </c>
      <c r="U111" s="192">
        <v>0.53877551020407533</v>
      </c>
      <c r="V111" s="192">
        <v>1.5261118012264809</v>
      </c>
      <c r="W111" s="187">
        <v>0.88141102817240657</v>
      </c>
      <c r="X111" s="187">
        <v>1.7754635203467395</v>
      </c>
      <c r="Y111" s="188">
        <v>28</v>
      </c>
      <c r="Z111" s="188">
        <v>81</v>
      </c>
      <c r="AA111" s="188">
        <v>51</v>
      </c>
      <c r="AB111" s="188">
        <v>78</v>
      </c>
      <c r="AC111" s="188">
        <v>82</v>
      </c>
      <c r="AD111" s="189">
        <v>20.764999999999976</v>
      </c>
    </row>
    <row r="112" spans="1:30" s="183" customFormat="1" ht="11.35" x14ac:dyDescent="0.35">
      <c r="A112" s="175">
        <v>99</v>
      </c>
      <c r="B112" s="175">
        <v>19.200000000000045</v>
      </c>
      <c r="C112" s="175">
        <v>744.45000000000095</v>
      </c>
      <c r="D112" s="184">
        <v>3.0385714285714323</v>
      </c>
      <c r="E112" s="184">
        <v>4.2092856954088909</v>
      </c>
      <c r="F112" s="185">
        <v>1485.8127000000084</v>
      </c>
      <c r="G112" s="185">
        <v>23700.348595000058</v>
      </c>
      <c r="H112" s="185">
        <v>96.736116714285956</v>
      </c>
      <c r="I112" s="185">
        <v>232.10725738437009</v>
      </c>
      <c r="J112" s="185">
        <v>1600</v>
      </c>
      <c r="K112" s="185">
        <v>312700</v>
      </c>
      <c r="L112" s="185">
        <v>1276.3265306122448</v>
      </c>
      <c r="M112" s="185">
        <v>272.56894057653079</v>
      </c>
      <c r="N112" s="186">
        <v>9</v>
      </c>
      <c r="O112" s="186">
        <v>142.64999999999927</v>
      </c>
      <c r="P112" s="186">
        <v>0.58224489795918066</v>
      </c>
      <c r="Q112" s="186">
        <v>1.4576469716215692</v>
      </c>
      <c r="R112" s="187">
        <v>0.88555956678700409</v>
      </c>
      <c r="S112" s="192">
        <v>11.700000000000001</v>
      </c>
      <c r="T112" s="192">
        <v>167.09999999999917</v>
      </c>
      <c r="U112" s="192">
        <v>0.58224489795918066</v>
      </c>
      <c r="V112" s="192">
        <v>1.8032427298035842</v>
      </c>
      <c r="W112" s="187">
        <v>0.86594464500601742</v>
      </c>
      <c r="X112" s="187">
        <v>1.7515042117930215</v>
      </c>
      <c r="Y112" s="188">
        <v>29</v>
      </c>
      <c r="Z112" s="188">
        <v>71</v>
      </c>
      <c r="AA112" s="188">
        <v>60</v>
      </c>
      <c r="AB112" s="188">
        <v>75</v>
      </c>
      <c r="AC112" s="188">
        <v>85</v>
      </c>
      <c r="AD112" s="189">
        <v>20.774999999999984</v>
      </c>
    </row>
    <row r="113" spans="1:30" s="183" customFormat="1" ht="11.35" x14ac:dyDescent="0.35">
      <c r="A113" s="175">
        <v>100</v>
      </c>
      <c r="B113" s="175">
        <v>19.649999999999977</v>
      </c>
      <c r="C113" s="175">
        <v>1001.1000000000137</v>
      </c>
      <c r="D113" s="184">
        <v>4.0861224489796477</v>
      </c>
      <c r="E113" s="184">
        <v>4.6599918280404848</v>
      </c>
      <c r="F113" s="185">
        <v>1204.7130000000052</v>
      </c>
      <c r="G113" s="185">
        <v>24825.193585000303</v>
      </c>
      <c r="H113" s="185">
        <v>101.32732075510327</v>
      </c>
      <c r="I113" s="185">
        <v>210.23310314426621</v>
      </c>
      <c r="J113" s="185">
        <v>1600</v>
      </c>
      <c r="K113" s="185">
        <v>313150</v>
      </c>
      <c r="L113" s="185">
        <v>1278.1632653061224</v>
      </c>
      <c r="M113" s="185">
        <v>275.35873374852162</v>
      </c>
      <c r="N113" s="186">
        <v>9.6000000000000014</v>
      </c>
      <c r="O113" s="186">
        <v>121.94999999999868</v>
      </c>
      <c r="P113" s="186">
        <v>0.49775510204081097</v>
      </c>
      <c r="Q113" s="186">
        <v>1.4304952502859423</v>
      </c>
      <c r="R113" s="187">
        <v>0.89800526910049028</v>
      </c>
      <c r="S113" s="192">
        <v>7.8000000000000007</v>
      </c>
      <c r="T113" s="192">
        <v>121.64999999999864</v>
      </c>
      <c r="U113" s="192">
        <v>0.49775510204081097</v>
      </c>
      <c r="V113" s="192">
        <v>1.4697699036773566</v>
      </c>
      <c r="W113" s="187">
        <v>0.89825617864759855</v>
      </c>
      <c r="X113" s="187">
        <v>1.7962614477480887</v>
      </c>
      <c r="Y113" s="188">
        <v>27</v>
      </c>
      <c r="Z113" s="188">
        <v>75</v>
      </c>
      <c r="AA113" s="188">
        <v>58</v>
      </c>
      <c r="AB113" s="188">
        <v>84</v>
      </c>
      <c r="AC113" s="188">
        <v>76</v>
      </c>
      <c r="AD113" s="189">
        <v>19.927499999999977</v>
      </c>
    </row>
    <row r="114" spans="1:30" s="183" customFormat="1" ht="11.35" x14ac:dyDescent="0.35">
      <c r="A114" s="175">
        <v>101</v>
      </c>
      <c r="B114" s="175">
        <v>21.450000000000045</v>
      </c>
      <c r="C114" s="175">
        <v>1193.5500000000043</v>
      </c>
      <c r="D114" s="184">
        <v>4.8716326530612424</v>
      </c>
      <c r="E114" s="184">
        <v>5.5590737180044814</v>
      </c>
      <c r="F114" s="185">
        <v>1793.6838000000125</v>
      </c>
      <c r="G114" s="185">
        <v>28793.458715000135</v>
      </c>
      <c r="H114" s="185">
        <v>117.52432128571483</v>
      </c>
      <c r="I114" s="185">
        <v>233.00647151979257</v>
      </c>
      <c r="J114" s="185">
        <v>1600</v>
      </c>
      <c r="K114" s="185">
        <v>313800</v>
      </c>
      <c r="L114" s="185">
        <v>1280.8163265306123</v>
      </c>
      <c r="M114" s="185">
        <v>270.6234206382104</v>
      </c>
      <c r="N114" s="186">
        <v>9.5999999999999091</v>
      </c>
      <c r="O114" s="186">
        <v>105.59999999999897</v>
      </c>
      <c r="P114" s="186">
        <v>0.43102040816326109</v>
      </c>
      <c r="Q114" s="186">
        <v>1.4084045806147225</v>
      </c>
      <c r="R114" s="187">
        <v>0.91137965760322326</v>
      </c>
      <c r="S114" s="192">
        <v>9.75</v>
      </c>
      <c r="T114" s="192">
        <v>111.599999999999</v>
      </c>
      <c r="U114" s="192">
        <v>0.43102040816326109</v>
      </c>
      <c r="V114" s="192">
        <v>1.4091112494104541</v>
      </c>
      <c r="W114" s="187">
        <v>0.90634441087613382</v>
      </c>
      <c r="X114" s="187">
        <v>1.817724068479357</v>
      </c>
      <c r="Y114" s="188">
        <v>24</v>
      </c>
      <c r="Z114" s="188">
        <v>78</v>
      </c>
      <c r="AA114" s="188">
        <v>58</v>
      </c>
      <c r="AB114" s="188">
        <v>80</v>
      </c>
      <c r="AC114" s="188">
        <v>80</v>
      </c>
      <c r="AD114" s="189">
        <v>19.859999999999982</v>
      </c>
    </row>
    <row r="115" spans="1:30" s="183" customFormat="1" ht="11.35" x14ac:dyDescent="0.35">
      <c r="A115" s="175">
        <v>102</v>
      </c>
      <c r="B115" s="175">
        <v>16.949999999999591</v>
      </c>
      <c r="C115" s="175">
        <v>552.15000000000373</v>
      </c>
      <c r="D115" s="184">
        <v>2.2536734693877705</v>
      </c>
      <c r="E115" s="184">
        <v>3.3833346957451025</v>
      </c>
      <c r="F115" s="185">
        <v>1365.3414000000266</v>
      </c>
      <c r="G115" s="185">
        <v>12623.161290000151</v>
      </c>
      <c r="H115" s="185">
        <v>51.523107306123066</v>
      </c>
      <c r="I115" s="185">
        <v>132.47931976675008</v>
      </c>
      <c r="J115" s="185">
        <v>1600</v>
      </c>
      <c r="K115" s="185">
        <v>313400</v>
      </c>
      <c r="L115" s="185">
        <v>1279.1836734693877</v>
      </c>
      <c r="M115" s="185">
        <v>269.89552270272094</v>
      </c>
      <c r="N115" s="186">
        <v>9.5999999999999091</v>
      </c>
      <c r="O115" s="186">
        <v>166.49999999999767</v>
      </c>
      <c r="P115" s="186">
        <v>0.67959183673468437</v>
      </c>
      <c r="Q115" s="186">
        <v>1.662333387662152</v>
      </c>
      <c r="R115" s="187">
        <v>0.86532395049745359</v>
      </c>
      <c r="S115" s="192">
        <v>15.600000000000001</v>
      </c>
      <c r="T115" s="192">
        <v>199.64999999999765</v>
      </c>
      <c r="U115" s="192">
        <v>0.67959183673468437</v>
      </c>
      <c r="V115" s="192">
        <v>2.0676550058342675</v>
      </c>
      <c r="W115" s="187">
        <v>0.83851007037127068</v>
      </c>
      <c r="X115" s="187">
        <v>1.7038340208687242</v>
      </c>
      <c r="Y115" s="188">
        <v>31</v>
      </c>
      <c r="Z115" s="188">
        <v>76</v>
      </c>
      <c r="AA115" s="188">
        <v>53</v>
      </c>
      <c r="AB115" s="188">
        <v>78</v>
      </c>
      <c r="AC115" s="188">
        <v>82</v>
      </c>
      <c r="AD115" s="189">
        <v>20.604999999999961</v>
      </c>
    </row>
    <row r="116" spans="1:30" s="183" customFormat="1" ht="11.35" x14ac:dyDescent="0.35">
      <c r="A116" s="175">
        <v>103</v>
      </c>
      <c r="B116" s="175">
        <v>11.400000000000261</v>
      </c>
      <c r="C116" s="175">
        <v>450.15000000000663</v>
      </c>
      <c r="D116" s="184">
        <v>1.8373469387755372</v>
      </c>
      <c r="E116" s="184">
        <v>2.5122533934193227</v>
      </c>
      <c r="F116" s="185">
        <v>588.97079999999198</v>
      </c>
      <c r="G116" s="185">
        <v>9052.4514500000823</v>
      </c>
      <c r="H116" s="185">
        <v>36.948781428571763</v>
      </c>
      <c r="I116" s="185">
        <v>89.38171908130208</v>
      </c>
      <c r="J116" s="185">
        <v>1600</v>
      </c>
      <c r="K116" s="185">
        <v>304700</v>
      </c>
      <c r="L116" s="185">
        <v>1243.6734693877552</v>
      </c>
      <c r="M116" s="185">
        <v>255.1734694245464</v>
      </c>
      <c r="N116" s="186">
        <v>6.75</v>
      </c>
      <c r="O116" s="186">
        <v>155.39999999999907</v>
      </c>
      <c r="P116" s="186">
        <v>0.63428571428571046</v>
      </c>
      <c r="Q116" s="186">
        <v>1.51045129506187</v>
      </c>
      <c r="R116" s="187">
        <v>0.87421078193297774</v>
      </c>
      <c r="S116" s="192">
        <v>11.700000000000001</v>
      </c>
      <c r="T116" s="192">
        <v>164.39999999999901</v>
      </c>
      <c r="U116" s="192">
        <v>0.63428571428571046</v>
      </c>
      <c r="V116" s="192">
        <v>1.698660567915675</v>
      </c>
      <c r="W116" s="187">
        <v>0.86692569208353631</v>
      </c>
      <c r="X116" s="187">
        <v>1.7411364740165141</v>
      </c>
      <c r="Y116" s="188">
        <v>33</v>
      </c>
      <c r="Z116" s="188">
        <v>85</v>
      </c>
      <c r="AA116" s="188">
        <v>42</v>
      </c>
      <c r="AB116" s="188">
        <v>77</v>
      </c>
      <c r="AC116" s="188">
        <v>83</v>
      </c>
      <c r="AD116" s="189">
        <v>20.589999999999982</v>
      </c>
    </row>
    <row r="117" spans="1:30" s="183" customFormat="1" ht="11.35" x14ac:dyDescent="0.35">
      <c r="A117" s="175">
        <v>104</v>
      </c>
      <c r="B117" s="175">
        <v>10.650000000000205</v>
      </c>
      <c r="C117" s="175">
        <v>363.30000000000382</v>
      </c>
      <c r="D117" s="184">
        <v>1.4828571428571584</v>
      </c>
      <c r="E117" s="184">
        <v>2.3836301355182914</v>
      </c>
      <c r="F117" s="185">
        <v>535.42800000000011</v>
      </c>
      <c r="G117" s="185">
        <v>7759.7646550000336</v>
      </c>
      <c r="H117" s="185">
        <v>31.672508795918503</v>
      </c>
      <c r="I117" s="185">
        <v>80.505136526415981</v>
      </c>
      <c r="J117" s="185">
        <v>1600</v>
      </c>
      <c r="K117" s="185">
        <v>308350</v>
      </c>
      <c r="L117" s="185">
        <v>1258.5714285714287</v>
      </c>
      <c r="M117" s="185">
        <v>281.51376520518494</v>
      </c>
      <c r="N117" s="186">
        <v>7.6500000000000341</v>
      </c>
      <c r="O117" s="186">
        <v>196.04999999999882</v>
      </c>
      <c r="P117" s="186">
        <v>0.80020408163264822</v>
      </c>
      <c r="Q117" s="186">
        <v>1.7131333216805131</v>
      </c>
      <c r="R117" s="187">
        <v>0.8439030216171034</v>
      </c>
      <c r="S117" s="192">
        <v>7.8000000000000007</v>
      </c>
      <c r="T117" s="192">
        <v>211.94999999999891</v>
      </c>
      <c r="U117" s="192">
        <v>0.80020408163264822</v>
      </c>
      <c r="V117" s="192">
        <v>1.8299692311855882</v>
      </c>
      <c r="W117" s="187">
        <v>0.83124328197778652</v>
      </c>
      <c r="X117" s="187">
        <v>1.6751463035948899</v>
      </c>
      <c r="Y117" s="188">
        <v>35</v>
      </c>
      <c r="Z117" s="188">
        <v>70</v>
      </c>
      <c r="AA117" s="188">
        <v>55</v>
      </c>
      <c r="AB117" s="188">
        <v>83</v>
      </c>
      <c r="AC117" s="188">
        <v>77</v>
      </c>
      <c r="AD117" s="189">
        <v>20.932499999999983</v>
      </c>
    </row>
    <row r="118" spans="1:30" s="183" customFormat="1" ht="11.35" x14ac:dyDescent="0.35">
      <c r="A118" s="175">
        <v>105</v>
      </c>
      <c r="B118" s="175">
        <v>24.599999999999227</v>
      </c>
      <c r="C118" s="175">
        <v>1313.5499999999968</v>
      </c>
      <c r="D118" s="184">
        <v>5.3614285714285579</v>
      </c>
      <c r="E118" s="184">
        <v>7.2274885101211206</v>
      </c>
      <c r="F118" s="185">
        <v>2074.7835000000205</v>
      </c>
      <c r="G118" s="185">
        <v>29910.495380000077</v>
      </c>
      <c r="H118" s="185">
        <v>122.08365461224521</v>
      </c>
      <c r="I118" s="185">
        <v>284.62229116199967</v>
      </c>
      <c r="J118" s="185">
        <v>1600</v>
      </c>
      <c r="K118" s="185">
        <v>313000</v>
      </c>
      <c r="L118" s="185">
        <v>1277.5510204081634</v>
      </c>
      <c r="M118" s="185">
        <v>269.15571253675375</v>
      </c>
      <c r="N118" s="186">
        <v>7.6500000000000341</v>
      </c>
      <c r="O118" s="186">
        <v>145.94999999999811</v>
      </c>
      <c r="P118" s="186">
        <v>0.59571428571427798</v>
      </c>
      <c r="Q118" s="186">
        <v>1.4970709106369657</v>
      </c>
      <c r="R118" s="187">
        <v>0.8814282232512809</v>
      </c>
      <c r="S118" s="192">
        <v>13.650000000000002</v>
      </c>
      <c r="T118" s="192">
        <v>174.89999999999816</v>
      </c>
      <c r="U118" s="192">
        <v>0.59571428571427798</v>
      </c>
      <c r="V118" s="192">
        <v>1.8806421299679363</v>
      </c>
      <c r="W118" s="187">
        <v>0.85790884718498783</v>
      </c>
      <c r="X118" s="187">
        <v>1.7393370704362687</v>
      </c>
      <c r="Y118" s="188">
        <v>26</v>
      </c>
      <c r="Z118" s="188">
        <v>84</v>
      </c>
      <c r="AA118" s="188">
        <v>50</v>
      </c>
      <c r="AB118" s="188">
        <v>77</v>
      </c>
      <c r="AC118" s="188">
        <v>83</v>
      </c>
      <c r="AD118" s="189">
        <v>20.514999999999969</v>
      </c>
    </row>
    <row r="119" spans="1:30" s="183" customFormat="1" ht="11.35" x14ac:dyDescent="0.35">
      <c r="A119" s="175">
        <v>106</v>
      </c>
      <c r="B119" s="175">
        <v>23.549999999999997</v>
      </c>
      <c r="C119" s="175">
        <v>1086.000000000005</v>
      </c>
      <c r="D119" s="184">
        <v>4.4326530612245101</v>
      </c>
      <c r="E119" s="184">
        <v>5.5633474766127708</v>
      </c>
      <c r="F119" s="185">
        <v>1713.3695999999993</v>
      </c>
      <c r="G119" s="185">
        <v>21674.125440000091</v>
      </c>
      <c r="H119" s="185">
        <v>88.465818122449349</v>
      </c>
      <c r="I119" s="185">
        <v>206.0813759438023</v>
      </c>
      <c r="J119" s="185">
        <v>1600</v>
      </c>
      <c r="K119" s="185">
        <v>308700</v>
      </c>
      <c r="L119" s="185">
        <v>1260</v>
      </c>
      <c r="M119" s="185">
        <v>280.31744300428221</v>
      </c>
      <c r="N119" s="186">
        <v>9.5999999999999091</v>
      </c>
      <c r="O119" s="186">
        <v>145.6499999999977</v>
      </c>
      <c r="P119" s="186">
        <v>0.59448979591835793</v>
      </c>
      <c r="Q119" s="186">
        <v>1.5187760133702475</v>
      </c>
      <c r="R119" s="187">
        <v>0.87876139343239024</v>
      </c>
      <c r="S119" s="192">
        <v>11.700000000000001</v>
      </c>
      <c r="T119" s="192">
        <v>145.34999999999761</v>
      </c>
      <c r="U119" s="192">
        <v>0.59448979591835793</v>
      </c>
      <c r="V119" s="192">
        <v>1.6553705292653336</v>
      </c>
      <c r="W119" s="187">
        <v>0.87901111249844099</v>
      </c>
      <c r="X119" s="187">
        <v>1.7577725059308311</v>
      </c>
      <c r="Y119" s="188">
        <v>34</v>
      </c>
      <c r="Z119" s="188">
        <v>76</v>
      </c>
      <c r="AA119" s="188">
        <v>50</v>
      </c>
      <c r="AB119" s="188">
        <v>85</v>
      </c>
      <c r="AC119" s="188">
        <v>75</v>
      </c>
      <c r="AD119" s="189">
        <v>20.022499999999962</v>
      </c>
    </row>
    <row r="120" spans="1:30" s="183" customFormat="1" ht="11.35" x14ac:dyDescent="0.35">
      <c r="A120" s="175">
        <v>107</v>
      </c>
      <c r="B120" s="175">
        <v>9</v>
      </c>
      <c r="C120" s="175">
        <v>418.04999999999711</v>
      </c>
      <c r="D120" s="184">
        <v>1.7063265306122331</v>
      </c>
      <c r="E120" s="184">
        <v>2.4214103852086928</v>
      </c>
      <c r="F120" s="185">
        <v>629.12790000000621</v>
      </c>
      <c r="G120" s="185">
        <v>10857.438729999982</v>
      </c>
      <c r="H120" s="185">
        <v>44.316076448979516</v>
      </c>
      <c r="I120" s="185">
        <v>105.60525814784195</v>
      </c>
      <c r="J120" s="185">
        <v>1600</v>
      </c>
      <c r="K120" s="185">
        <v>310350</v>
      </c>
      <c r="L120" s="185">
        <v>1266.7346938775511</v>
      </c>
      <c r="M120" s="185">
        <v>269.99079944176816</v>
      </c>
      <c r="N120" s="186">
        <v>9.6000000000000227</v>
      </c>
      <c r="O120" s="186">
        <v>205.79999999999976</v>
      </c>
      <c r="P120" s="186">
        <v>0.83999999999999897</v>
      </c>
      <c r="Q120" s="186">
        <v>1.8173041193743731</v>
      </c>
      <c r="R120" s="187">
        <v>0.83841714756801333</v>
      </c>
      <c r="S120" s="192">
        <v>9.75</v>
      </c>
      <c r="T120" s="192">
        <v>199.79999999999973</v>
      </c>
      <c r="U120" s="192">
        <v>0.83999999999999897</v>
      </c>
      <c r="V120" s="192">
        <v>1.9083735470767533</v>
      </c>
      <c r="W120" s="187">
        <v>0.84312801790130754</v>
      </c>
      <c r="X120" s="187">
        <v>1.6815451654693208</v>
      </c>
      <c r="Y120" s="188">
        <v>33</v>
      </c>
      <c r="Z120" s="188">
        <v>74</v>
      </c>
      <c r="AA120" s="188">
        <v>53</v>
      </c>
      <c r="AB120" s="188">
        <v>75</v>
      </c>
      <c r="AC120" s="188">
        <v>85</v>
      </c>
      <c r="AD120" s="189">
        <v>21.227499999999996</v>
      </c>
    </row>
    <row r="121" spans="1:30" s="183" customFormat="1" ht="11.35" x14ac:dyDescent="0.35">
      <c r="A121" s="175">
        <v>108</v>
      </c>
      <c r="B121" s="175">
        <v>15.900000000000205</v>
      </c>
      <c r="C121" s="175">
        <v>689.10000000000537</v>
      </c>
      <c r="D121" s="184">
        <v>2.8126530612245118</v>
      </c>
      <c r="E121" s="184">
        <v>3.696301749173593</v>
      </c>
      <c r="F121" s="185">
        <v>910.22759999998391</v>
      </c>
      <c r="G121" s="185">
        <v>14944.464765000248</v>
      </c>
      <c r="H121" s="185">
        <v>60.997815367347954</v>
      </c>
      <c r="I121" s="185">
        <v>144.61534223796249</v>
      </c>
      <c r="J121" s="185">
        <v>1600</v>
      </c>
      <c r="K121" s="185">
        <v>302650</v>
      </c>
      <c r="L121" s="185">
        <v>1235.3061224489795</v>
      </c>
      <c r="M121" s="185">
        <v>280.27432434775653</v>
      </c>
      <c r="N121" s="186">
        <v>7.6500000000000057</v>
      </c>
      <c r="O121" s="186">
        <v>143.8499999999998</v>
      </c>
      <c r="P121" s="186">
        <v>0.5871428571428563</v>
      </c>
      <c r="Q121" s="186">
        <v>1.4559262726784623</v>
      </c>
      <c r="R121" s="187">
        <v>0.88109113453192822</v>
      </c>
      <c r="S121" s="192">
        <v>11.700000000000001</v>
      </c>
      <c r="T121" s="192">
        <v>182.9999999999998</v>
      </c>
      <c r="U121" s="192">
        <v>0.5871428571428563</v>
      </c>
      <c r="V121" s="192">
        <v>1.8533810531575521</v>
      </c>
      <c r="W121" s="187">
        <v>0.84872907625542482</v>
      </c>
      <c r="X121" s="187">
        <v>1.729820210787353</v>
      </c>
      <c r="Y121" s="188">
        <v>40</v>
      </c>
      <c r="Z121" s="188">
        <v>72</v>
      </c>
      <c r="AA121" s="188">
        <v>48</v>
      </c>
      <c r="AB121" s="188">
        <v>83</v>
      </c>
      <c r="AC121" s="188">
        <v>77</v>
      </c>
      <c r="AD121" s="189">
        <v>20.162499999999998</v>
      </c>
    </row>
    <row r="122" spans="1:30" s="183" customFormat="1" ht="11.35" x14ac:dyDescent="0.35">
      <c r="A122" s="175">
        <v>109</v>
      </c>
      <c r="B122" s="175">
        <v>38.249999999999886</v>
      </c>
      <c r="C122" s="175">
        <v>2411.5500000000147</v>
      </c>
      <c r="D122" s="184">
        <v>9.8430612244898565</v>
      </c>
      <c r="E122" s="184">
        <v>10.544115600050075</v>
      </c>
      <c r="F122" s="185">
        <v>3051.9395999999942</v>
      </c>
      <c r="G122" s="185">
        <v>53779.949985000385</v>
      </c>
      <c r="H122" s="185">
        <v>219.50999993877707</v>
      </c>
      <c r="I122" s="185">
        <v>427.15181823572584</v>
      </c>
      <c r="J122" s="185">
        <v>1600</v>
      </c>
      <c r="K122" s="185">
        <v>313800</v>
      </c>
      <c r="L122" s="185">
        <v>1280.8163265306123</v>
      </c>
      <c r="M122" s="185">
        <v>270.6234206382104</v>
      </c>
      <c r="N122" s="186">
        <v>7.6499999999999773</v>
      </c>
      <c r="O122" s="186">
        <v>74.999999999998408</v>
      </c>
      <c r="P122" s="186">
        <v>0.30612244897958535</v>
      </c>
      <c r="Q122" s="186">
        <v>1.162116879097129</v>
      </c>
      <c r="R122" s="187">
        <v>0.93605320373449408</v>
      </c>
      <c r="S122" s="192">
        <v>9.75</v>
      </c>
      <c r="T122" s="192">
        <v>74.249999999998593</v>
      </c>
      <c r="U122" s="192">
        <v>0.30612244897958535</v>
      </c>
      <c r="V122" s="192">
        <v>1.1465114658467819</v>
      </c>
      <c r="W122" s="187">
        <v>0.93669267169714909</v>
      </c>
      <c r="X122" s="187">
        <v>1.8727458754316433</v>
      </c>
      <c r="Y122" s="188">
        <v>28</v>
      </c>
      <c r="Z122" s="188">
        <v>74</v>
      </c>
      <c r="AA122" s="188">
        <v>58</v>
      </c>
      <c r="AB122" s="188">
        <v>82</v>
      </c>
      <c r="AC122" s="188">
        <v>78</v>
      </c>
      <c r="AD122" s="189">
        <v>19.547499999999975</v>
      </c>
    </row>
    <row r="123" spans="1:30" s="183" customFormat="1" ht="11.35" x14ac:dyDescent="0.35">
      <c r="A123" s="175">
        <v>110</v>
      </c>
      <c r="B123" s="175">
        <v>19.349999999999909</v>
      </c>
      <c r="C123" s="175">
        <v>923.69999999999493</v>
      </c>
      <c r="D123" s="184">
        <v>3.7702040816326323</v>
      </c>
      <c r="E123" s="184">
        <v>4.5665020017459845</v>
      </c>
      <c r="F123" s="185">
        <v>1566.1269000000063</v>
      </c>
      <c r="G123" s="185">
        <v>18381.763794999923</v>
      </c>
      <c r="H123" s="185">
        <v>75.027607326530301</v>
      </c>
      <c r="I123" s="185">
        <v>178.35369929529472</v>
      </c>
      <c r="J123" s="185">
        <v>1600</v>
      </c>
      <c r="K123" s="185">
        <v>301850</v>
      </c>
      <c r="L123" s="185">
        <v>1232.0408163265306</v>
      </c>
      <c r="M123" s="185">
        <v>278.32181214214069</v>
      </c>
      <c r="N123" s="186">
        <v>7.6499999999999773</v>
      </c>
      <c r="O123" s="186">
        <v>114.74999999999889</v>
      </c>
      <c r="P123" s="186">
        <v>0.46836734693877097</v>
      </c>
      <c r="Q123" s="186">
        <v>1.3303323677808709</v>
      </c>
      <c r="R123" s="187">
        <v>0.90127758420441439</v>
      </c>
      <c r="S123" s="192">
        <v>11.700000000000001</v>
      </c>
      <c r="T123" s="192">
        <v>109.34999999999911</v>
      </c>
      <c r="U123" s="192">
        <v>0.46836734693877097</v>
      </c>
      <c r="V123" s="192">
        <v>1.3232964518573131</v>
      </c>
      <c r="W123" s="187">
        <v>0.90592334494773596</v>
      </c>
      <c r="X123" s="187">
        <v>1.8072009291521502</v>
      </c>
      <c r="Y123" s="188">
        <v>35</v>
      </c>
      <c r="Z123" s="188">
        <v>77</v>
      </c>
      <c r="AA123" s="188">
        <v>48</v>
      </c>
      <c r="AB123" s="188">
        <v>73</v>
      </c>
      <c r="AC123" s="188">
        <v>87</v>
      </c>
      <c r="AD123" s="189">
        <v>19.372499999999985</v>
      </c>
    </row>
    <row r="124" spans="1:30" s="183" customFormat="1" ht="11.35" x14ac:dyDescent="0.35">
      <c r="A124" s="175">
        <v>111</v>
      </c>
      <c r="B124" s="175">
        <v>22.500000000000227</v>
      </c>
      <c r="C124" s="175">
        <v>850.20000000001062</v>
      </c>
      <c r="D124" s="184">
        <v>3.4702040816326964</v>
      </c>
      <c r="E124" s="184">
        <v>5.1075031153132802</v>
      </c>
      <c r="F124" s="185">
        <v>1459.0413000000428</v>
      </c>
      <c r="G124" s="185">
        <v>20919.692515000264</v>
      </c>
      <c r="H124" s="185">
        <v>85.386500061225576</v>
      </c>
      <c r="I124" s="185">
        <v>203.23092249434822</v>
      </c>
      <c r="J124" s="185">
        <v>1600</v>
      </c>
      <c r="K124" s="185">
        <v>311350</v>
      </c>
      <c r="L124" s="185">
        <v>1270.8163265306123</v>
      </c>
      <c r="M124" s="185">
        <v>279.77476841886119</v>
      </c>
      <c r="N124" s="186">
        <v>7.6499999999999773</v>
      </c>
      <c r="O124" s="186">
        <v>124.94999999999882</v>
      </c>
      <c r="P124" s="186">
        <v>0.50999999999999523</v>
      </c>
      <c r="Q124" s="186">
        <v>1.2651912963632928</v>
      </c>
      <c r="R124" s="187">
        <v>0.8955223880597023</v>
      </c>
      <c r="S124" s="192">
        <v>7.8000000000000007</v>
      </c>
      <c r="T124" s="192">
        <v>157.94999999999868</v>
      </c>
      <c r="U124" s="192">
        <v>0.50999999999999523</v>
      </c>
      <c r="V124" s="192">
        <v>1.488064677281808</v>
      </c>
      <c r="W124" s="187">
        <v>0.86792926125674241</v>
      </c>
      <c r="X124" s="187">
        <v>1.7634516493164447</v>
      </c>
      <c r="Y124" s="188">
        <v>40</v>
      </c>
      <c r="Z124" s="188">
        <v>67</v>
      </c>
      <c r="AA124" s="188">
        <v>53</v>
      </c>
      <c r="AB124" s="188">
        <v>75</v>
      </c>
      <c r="AC124" s="188">
        <v>85</v>
      </c>
      <c r="AD124" s="189">
        <v>19.93249999999998</v>
      </c>
    </row>
    <row r="125" spans="1:30" s="183" customFormat="1" ht="11.35" x14ac:dyDescent="0.35">
      <c r="A125" s="175">
        <v>112</v>
      </c>
      <c r="B125" s="175">
        <v>15.449999999999818</v>
      </c>
      <c r="C125" s="175">
        <v>713.85000000000582</v>
      </c>
      <c r="D125" s="184">
        <v>2.913673469387779</v>
      </c>
      <c r="E125" s="184">
        <v>3.932281120542322</v>
      </c>
      <c r="F125" s="185">
        <v>1271.6415000000002</v>
      </c>
      <c r="G125" s="185">
        <v>17745.050665000148</v>
      </c>
      <c r="H125" s="185">
        <v>72.428778224490401</v>
      </c>
      <c r="I125" s="185">
        <v>182.24440828847267</v>
      </c>
      <c r="J125" s="185">
        <v>1600</v>
      </c>
      <c r="K125" s="185">
        <v>309100</v>
      </c>
      <c r="L125" s="185">
        <v>1261.6326530612246</v>
      </c>
      <c r="M125" s="185">
        <v>281.13023452747575</v>
      </c>
      <c r="N125" s="186">
        <v>9.5999999999999091</v>
      </c>
      <c r="O125" s="186">
        <v>182.99999999999807</v>
      </c>
      <c r="P125" s="186">
        <v>0.74693877551019616</v>
      </c>
      <c r="Q125" s="186">
        <v>1.8139545651060129</v>
      </c>
      <c r="R125" s="187">
        <v>0.85230024213075195</v>
      </c>
      <c r="S125" s="192">
        <v>9.75</v>
      </c>
      <c r="T125" s="192">
        <v>185.99999999999807</v>
      </c>
      <c r="U125" s="192">
        <v>0.74693877551019616</v>
      </c>
      <c r="V125" s="192">
        <v>1.825942196415411</v>
      </c>
      <c r="W125" s="187">
        <v>0.84987893462469877</v>
      </c>
      <c r="X125" s="187">
        <v>1.7021791767554508</v>
      </c>
      <c r="Y125" s="188">
        <v>40</v>
      </c>
      <c r="Z125" s="188">
        <v>61</v>
      </c>
      <c r="AA125" s="188">
        <v>59</v>
      </c>
      <c r="AB125" s="188">
        <v>84</v>
      </c>
      <c r="AC125" s="188">
        <v>76</v>
      </c>
      <c r="AD125" s="189">
        <v>20.64999999999997</v>
      </c>
    </row>
    <row r="126" spans="1:30" s="183" customFormat="1" ht="11.35" x14ac:dyDescent="0.35">
      <c r="A126" s="175">
        <v>113</v>
      </c>
      <c r="B126" s="175">
        <v>23.550000000000296</v>
      </c>
      <c r="C126" s="175">
        <v>1326.9000000000151</v>
      </c>
      <c r="D126" s="184">
        <v>5.4159183673470004</v>
      </c>
      <c r="E126" s="184">
        <v>5.5095047969906714</v>
      </c>
      <c r="F126" s="185">
        <v>1726.7553000000225</v>
      </c>
      <c r="G126" s="185">
        <v>34276.985085000473</v>
      </c>
      <c r="H126" s="185">
        <v>139.90606157143051</v>
      </c>
      <c r="I126" s="185">
        <v>289.01818668783477</v>
      </c>
      <c r="J126" s="185">
        <v>1600</v>
      </c>
      <c r="K126" s="185">
        <v>310400</v>
      </c>
      <c r="L126" s="185">
        <v>1266.9387755102041</v>
      </c>
      <c r="M126" s="185">
        <v>272.07614111507155</v>
      </c>
      <c r="N126" s="186">
        <v>9.4499999999999957</v>
      </c>
      <c r="O126" s="186">
        <v>95.849999999998971</v>
      </c>
      <c r="P126" s="186">
        <v>0.39122448979591418</v>
      </c>
      <c r="Q126" s="186">
        <v>1.3759923880083025</v>
      </c>
      <c r="R126" s="187">
        <v>0.9190216702572559</v>
      </c>
      <c r="S126" s="192">
        <v>11.700000000000001</v>
      </c>
      <c r="T126" s="192">
        <v>105.74999999999883</v>
      </c>
      <c r="U126" s="192">
        <v>0.39122448979591418</v>
      </c>
      <c r="V126" s="192">
        <v>1.4647390341878834</v>
      </c>
      <c r="W126" s="187">
        <v>0.91065771131669071</v>
      </c>
      <c r="X126" s="187">
        <v>1.8296793815739467</v>
      </c>
      <c r="Y126" s="188">
        <v>31</v>
      </c>
      <c r="Z126" s="188">
        <v>77</v>
      </c>
      <c r="AA126" s="188">
        <v>52</v>
      </c>
      <c r="AB126" s="188">
        <v>73</v>
      </c>
      <c r="AC126" s="188">
        <v>87</v>
      </c>
      <c r="AD126" s="189">
        <v>19.727499999999981</v>
      </c>
    </row>
    <row r="127" spans="1:30" s="183" customFormat="1" ht="11.35" x14ac:dyDescent="0.35">
      <c r="A127" s="175">
        <v>114</v>
      </c>
      <c r="B127" s="175">
        <v>18.300000000000068</v>
      </c>
      <c r="C127" s="175">
        <v>710.55000000000723</v>
      </c>
      <c r="D127" s="184">
        <v>2.9002040816326824</v>
      </c>
      <c r="E127" s="184">
        <v>4.4071418797610855</v>
      </c>
      <c r="F127" s="185">
        <v>1566.1269</v>
      </c>
      <c r="G127" s="185">
        <v>18086.162920000213</v>
      </c>
      <c r="H127" s="185">
        <v>73.821073142858012</v>
      </c>
      <c r="I127" s="185">
        <v>184.79270443546841</v>
      </c>
      <c r="J127" s="185">
        <v>1600</v>
      </c>
      <c r="K127" s="185">
        <v>314900</v>
      </c>
      <c r="L127" s="185">
        <v>1285.3061224489795</v>
      </c>
      <c r="M127" s="185">
        <v>284.1589693101576</v>
      </c>
      <c r="N127" s="186">
        <v>7.6500000000000341</v>
      </c>
      <c r="O127" s="186">
        <v>179.54999999999916</v>
      </c>
      <c r="P127" s="186">
        <v>0.73285714285713943</v>
      </c>
      <c r="Q127" s="186">
        <v>1.6403255874328284</v>
      </c>
      <c r="R127" s="187">
        <v>0.86083013603069469</v>
      </c>
      <c r="S127" s="192">
        <v>13.650000000000002</v>
      </c>
      <c r="T127" s="192">
        <v>210.14999999999893</v>
      </c>
      <c r="U127" s="192">
        <v>0.73285714285713943</v>
      </c>
      <c r="V127" s="192">
        <v>1.9402237758657868</v>
      </c>
      <c r="W127" s="187">
        <v>0.83711196372514884</v>
      </c>
      <c r="X127" s="187">
        <v>1.6979420997558434</v>
      </c>
      <c r="Y127" s="188">
        <v>33</v>
      </c>
      <c r="Z127" s="188">
        <v>59</v>
      </c>
      <c r="AA127" s="188">
        <v>68</v>
      </c>
      <c r="AB127" s="188">
        <v>80</v>
      </c>
      <c r="AC127" s="188">
        <v>80</v>
      </c>
      <c r="AD127" s="189">
        <v>21.502499999999984</v>
      </c>
    </row>
    <row r="128" spans="1:30" s="183" customFormat="1" ht="11.35" x14ac:dyDescent="0.35">
      <c r="A128" s="175">
        <v>115</v>
      </c>
      <c r="B128" s="175">
        <v>15.450000000000273</v>
      </c>
      <c r="C128" s="175">
        <v>696.75000000000898</v>
      </c>
      <c r="D128" s="184">
        <v>2.8438775510204448</v>
      </c>
      <c r="E128" s="184">
        <v>3.2695351203157017</v>
      </c>
      <c r="F128" s="185">
        <v>1044.0846000000017</v>
      </c>
      <c r="G128" s="185">
        <v>16278.647230000197</v>
      </c>
      <c r="H128" s="185">
        <v>66.443458081633452</v>
      </c>
      <c r="I128" s="185">
        <v>147.52105913040415</v>
      </c>
      <c r="J128" s="185">
        <v>1600</v>
      </c>
      <c r="K128" s="185">
        <v>310150</v>
      </c>
      <c r="L128" s="185">
        <v>1265.9183673469388</v>
      </c>
      <c r="M128" s="185">
        <v>261.48157919750031</v>
      </c>
      <c r="N128" s="186">
        <v>7.0499999999999545</v>
      </c>
      <c r="O128" s="186">
        <v>105.89999999999941</v>
      </c>
      <c r="P128" s="186">
        <v>0.43224489795918125</v>
      </c>
      <c r="Q128" s="186">
        <v>1.2590821945234771</v>
      </c>
      <c r="R128" s="187">
        <v>0.90851367111571901</v>
      </c>
      <c r="S128" s="192">
        <v>11.700000000000001</v>
      </c>
      <c r="T128" s="192">
        <v>113.54999999999912</v>
      </c>
      <c r="U128" s="192">
        <v>0.43224489795918125</v>
      </c>
      <c r="V128" s="192">
        <v>1.3939573208598253</v>
      </c>
      <c r="W128" s="187">
        <v>0.90190488531812951</v>
      </c>
      <c r="X128" s="187">
        <v>1.8104185564338486</v>
      </c>
      <c r="Y128" s="188">
        <v>36</v>
      </c>
      <c r="Z128" s="188">
        <v>72</v>
      </c>
      <c r="AA128" s="188">
        <v>52</v>
      </c>
      <c r="AB128" s="188">
        <v>82</v>
      </c>
      <c r="AC128" s="188">
        <v>78</v>
      </c>
      <c r="AD128" s="189">
        <v>19.292499999999986</v>
      </c>
    </row>
    <row r="129" spans="1:30" s="183" customFormat="1" ht="11.35" x14ac:dyDescent="0.35">
      <c r="A129" s="175">
        <v>116</v>
      </c>
      <c r="B129" s="175">
        <v>19.049999999999926</v>
      </c>
      <c r="C129" s="175">
        <v>774.60000000000275</v>
      </c>
      <c r="D129" s="184">
        <v>3.1616326530612358</v>
      </c>
      <c r="E129" s="184">
        <v>3.7304679017708362</v>
      </c>
      <c r="F129" s="185">
        <v>1325.1842999999947</v>
      </c>
      <c r="G129" s="185">
        <v>22094.510785000064</v>
      </c>
      <c r="H129" s="185">
        <v>90.181676673469653</v>
      </c>
      <c r="I129" s="185">
        <v>180.26087494578101</v>
      </c>
      <c r="J129" s="185">
        <v>1600</v>
      </c>
      <c r="K129" s="185">
        <v>314350</v>
      </c>
      <c r="L129" s="185">
        <v>1283.0612244897959</v>
      </c>
      <c r="M129" s="185">
        <v>292.58040846325878</v>
      </c>
      <c r="N129" s="186">
        <v>9.5999999999999091</v>
      </c>
      <c r="O129" s="186">
        <v>126.89999999999873</v>
      </c>
      <c r="P129" s="186">
        <v>0.51795918367346416</v>
      </c>
      <c r="Q129" s="186">
        <v>1.5268914360043995</v>
      </c>
      <c r="R129" s="187">
        <v>0.89414414414414523</v>
      </c>
      <c r="S129" s="192">
        <v>9.75</v>
      </c>
      <c r="T129" s="192">
        <v>148.94999999999897</v>
      </c>
      <c r="U129" s="192">
        <v>0.51795918367346416</v>
      </c>
      <c r="V129" s="192">
        <v>1.6280104266087601</v>
      </c>
      <c r="W129" s="187">
        <v>0.87575075075075137</v>
      </c>
      <c r="X129" s="187">
        <v>1.7698948948948967</v>
      </c>
      <c r="Y129" s="188">
        <v>29</v>
      </c>
      <c r="Z129" s="188">
        <v>61</v>
      </c>
      <c r="AA129" s="188">
        <v>70</v>
      </c>
      <c r="AB129" s="188">
        <v>83</v>
      </c>
      <c r="AC129" s="188">
        <v>77</v>
      </c>
      <c r="AD129" s="189">
        <v>19.979999999999979</v>
      </c>
    </row>
    <row r="130" spans="1:30" s="183" customFormat="1" ht="11.35" x14ac:dyDescent="0.35">
      <c r="A130" s="175">
        <v>117</v>
      </c>
      <c r="B130" s="175">
        <v>19.350000000000477</v>
      </c>
      <c r="C130" s="175">
        <v>964.4999999999867</v>
      </c>
      <c r="D130" s="184">
        <v>3.9367346938774967</v>
      </c>
      <c r="E130" s="184">
        <v>5.0088648413583217</v>
      </c>
      <c r="F130" s="185">
        <v>1619.6696999999069</v>
      </c>
      <c r="G130" s="185">
        <v>22235.655554999434</v>
      </c>
      <c r="H130" s="185">
        <v>90.75777777550789</v>
      </c>
      <c r="I130" s="185">
        <v>222.34286682322639</v>
      </c>
      <c r="J130" s="185">
        <v>1600</v>
      </c>
      <c r="K130" s="185">
        <v>307150</v>
      </c>
      <c r="L130" s="185">
        <v>1253.6734693877552</v>
      </c>
      <c r="M130" s="185">
        <v>278.98890833430949</v>
      </c>
      <c r="N130" s="186">
        <v>9.4499999999999886</v>
      </c>
      <c r="O130" s="186">
        <v>166.19999999999825</v>
      </c>
      <c r="P130" s="186">
        <v>0.67836734693876843</v>
      </c>
      <c r="Q130" s="186">
        <v>1.6790602208255876</v>
      </c>
      <c r="R130" s="187">
        <v>0.86300692383778554</v>
      </c>
      <c r="S130" s="192">
        <v>9.6000000000000227</v>
      </c>
      <c r="T130" s="192">
        <v>175.19999999999823</v>
      </c>
      <c r="U130" s="192">
        <v>0.67836734693876843</v>
      </c>
      <c r="V130" s="192">
        <v>1.7435232870999193</v>
      </c>
      <c r="W130" s="187">
        <v>0.85558852621167292</v>
      </c>
      <c r="X130" s="187">
        <v>1.7185954500494585</v>
      </c>
      <c r="Y130" s="188">
        <v>31</v>
      </c>
      <c r="Z130" s="188">
        <v>74</v>
      </c>
      <c r="AA130" s="188">
        <v>55</v>
      </c>
      <c r="AB130" s="188">
        <v>80</v>
      </c>
      <c r="AC130" s="188">
        <v>80</v>
      </c>
      <c r="AD130" s="189">
        <v>20.21999999999997</v>
      </c>
    </row>
    <row r="131" spans="1:30" s="183" customFormat="1" ht="11.35" x14ac:dyDescent="0.35">
      <c r="A131" s="175">
        <v>118</v>
      </c>
      <c r="B131" s="175">
        <v>24.749999999999972</v>
      </c>
      <c r="C131" s="175">
        <v>1340.0999999999929</v>
      </c>
      <c r="D131" s="184">
        <v>5.4697959183673177</v>
      </c>
      <c r="E131" s="184">
        <v>6.59588374179142</v>
      </c>
      <c r="F131" s="185">
        <v>2155.0976999999957</v>
      </c>
      <c r="G131" s="185">
        <v>39587.241004999749</v>
      </c>
      <c r="H131" s="185">
        <v>161.58057553061121</v>
      </c>
      <c r="I131" s="185">
        <v>364.56430533186864</v>
      </c>
      <c r="J131" s="185">
        <v>1600</v>
      </c>
      <c r="K131" s="185">
        <v>313600</v>
      </c>
      <c r="L131" s="185">
        <v>1280</v>
      </c>
      <c r="M131" s="185">
        <v>278.10836430262566</v>
      </c>
      <c r="N131" s="186">
        <v>9.6000000000000014</v>
      </c>
      <c r="O131" s="186">
        <v>149.99999999999829</v>
      </c>
      <c r="P131" s="186">
        <v>0.61224489795917669</v>
      </c>
      <c r="Q131" s="186">
        <v>1.7386143263658904</v>
      </c>
      <c r="R131" s="187">
        <v>0.87890530394768829</v>
      </c>
      <c r="S131" s="192">
        <v>13.650000000000002</v>
      </c>
      <c r="T131" s="192">
        <v>173.69999999999857</v>
      </c>
      <c r="U131" s="192">
        <v>0.61224489795917669</v>
      </c>
      <c r="V131" s="192">
        <v>1.8940753668963124</v>
      </c>
      <c r="W131" s="187">
        <v>0.85977234197142272</v>
      </c>
      <c r="X131" s="187">
        <v>1.7386776459191111</v>
      </c>
      <c r="Y131" s="188">
        <v>36</v>
      </c>
      <c r="Z131" s="188">
        <v>71</v>
      </c>
      <c r="AA131" s="188">
        <v>53</v>
      </c>
      <c r="AB131" s="188">
        <v>79</v>
      </c>
      <c r="AC131" s="188">
        <v>81</v>
      </c>
      <c r="AD131" s="189">
        <v>20.644999999999975</v>
      </c>
    </row>
    <row r="132" spans="1:30" s="183" customFormat="1" ht="11.35" x14ac:dyDescent="0.35">
      <c r="A132" s="175">
        <v>119</v>
      </c>
      <c r="B132" s="175">
        <v>17.100000000000023</v>
      </c>
      <c r="C132" s="175">
        <v>871.80000000000553</v>
      </c>
      <c r="D132" s="184">
        <v>3.5583673469387982</v>
      </c>
      <c r="E132" s="184">
        <v>3.8140649687459187</v>
      </c>
      <c r="F132" s="185">
        <v>1311.7986000000042</v>
      </c>
      <c r="G132" s="185">
        <v>18720.124545000133</v>
      </c>
      <c r="H132" s="185">
        <v>76.408671612245442</v>
      </c>
      <c r="I132" s="185">
        <v>164.78660226061251</v>
      </c>
      <c r="J132" s="185">
        <v>1600</v>
      </c>
      <c r="K132" s="185">
        <v>307100</v>
      </c>
      <c r="L132" s="185">
        <v>1253.4693877551019</v>
      </c>
      <c r="M132" s="185">
        <v>276.94580623623227</v>
      </c>
      <c r="N132" s="186">
        <v>5.7000000000000455</v>
      </c>
      <c r="O132" s="186">
        <v>104.99999999999845</v>
      </c>
      <c r="P132" s="186">
        <v>0.42857142857142227</v>
      </c>
      <c r="Q132" s="186">
        <v>1.1763290356018432</v>
      </c>
      <c r="R132" s="187">
        <v>0.91198289953476785</v>
      </c>
      <c r="S132" s="192">
        <v>9.4499999999999318</v>
      </c>
      <c r="T132" s="192">
        <v>106.94999999999854</v>
      </c>
      <c r="U132" s="192">
        <v>0.42857142857142227</v>
      </c>
      <c r="V132" s="192">
        <v>1.3664309004927118</v>
      </c>
      <c r="W132" s="187">
        <v>0.91034829624041358</v>
      </c>
      <c r="X132" s="187">
        <v>1.8223311957751815</v>
      </c>
      <c r="Y132" s="188">
        <v>31</v>
      </c>
      <c r="Z132" s="188">
        <v>78</v>
      </c>
      <c r="AA132" s="188">
        <v>51</v>
      </c>
      <c r="AB132" s="188">
        <v>76</v>
      </c>
      <c r="AC132" s="188">
        <v>84</v>
      </c>
      <c r="AD132" s="189">
        <v>19.882499999999975</v>
      </c>
    </row>
    <row r="133" spans="1:30" s="183" customFormat="1" ht="11.35" x14ac:dyDescent="0.35">
      <c r="A133" s="175">
        <v>120</v>
      </c>
      <c r="B133" s="175">
        <v>33.000000000000227</v>
      </c>
      <c r="C133" s="175">
        <v>1255.3500000000115</v>
      </c>
      <c r="D133" s="184">
        <v>5.1238775510204553</v>
      </c>
      <c r="E133" s="184">
        <v>6.9133832600037204</v>
      </c>
      <c r="F133" s="185">
        <v>2543.2830000000158</v>
      </c>
      <c r="G133" s="185">
        <v>36495.293035000323</v>
      </c>
      <c r="H133" s="185">
        <v>148.96037973469518</v>
      </c>
      <c r="I133" s="185">
        <v>374.4225705411958</v>
      </c>
      <c r="J133" s="185">
        <v>1600</v>
      </c>
      <c r="K133" s="185">
        <v>307300</v>
      </c>
      <c r="L133" s="185">
        <v>1254.2857142857142</v>
      </c>
      <c r="M133" s="185">
        <v>285.02947791182675</v>
      </c>
      <c r="N133" s="186">
        <v>9.4500000000000028</v>
      </c>
      <c r="O133" s="186">
        <v>143.99999999999886</v>
      </c>
      <c r="P133" s="186">
        <v>0.58775510204081172</v>
      </c>
      <c r="Q133" s="186">
        <v>1.585368893962259</v>
      </c>
      <c r="R133" s="187">
        <v>0.88177339901477914</v>
      </c>
      <c r="S133" s="192">
        <v>9.6000000000000227</v>
      </c>
      <c r="T133" s="192">
        <v>143.99999999999855</v>
      </c>
      <c r="U133" s="192">
        <v>0.58775510204081172</v>
      </c>
      <c r="V133" s="192">
        <v>1.6188101090885783</v>
      </c>
      <c r="W133" s="187">
        <v>0.88177339901477936</v>
      </c>
      <c r="X133" s="187">
        <v>1.7635467980295585</v>
      </c>
      <c r="Y133" s="188">
        <v>40</v>
      </c>
      <c r="Z133" s="188">
        <v>63</v>
      </c>
      <c r="AA133" s="188">
        <v>57</v>
      </c>
      <c r="AB133" s="188">
        <v>79</v>
      </c>
      <c r="AC133" s="188">
        <v>81</v>
      </c>
      <c r="AD133" s="189">
        <v>20.299999999999979</v>
      </c>
    </row>
    <row r="134" spans="1:30" s="183" customFormat="1" ht="11.35" x14ac:dyDescent="0.35">
      <c r="A134" s="175">
        <v>121</v>
      </c>
      <c r="B134" s="175">
        <v>20.250000000000227</v>
      </c>
      <c r="C134" s="175">
        <v>857.09999999999991</v>
      </c>
      <c r="D134" s="184">
        <v>3.498367346938775</v>
      </c>
      <c r="E134" s="184">
        <v>3.9997281398079996</v>
      </c>
      <c r="F134" s="185">
        <v>1566.1269000000266</v>
      </c>
      <c r="G134" s="185">
        <v>25085.322354999898</v>
      </c>
      <c r="H134" s="185">
        <v>102.38907083673428</v>
      </c>
      <c r="I134" s="185">
        <v>218.58204326343477</v>
      </c>
      <c r="J134" s="185">
        <v>1600</v>
      </c>
      <c r="K134" s="185">
        <v>322950</v>
      </c>
      <c r="L134" s="185">
        <v>1318.1632653061224</v>
      </c>
      <c r="M134" s="185">
        <v>282.31096583717232</v>
      </c>
      <c r="N134" s="186">
        <v>9.6000000000000227</v>
      </c>
      <c r="O134" s="186">
        <v>114.89999999999864</v>
      </c>
      <c r="P134" s="186">
        <v>0.46897959183672916</v>
      </c>
      <c r="Q134" s="186">
        <v>1.290958858435054</v>
      </c>
      <c r="R134" s="187">
        <v>0.90626529613313855</v>
      </c>
      <c r="S134" s="192">
        <v>9.75</v>
      </c>
      <c r="T134" s="192">
        <v>122.99999999999892</v>
      </c>
      <c r="U134" s="192">
        <v>0.46897959183672916</v>
      </c>
      <c r="V134" s="192">
        <v>1.5185586614165543</v>
      </c>
      <c r="W134" s="187">
        <v>0.89965736661771978</v>
      </c>
      <c r="X134" s="187">
        <v>1.8059226627508584</v>
      </c>
      <c r="Y134" s="188">
        <v>27</v>
      </c>
      <c r="Z134" s="188">
        <v>58</v>
      </c>
      <c r="AA134" s="188">
        <v>75</v>
      </c>
      <c r="AB134" s="188">
        <v>84</v>
      </c>
      <c r="AC134" s="188">
        <v>76</v>
      </c>
      <c r="AD134" s="189">
        <v>20.429999999999982</v>
      </c>
    </row>
    <row r="135" spans="1:30" s="183" customFormat="1" ht="11.35" x14ac:dyDescent="0.35">
      <c r="A135" s="175">
        <v>122</v>
      </c>
      <c r="B135" s="175">
        <v>23.100000000000364</v>
      </c>
      <c r="C135" s="175">
        <v>1483.5000000000225</v>
      </c>
      <c r="D135" s="184">
        <v>6.0551020408164185</v>
      </c>
      <c r="E135" s="184">
        <v>6.2553079501349451</v>
      </c>
      <c r="F135" s="185">
        <v>1499.1984000000064</v>
      </c>
      <c r="G135" s="185">
        <v>29922.616875000462</v>
      </c>
      <c r="H135" s="185">
        <v>122.1331301020427</v>
      </c>
      <c r="I135" s="185">
        <v>212.38470234608377</v>
      </c>
      <c r="J135" s="185">
        <v>1600</v>
      </c>
      <c r="K135" s="185">
        <v>312300</v>
      </c>
      <c r="L135" s="185">
        <v>1274.6938775510205</v>
      </c>
      <c r="M135" s="185">
        <v>271.81917537529648</v>
      </c>
      <c r="N135" s="186">
        <v>7.5</v>
      </c>
      <c r="O135" s="186">
        <v>86.249999999998664</v>
      </c>
      <c r="P135" s="186">
        <v>0.35204081632652517</v>
      </c>
      <c r="Q135" s="186">
        <v>1.269146769651696</v>
      </c>
      <c r="R135" s="187">
        <v>0.92703971577211119</v>
      </c>
      <c r="S135" s="192">
        <v>7.8000000000000007</v>
      </c>
      <c r="T135" s="192">
        <v>112.04999999999866</v>
      </c>
      <c r="U135" s="192">
        <v>0.35204081632652517</v>
      </c>
      <c r="V135" s="192">
        <v>1.3797745353804804</v>
      </c>
      <c r="W135" s="187">
        <v>0.9052150742291597</v>
      </c>
      <c r="X135" s="187">
        <v>1.8322547900012709</v>
      </c>
      <c r="Y135" s="188">
        <v>28</v>
      </c>
      <c r="Z135" s="188">
        <v>72</v>
      </c>
      <c r="AA135" s="188">
        <v>60</v>
      </c>
      <c r="AB135" s="188">
        <v>74</v>
      </c>
      <c r="AC135" s="188">
        <v>86</v>
      </c>
      <c r="AD135" s="189">
        <v>19.702499999999979</v>
      </c>
    </row>
    <row r="136" spans="1:30" s="183" customFormat="1" ht="11.35" x14ac:dyDescent="0.35">
      <c r="A136" s="175">
        <v>123</v>
      </c>
      <c r="B136" s="175">
        <v>11.25</v>
      </c>
      <c r="C136" s="175">
        <v>463.2000000000009</v>
      </c>
      <c r="D136" s="184">
        <v>1.8906122448979628</v>
      </c>
      <c r="E136" s="184">
        <v>2.5725843421334922</v>
      </c>
      <c r="F136" s="185">
        <v>1003.9275000000001</v>
      </c>
      <c r="G136" s="185">
        <v>12859.047070000015</v>
      </c>
      <c r="H136" s="185">
        <v>52.485906408163324</v>
      </c>
      <c r="I136" s="185">
        <v>141.48554518182132</v>
      </c>
      <c r="J136" s="185">
        <v>1600</v>
      </c>
      <c r="K136" s="185">
        <v>308650</v>
      </c>
      <c r="L136" s="185">
        <v>1259.795918367347</v>
      </c>
      <c r="M136" s="185">
        <v>278.28875347584705</v>
      </c>
      <c r="N136" s="186">
        <v>9.5999999999999091</v>
      </c>
      <c r="O136" s="186">
        <v>194.09999999999786</v>
      </c>
      <c r="P136" s="186">
        <v>0.79224489795917497</v>
      </c>
      <c r="Q136" s="186">
        <v>1.8652509009207565</v>
      </c>
      <c r="R136" s="187">
        <v>0.84165442976015814</v>
      </c>
      <c r="S136" s="192">
        <v>9.5999999999999091</v>
      </c>
      <c r="T136" s="192">
        <v>181.79999999999797</v>
      </c>
      <c r="U136" s="192">
        <v>0.79224489795917497</v>
      </c>
      <c r="V136" s="192">
        <v>1.792204178658019</v>
      </c>
      <c r="W136" s="187">
        <v>0.85168869309838613</v>
      </c>
      <c r="X136" s="187">
        <v>1.6933431228585443</v>
      </c>
      <c r="Y136" s="188">
        <v>36</v>
      </c>
      <c r="Z136" s="188">
        <v>73</v>
      </c>
      <c r="AA136" s="188">
        <v>51</v>
      </c>
      <c r="AB136" s="188">
        <v>78</v>
      </c>
      <c r="AC136" s="188">
        <v>82</v>
      </c>
      <c r="AD136" s="189">
        <v>20.429999999999964</v>
      </c>
    </row>
    <row r="137" spans="1:30" s="183" customFormat="1" ht="11.35" x14ac:dyDescent="0.35">
      <c r="A137" s="175">
        <v>124</v>
      </c>
      <c r="B137" s="175">
        <v>27.750000000000341</v>
      </c>
      <c r="C137" s="175">
        <v>1040.5500000000213</v>
      </c>
      <c r="D137" s="184">
        <v>4.2471428571429444</v>
      </c>
      <c r="E137" s="184">
        <v>5.881290841916802</v>
      </c>
      <c r="F137" s="185">
        <v>2476.3545000000308</v>
      </c>
      <c r="G137" s="185">
        <v>22712.03774500046</v>
      </c>
      <c r="H137" s="185">
        <v>92.702194877552898</v>
      </c>
      <c r="I137" s="185">
        <v>247.31443663562251</v>
      </c>
      <c r="J137" s="185">
        <v>1600</v>
      </c>
      <c r="K137" s="185">
        <v>310600</v>
      </c>
      <c r="L137" s="185">
        <v>1267.7551020408164</v>
      </c>
      <c r="M137" s="185">
        <v>264.46098372035488</v>
      </c>
      <c r="N137" s="186">
        <v>9.5999999999999943</v>
      </c>
      <c r="O137" s="186">
        <v>108.74999999999861</v>
      </c>
      <c r="P137" s="186">
        <v>0.44387755102040249</v>
      </c>
      <c r="Q137" s="186">
        <v>1.3434812504053355</v>
      </c>
      <c r="R137" s="187">
        <v>0.90919338677354822</v>
      </c>
      <c r="S137" s="192">
        <v>9.75</v>
      </c>
      <c r="T137" s="192">
        <v>160.49999999999832</v>
      </c>
      <c r="U137" s="192">
        <v>0.44387755102040249</v>
      </c>
      <c r="V137" s="192">
        <v>1.6586103239634318</v>
      </c>
      <c r="W137" s="187">
        <v>0.86598196392785687</v>
      </c>
      <c r="X137" s="187">
        <v>1.7751753507014052</v>
      </c>
      <c r="Y137" s="188">
        <v>26</v>
      </c>
      <c r="Z137" s="188">
        <v>81</v>
      </c>
      <c r="AA137" s="188">
        <v>53</v>
      </c>
      <c r="AB137" s="188">
        <v>89</v>
      </c>
      <c r="AC137" s="188">
        <v>71</v>
      </c>
      <c r="AD137" s="189">
        <v>19.959999999999972</v>
      </c>
    </row>
    <row r="138" spans="1:30" s="183" customFormat="1" ht="11.35" x14ac:dyDescent="0.35">
      <c r="A138" s="175">
        <v>125</v>
      </c>
      <c r="B138" s="175">
        <v>25.950000000000216</v>
      </c>
      <c r="C138" s="175">
        <v>1016.4000000000142</v>
      </c>
      <c r="D138" s="184">
        <v>4.1485714285714863</v>
      </c>
      <c r="E138" s="184">
        <v>5.8733707193193689</v>
      </c>
      <c r="F138" s="185">
        <v>2048.0121000000095</v>
      </c>
      <c r="G138" s="185">
        <v>28188.201980000493</v>
      </c>
      <c r="H138" s="185">
        <v>115.05388563265507</v>
      </c>
      <c r="I138" s="185">
        <v>281.51391532587456</v>
      </c>
      <c r="J138" s="185">
        <v>1600</v>
      </c>
      <c r="K138" s="185">
        <v>301850</v>
      </c>
      <c r="L138" s="185">
        <v>1232.0408163265306</v>
      </c>
      <c r="M138" s="185">
        <v>278.32181214214069</v>
      </c>
      <c r="N138" s="186">
        <v>7.6500000000000057</v>
      </c>
      <c r="O138" s="186">
        <v>167.69999999999922</v>
      </c>
      <c r="P138" s="186">
        <v>0.68448979591836412</v>
      </c>
      <c r="Q138" s="186">
        <v>1.6981499832682982</v>
      </c>
      <c r="R138" s="187">
        <v>0.86089336817220408</v>
      </c>
      <c r="S138" s="192">
        <v>9.75</v>
      </c>
      <c r="T138" s="192">
        <v>172.64999999999924</v>
      </c>
      <c r="U138" s="192">
        <v>0.68448979591836412</v>
      </c>
      <c r="V138" s="192">
        <v>1.690568221043834</v>
      </c>
      <c r="W138" s="187">
        <v>0.85678735846709031</v>
      </c>
      <c r="X138" s="187">
        <v>1.7176807266392944</v>
      </c>
      <c r="Y138" s="188">
        <v>40</v>
      </c>
      <c r="Z138" s="188">
        <v>69</v>
      </c>
      <c r="AA138" s="188">
        <v>51</v>
      </c>
      <c r="AB138" s="188">
        <v>80</v>
      </c>
      <c r="AC138" s="188">
        <v>80</v>
      </c>
      <c r="AD138" s="189">
        <v>20.092499999999987</v>
      </c>
    </row>
    <row r="139" spans="1:30" s="183" customFormat="1" ht="11.35" x14ac:dyDescent="0.35">
      <c r="A139" s="175">
        <v>126</v>
      </c>
      <c r="B139" s="175">
        <v>29.7000000000005</v>
      </c>
      <c r="C139" s="175">
        <v>1420.3500000000311</v>
      </c>
      <c r="D139" s="184">
        <v>5.7973469387756369</v>
      </c>
      <c r="E139" s="184">
        <v>7.0071101990947362</v>
      </c>
      <c r="F139" s="185">
        <v>2061.3978000000634</v>
      </c>
      <c r="G139" s="185">
        <v>30452.318770000657</v>
      </c>
      <c r="H139" s="185">
        <v>124.2951786530639</v>
      </c>
      <c r="I139" s="185">
        <v>272.33118073136126</v>
      </c>
      <c r="J139" s="185">
        <v>1600</v>
      </c>
      <c r="K139" s="185">
        <v>310600</v>
      </c>
      <c r="L139" s="185">
        <v>1267.7551020408164</v>
      </c>
      <c r="M139" s="185">
        <v>264.46098372035488</v>
      </c>
      <c r="N139" s="186">
        <v>9.6000000000000227</v>
      </c>
      <c r="O139" s="186">
        <v>117.59999999999827</v>
      </c>
      <c r="P139" s="186">
        <v>0.47999999999999293</v>
      </c>
      <c r="Q139" s="186">
        <v>1.4578251261247397</v>
      </c>
      <c r="R139" s="187">
        <v>0.90252393385552776</v>
      </c>
      <c r="S139" s="192">
        <v>11.700000000000001</v>
      </c>
      <c r="T139" s="192">
        <v>131.24999999999847</v>
      </c>
      <c r="U139" s="192">
        <v>0.47999999999999293</v>
      </c>
      <c r="V139" s="192">
        <v>1.6321877604141757</v>
      </c>
      <c r="W139" s="187">
        <v>0.89120974760661553</v>
      </c>
      <c r="X139" s="187">
        <v>1.7937336814621432</v>
      </c>
      <c r="Y139" s="188">
        <v>30</v>
      </c>
      <c r="Z139" s="188">
        <v>78</v>
      </c>
      <c r="AA139" s="188">
        <v>52</v>
      </c>
      <c r="AB139" s="188">
        <v>78</v>
      </c>
      <c r="AC139" s="188">
        <v>82</v>
      </c>
      <c r="AD139" s="189">
        <v>20.107499999999973</v>
      </c>
    </row>
    <row r="140" spans="1:30" s="183" customFormat="1" ht="11.35" x14ac:dyDescent="0.35">
      <c r="A140" s="175">
        <v>127</v>
      </c>
      <c r="B140" s="175">
        <v>17.850000000000023</v>
      </c>
      <c r="C140" s="175">
        <v>906.15000000000555</v>
      </c>
      <c r="D140" s="184">
        <v>3.698571428571451</v>
      </c>
      <c r="E140" s="184">
        <v>4.1331090191204236</v>
      </c>
      <c r="F140" s="185">
        <v>1378.7270999999992</v>
      </c>
      <c r="G140" s="185">
        <v>17923.97285500012</v>
      </c>
      <c r="H140" s="185">
        <v>73.159072877551509</v>
      </c>
      <c r="I140" s="185">
        <v>152.32230150146535</v>
      </c>
      <c r="J140" s="185">
        <v>1600</v>
      </c>
      <c r="K140" s="185">
        <v>306500</v>
      </c>
      <c r="L140" s="185">
        <v>1251.0204081632653</v>
      </c>
      <c r="M140" s="185">
        <v>283.32947930650454</v>
      </c>
      <c r="N140" s="186">
        <v>9.6000000000000227</v>
      </c>
      <c r="O140" s="186">
        <v>91.499999999998963</v>
      </c>
      <c r="P140" s="186">
        <v>0.3734693877550978</v>
      </c>
      <c r="Q140" s="186">
        <v>1.3049598810182754</v>
      </c>
      <c r="R140" s="187">
        <v>0.92220380053564666</v>
      </c>
      <c r="S140" s="192">
        <v>9.5999999999999091</v>
      </c>
      <c r="T140" s="192">
        <v>96.149999999998968</v>
      </c>
      <c r="U140" s="192">
        <v>0.3734693877550978</v>
      </c>
      <c r="V140" s="192">
        <v>1.3127348043087754</v>
      </c>
      <c r="W140" s="187">
        <v>0.91825022318581906</v>
      </c>
      <c r="X140" s="187">
        <v>1.8404540237214657</v>
      </c>
      <c r="Y140" s="188">
        <v>42</v>
      </c>
      <c r="Z140" s="188">
        <v>71</v>
      </c>
      <c r="AA140" s="188">
        <v>47</v>
      </c>
      <c r="AB140" s="188">
        <v>79</v>
      </c>
      <c r="AC140" s="188">
        <v>81</v>
      </c>
      <c r="AD140" s="189">
        <v>19.602499999999981</v>
      </c>
    </row>
    <row r="141" spans="1:30" s="183" customFormat="1" ht="11.35" x14ac:dyDescent="0.35">
      <c r="A141" s="175">
        <v>128</v>
      </c>
      <c r="B141" s="175">
        <v>32.850000000000136</v>
      </c>
      <c r="C141" s="175">
        <v>2125.9500000000162</v>
      </c>
      <c r="D141" s="184">
        <v>8.6773469387755764</v>
      </c>
      <c r="E141" s="184">
        <v>8.357117996720401</v>
      </c>
      <c r="F141" s="185">
        <v>2931.4683000000127</v>
      </c>
      <c r="G141" s="185">
        <v>67933.022420000547</v>
      </c>
      <c r="H141" s="185">
        <v>277.27764253061446</v>
      </c>
      <c r="I141" s="185">
        <v>542.77264662359448</v>
      </c>
      <c r="J141" s="185">
        <v>1600</v>
      </c>
      <c r="K141" s="185">
        <v>314600</v>
      </c>
      <c r="L141" s="185">
        <v>1284.0816326530612</v>
      </c>
      <c r="M141" s="185">
        <v>272.04386073068798</v>
      </c>
      <c r="N141" s="186">
        <v>7.6500000000000341</v>
      </c>
      <c r="O141" s="186">
        <v>83.249999999999091</v>
      </c>
      <c r="P141" s="186">
        <v>0.33979591836734324</v>
      </c>
      <c r="Q141" s="186">
        <v>1.2984614000270889</v>
      </c>
      <c r="R141" s="187">
        <v>0.92914592110302641</v>
      </c>
      <c r="S141" s="192">
        <v>9.6000000000000227</v>
      </c>
      <c r="T141" s="192">
        <v>76.949999999999051</v>
      </c>
      <c r="U141" s="192">
        <v>0.33979591836734324</v>
      </c>
      <c r="V141" s="192">
        <v>1.3100242745331689</v>
      </c>
      <c r="W141" s="187">
        <v>0.93450785139793258</v>
      </c>
      <c r="X141" s="187">
        <v>1.863653772500959</v>
      </c>
      <c r="Y141" s="188">
        <v>29</v>
      </c>
      <c r="Z141" s="188">
        <v>76</v>
      </c>
      <c r="AA141" s="188">
        <v>55</v>
      </c>
      <c r="AB141" s="188">
        <v>82</v>
      </c>
      <c r="AC141" s="188">
        <v>78</v>
      </c>
      <c r="AD141" s="189">
        <v>19.582499999999982</v>
      </c>
    </row>
    <row r="142" spans="1:30" s="183" customFormat="1" ht="11.35" x14ac:dyDescent="0.35">
      <c r="A142" s="175">
        <v>129</v>
      </c>
      <c r="B142" s="175">
        <v>39.450000000000159</v>
      </c>
      <c r="C142" s="175">
        <v>2031.0000000000171</v>
      </c>
      <c r="D142" s="184">
        <v>8.2897959183674157</v>
      </c>
      <c r="E142" s="184">
        <v>11.113805749466309</v>
      </c>
      <c r="F142" s="185">
        <v>3520.4391000000146</v>
      </c>
      <c r="G142" s="185">
        <v>70919.892645000684</v>
      </c>
      <c r="H142" s="185">
        <v>289.46894957143138</v>
      </c>
      <c r="I142" s="185">
        <v>642.79059790377664</v>
      </c>
      <c r="J142" s="185">
        <v>1600</v>
      </c>
      <c r="K142" s="185">
        <v>319300</v>
      </c>
      <c r="L142" s="185">
        <v>1303.2653061224489</v>
      </c>
      <c r="M142" s="185">
        <v>290.79024435051906</v>
      </c>
      <c r="N142" s="186">
        <v>7.6499999999999773</v>
      </c>
      <c r="O142" s="186">
        <v>124.49999999999889</v>
      </c>
      <c r="P142" s="186">
        <v>0.50816326530611788</v>
      </c>
      <c r="Q142" s="186">
        <v>1.4555767172473439</v>
      </c>
      <c r="R142" s="187">
        <v>0.89732805541811067</v>
      </c>
      <c r="S142" s="192">
        <v>7.8000000000000007</v>
      </c>
      <c r="T142" s="192">
        <v>120.59999999999876</v>
      </c>
      <c r="U142" s="192">
        <v>0.50816326530611788</v>
      </c>
      <c r="V142" s="192">
        <v>1.4310881812111034</v>
      </c>
      <c r="W142" s="187">
        <v>0.9005442850074229</v>
      </c>
      <c r="X142" s="187">
        <v>1.7978723404255335</v>
      </c>
      <c r="Y142" s="188">
        <v>32</v>
      </c>
      <c r="Z142" s="188">
        <v>50</v>
      </c>
      <c r="AA142" s="188">
        <v>78</v>
      </c>
      <c r="AB142" s="188">
        <v>69</v>
      </c>
      <c r="AC142" s="188">
        <v>91</v>
      </c>
      <c r="AD142" s="189">
        <v>20.20999999999998</v>
      </c>
    </row>
    <row r="143" spans="1:30" s="183" customFormat="1" ht="11.35" x14ac:dyDescent="0.35">
      <c r="A143" s="175">
        <v>130</v>
      </c>
      <c r="B143" s="175">
        <v>19.200000000000273</v>
      </c>
      <c r="C143" s="175">
        <v>905.55000000001451</v>
      </c>
      <c r="D143" s="184">
        <v>3.6961224489796511</v>
      </c>
      <c r="E143" s="184">
        <v>4.5560484102007672</v>
      </c>
      <c r="F143" s="185">
        <v>1258.2558000000124</v>
      </c>
      <c r="G143" s="185">
        <v>19701.221990000384</v>
      </c>
      <c r="H143" s="185">
        <v>80.413150979593397</v>
      </c>
      <c r="I143" s="185">
        <v>187.35890871038549</v>
      </c>
      <c r="J143" s="185">
        <v>1600</v>
      </c>
      <c r="K143" s="185">
        <v>307850</v>
      </c>
      <c r="L143" s="185">
        <v>1256.5306122448981</v>
      </c>
      <c r="M143" s="185">
        <v>276.61264136392703</v>
      </c>
      <c r="N143" s="186">
        <v>7.3500000000000227</v>
      </c>
      <c r="O143" s="186">
        <v>124.79999999999903</v>
      </c>
      <c r="P143" s="186">
        <v>0.50938775510203682</v>
      </c>
      <c r="Q143" s="186">
        <v>1.3807493928714867</v>
      </c>
      <c r="R143" s="187">
        <v>0.89552988448016146</v>
      </c>
      <c r="S143" s="192">
        <v>11.700000000000001</v>
      </c>
      <c r="T143" s="192">
        <v>134.69999999999908</v>
      </c>
      <c r="U143" s="192">
        <v>0.50938775510203682</v>
      </c>
      <c r="V143" s="192">
        <v>1.6263172338339194</v>
      </c>
      <c r="W143" s="187">
        <v>0.88724259166248198</v>
      </c>
      <c r="X143" s="187">
        <v>1.7827724761426436</v>
      </c>
      <c r="Y143" s="188">
        <v>34</v>
      </c>
      <c r="Z143" s="188">
        <v>69</v>
      </c>
      <c r="AA143" s="188">
        <v>57</v>
      </c>
      <c r="AB143" s="188">
        <v>90</v>
      </c>
      <c r="AC143" s="188">
        <v>70</v>
      </c>
      <c r="AD143" s="189">
        <v>19.909999999999986</v>
      </c>
    </row>
    <row r="144" spans="1:30" s="183" customFormat="1" ht="11.35" x14ac:dyDescent="0.35">
      <c r="A144" s="175">
        <v>131</v>
      </c>
      <c r="B144" s="175">
        <v>12.900000000000034</v>
      </c>
      <c r="C144" s="175">
        <v>531.75000000000352</v>
      </c>
      <c r="D144" s="184">
        <v>2.1704081632653205</v>
      </c>
      <c r="E144" s="184">
        <v>2.8752390914009269</v>
      </c>
      <c r="F144" s="185">
        <v>910.22760000000414</v>
      </c>
      <c r="G144" s="185">
        <v>13322.86157500017</v>
      </c>
      <c r="H144" s="185">
        <v>54.379026836735385</v>
      </c>
      <c r="I144" s="185">
        <v>125.69831974395206</v>
      </c>
      <c r="J144" s="185">
        <v>1600</v>
      </c>
      <c r="K144" s="185">
        <v>308650</v>
      </c>
      <c r="L144" s="185">
        <v>1259.795918367347</v>
      </c>
      <c r="M144" s="185">
        <v>278.28875347584705</v>
      </c>
      <c r="N144" s="186">
        <v>7.7999999999999545</v>
      </c>
      <c r="O144" s="186">
        <v>187.79999999999831</v>
      </c>
      <c r="P144" s="186">
        <v>0.76653061224489105</v>
      </c>
      <c r="Q144" s="186">
        <v>1.7610023587322814</v>
      </c>
      <c r="R144" s="187">
        <v>0.84789211517434215</v>
      </c>
      <c r="S144" s="192">
        <v>9.75</v>
      </c>
      <c r="T144" s="192">
        <v>188.0999999999982</v>
      </c>
      <c r="U144" s="192">
        <v>0.76653061224489105</v>
      </c>
      <c r="V144" s="192">
        <v>1.8557346489517672</v>
      </c>
      <c r="W144" s="187">
        <v>0.84764913133276765</v>
      </c>
      <c r="X144" s="187">
        <v>1.6955412465071098</v>
      </c>
      <c r="Y144" s="188">
        <v>33</v>
      </c>
      <c r="Z144" s="188">
        <v>74</v>
      </c>
      <c r="AA144" s="188">
        <v>53</v>
      </c>
      <c r="AB144" s="188">
        <v>79</v>
      </c>
      <c r="AC144" s="188">
        <v>81</v>
      </c>
      <c r="AD144" s="189">
        <v>20.577499999999972</v>
      </c>
    </row>
    <row r="145" spans="1:30" s="183" customFormat="1" ht="11.35" x14ac:dyDescent="0.35">
      <c r="A145" s="175">
        <v>132</v>
      </c>
      <c r="B145" s="175">
        <v>11.700000000000159</v>
      </c>
      <c r="C145" s="175">
        <v>569.85000000000832</v>
      </c>
      <c r="D145" s="184">
        <v>2.3259183673469725</v>
      </c>
      <c r="E145" s="184">
        <v>2.8048829775766198</v>
      </c>
      <c r="F145" s="185">
        <v>1030.6989000000062</v>
      </c>
      <c r="G145" s="185">
        <v>14929.740495000282</v>
      </c>
      <c r="H145" s="185">
        <v>60.937716306123598</v>
      </c>
      <c r="I145" s="185">
        <v>139.91838372598733</v>
      </c>
      <c r="J145" s="185">
        <v>1600</v>
      </c>
      <c r="K145" s="185">
        <v>314450</v>
      </c>
      <c r="L145" s="185">
        <v>1283.4693877551019</v>
      </c>
      <c r="M145" s="185">
        <v>281.50321767086393</v>
      </c>
      <c r="N145" s="186">
        <v>9.1500000000000909</v>
      </c>
      <c r="O145" s="186">
        <v>143.09999999999798</v>
      </c>
      <c r="P145" s="186">
        <v>0.58408163265305302</v>
      </c>
      <c r="Q145" s="186">
        <v>1.5128925697930349</v>
      </c>
      <c r="R145" s="187">
        <v>0.88371526084836816</v>
      </c>
      <c r="S145" s="192">
        <v>7.8000000000000007</v>
      </c>
      <c r="T145" s="192">
        <v>150.59999999999809</v>
      </c>
      <c r="U145" s="192">
        <v>0.58408163265305302</v>
      </c>
      <c r="V145" s="192">
        <v>1.57998768157785</v>
      </c>
      <c r="W145" s="187">
        <v>0.8776206728425171</v>
      </c>
      <c r="X145" s="187">
        <v>1.7613359336908854</v>
      </c>
      <c r="Y145" s="188">
        <v>28</v>
      </c>
      <c r="Z145" s="188">
        <v>73</v>
      </c>
      <c r="AA145" s="188">
        <v>59</v>
      </c>
      <c r="AB145" s="188">
        <v>74</v>
      </c>
      <c r="AC145" s="188">
        <v>86</v>
      </c>
      <c r="AD145" s="189">
        <v>20.50999999999997</v>
      </c>
    </row>
    <row r="146" spans="1:30" s="183" customFormat="1" ht="11.35" x14ac:dyDescent="0.35">
      <c r="A146" s="175">
        <v>133</v>
      </c>
      <c r="B146" s="175">
        <v>16.800000000000182</v>
      </c>
      <c r="C146" s="175">
        <v>558.75000000000534</v>
      </c>
      <c r="D146" s="184">
        <v>2.2806122448979811</v>
      </c>
      <c r="E146" s="184">
        <v>3.444754510848854</v>
      </c>
      <c r="F146" s="185">
        <v>803.14200000000017</v>
      </c>
      <c r="G146" s="185">
        <v>11069.527710000128</v>
      </c>
      <c r="H146" s="185">
        <v>45.181745755102561</v>
      </c>
      <c r="I146" s="185">
        <v>112.98681289358579</v>
      </c>
      <c r="J146" s="185">
        <v>1600</v>
      </c>
      <c r="K146" s="185">
        <v>303350</v>
      </c>
      <c r="L146" s="185">
        <v>1238.1632653061224</v>
      </c>
      <c r="M146" s="185">
        <v>278.09858988173988</v>
      </c>
      <c r="N146" s="186">
        <v>9.5999999999999091</v>
      </c>
      <c r="O146" s="186">
        <v>206.5499999999976</v>
      </c>
      <c r="P146" s="186">
        <v>0.84306122448978615</v>
      </c>
      <c r="Q146" s="186">
        <v>1.9824002301416406</v>
      </c>
      <c r="R146" s="187">
        <v>0.83449519230769398</v>
      </c>
      <c r="S146" s="192">
        <v>11.700000000000001</v>
      </c>
      <c r="T146" s="192">
        <v>194.99999999999793</v>
      </c>
      <c r="U146" s="192">
        <v>0.84306122448978615</v>
      </c>
      <c r="V146" s="192">
        <v>1.8577329723583647</v>
      </c>
      <c r="W146" s="187">
        <v>0.84375000000000144</v>
      </c>
      <c r="X146" s="187">
        <v>1.6782451923076955</v>
      </c>
      <c r="Y146" s="188">
        <v>39</v>
      </c>
      <c r="Z146" s="188">
        <v>74</v>
      </c>
      <c r="AA146" s="188">
        <v>47</v>
      </c>
      <c r="AB146" s="188">
        <v>72</v>
      </c>
      <c r="AC146" s="188">
        <v>88</v>
      </c>
      <c r="AD146" s="189">
        <v>20.799999999999965</v>
      </c>
    </row>
    <row r="147" spans="1:30" s="183" customFormat="1" ht="11.35" x14ac:dyDescent="0.35">
      <c r="A147" s="175">
        <v>134</v>
      </c>
      <c r="B147" s="175">
        <v>14.850000000000364</v>
      </c>
      <c r="C147" s="175">
        <v>750.60000000000946</v>
      </c>
      <c r="D147" s="184">
        <v>3.0636734693877936</v>
      </c>
      <c r="E147" s="184">
        <v>3.6023539059110936</v>
      </c>
      <c r="F147" s="185">
        <v>1271.6415000000002</v>
      </c>
      <c r="G147" s="185">
        <v>16775.554160000174</v>
      </c>
      <c r="H147" s="185">
        <v>68.471649632653779</v>
      </c>
      <c r="I147" s="185">
        <v>155.85400657460769</v>
      </c>
      <c r="J147" s="185">
        <v>1600</v>
      </c>
      <c r="K147" s="185">
        <v>308100</v>
      </c>
      <c r="L147" s="185">
        <v>1257.5510204081634</v>
      </c>
      <c r="M147" s="185">
        <v>271.2564165007106</v>
      </c>
      <c r="N147" s="186">
        <v>9.4499999999999318</v>
      </c>
      <c r="O147" s="186">
        <v>140.99999999999844</v>
      </c>
      <c r="P147" s="186">
        <v>0.57551020408162623</v>
      </c>
      <c r="Q147" s="186">
        <v>1.5607218554042188</v>
      </c>
      <c r="R147" s="187">
        <v>0.88363456301064736</v>
      </c>
      <c r="S147" s="192">
        <v>11.700000000000001</v>
      </c>
      <c r="T147" s="192">
        <v>152.69999999999834</v>
      </c>
      <c r="U147" s="192">
        <v>0.57551020408162623</v>
      </c>
      <c r="V147" s="192">
        <v>1.5889634570526578</v>
      </c>
      <c r="W147" s="187">
        <v>0.87397870760089247</v>
      </c>
      <c r="X147" s="187">
        <v>1.7576132706115399</v>
      </c>
      <c r="Y147" s="188">
        <v>36</v>
      </c>
      <c r="Z147" s="188">
        <v>70</v>
      </c>
      <c r="AA147" s="188">
        <v>54</v>
      </c>
      <c r="AB147" s="188">
        <v>77</v>
      </c>
      <c r="AC147" s="188">
        <v>83</v>
      </c>
      <c r="AD147" s="189">
        <v>20.194999999999975</v>
      </c>
    </row>
    <row r="148" spans="1:30" s="183" customFormat="1" ht="11.35" x14ac:dyDescent="0.35">
      <c r="A148" s="175">
        <v>135</v>
      </c>
      <c r="B148" s="175">
        <v>16.049999999999955</v>
      </c>
      <c r="C148" s="175">
        <v>459.45000000000175</v>
      </c>
      <c r="D148" s="184">
        <v>1.8753061224489866</v>
      </c>
      <c r="E148" s="184">
        <v>2.7545588903661495</v>
      </c>
      <c r="F148" s="185">
        <v>481.88519999999806</v>
      </c>
      <c r="G148" s="185">
        <v>8471.6608000000051</v>
      </c>
      <c r="H148" s="185">
        <v>34.578207346938797</v>
      </c>
      <c r="I148" s="185">
        <v>71.31533438015191</v>
      </c>
      <c r="J148" s="185">
        <v>1600</v>
      </c>
      <c r="K148" s="185">
        <v>313950</v>
      </c>
      <c r="L148" s="185">
        <v>1281.4285714285713</v>
      </c>
      <c r="M148" s="185">
        <v>276.78629976518874</v>
      </c>
      <c r="N148" s="186">
        <v>9.6000000000000227</v>
      </c>
      <c r="O148" s="186">
        <v>176.99999999999937</v>
      </c>
      <c r="P148" s="186">
        <v>0.72244897959183418</v>
      </c>
      <c r="Q148" s="186">
        <v>1.7160960874023656</v>
      </c>
      <c r="R148" s="187">
        <v>0.85995727510087872</v>
      </c>
      <c r="S148" s="192">
        <v>11.700000000000001</v>
      </c>
      <c r="T148" s="192">
        <v>203.99999999999892</v>
      </c>
      <c r="U148" s="192">
        <v>0.72244897959183418</v>
      </c>
      <c r="V148" s="192">
        <v>1.919175001535087</v>
      </c>
      <c r="W148" s="187">
        <v>0.83859482553999609</v>
      </c>
      <c r="X148" s="187">
        <v>1.6985521006408748</v>
      </c>
      <c r="Y148" s="188">
        <v>27</v>
      </c>
      <c r="Z148" s="188">
        <v>71</v>
      </c>
      <c r="AA148" s="188">
        <v>62</v>
      </c>
      <c r="AB148" s="188">
        <v>86</v>
      </c>
      <c r="AC148" s="188">
        <v>74</v>
      </c>
      <c r="AD148" s="189">
        <v>21.064999999999987</v>
      </c>
    </row>
    <row r="149" spans="1:30" s="183" customFormat="1" ht="11.35" x14ac:dyDescent="0.35">
      <c r="A149" s="175">
        <v>136</v>
      </c>
      <c r="B149" s="175">
        <v>30.000000000000227</v>
      </c>
      <c r="C149" s="175">
        <v>1497.3000000000202</v>
      </c>
      <c r="D149" s="184">
        <v>6.1114285714286538</v>
      </c>
      <c r="E149" s="184">
        <v>7.8477737785112884</v>
      </c>
      <c r="F149" s="185">
        <v>2449.5831000000248</v>
      </c>
      <c r="G149" s="185">
        <v>33385.646195000401</v>
      </c>
      <c r="H149" s="185">
        <v>136.26794365306287</v>
      </c>
      <c r="I149" s="185">
        <v>341.89538384860651</v>
      </c>
      <c r="J149" s="185">
        <v>1600</v>
      </c>
      <c r="K149" s="185">
        <v>304950</v>
      </c>
      <c r="L149" s="185">
        <v>1244.6938775510205</v>
      </c>
      <c r="M149" s="185">
        <v>266.10504243607051</v>
      </c>
      <c r="N149" s="186">
        <v>9.5999999999999091</v>
      </c>
      <c r="O149" s="186">
        <v>137.54999999999865</v>
      </c>
      <c r="P149" s="186">
        <v>0.56142857142856595</v>
      </c>
      <c r="Q149" s="186">
        <v>1.55127921829525</v>
      </c>
      <c r="R149" s="187">
        <v>0.88357034027425185</v>
      </c>
      <c r="S149" s="192">
        <v>11.700000000000001</v>
      </c>
      <c r="T149" s="192">
        <v>134.24999999999872</v>
      </c>
      <c r="U149" s="192">
        <v>0.56142857142856595</v>
      </c>
      <c r="V149" s="192">
        <v>1.6000499218541708</v>
      </c>
      <c r="W149" s="187">
        <v>0.88636363636363724</v>
      </c>
      <c r="X149" s="187">
        <v>1.7699339766378892</v>
      </c>
      <c r="Y149" s="188">
        <v>31</v>
      </c>
      <c r="Z149" s="188">
        <v>82</v>
      </c>
      <c r="AA149" s="188">
        <v>47</v>
      </c>
      <c r="AB149" s="188">
        <v>71</v>
      </c>
      <c r="AC149" s="188">
        <v>89</v>
      </c>
      <c r="AD149" s="189">
        <v>19.68999999999998</v>
      </c>
    </row>
    <row r="150" spans="1:30" s="183" customFormat="1" ht="11.35" x14ac:dyDescent="0.35">
      <c r="A150" s="175">
        <v>137</v>
      </c>
      <c r="B150" s="175">
        <v>19.800000000000182</v>
      </c>
      <c r="C150" s="175">
        <v>563.85000000000377</v>
      </c>
      <c r="D150" s="184">
        <v>2.3014285714285867</v>
      </c>
      <c r="E150" s="184">
        <v>3.9555377243207808</v>
      </c>
      <c r="F150" s="185">
        <v>1258.2558000000022</v>
      </c>
      <c r="G150" s="185">
        <v>9413.493525000029</v>
      </c>
      <c r="H150" s="185">
        <v>38.422422551020524</v>
      </c>
      <c r="I150" s="185">
        <v>106.59794131546478</v>
      </c>
      <c r="J150" s="185">
        <v>1600</v>
      </c>
      <c r="K150" s="185">
        <v>305800</v>
      </c>
      <c r="L150" s="185">
        <v>1248.1632653061224</v>
      </c>
      <c r="M150" s="185">
        <v>270.10679027604726</v>
      </c>
      <c r="N150" s="186">
        <v>9.6000000000000227</v>
      </c>
      <c r="O150" s="186">
        <v>200.69999999999879</v>
      </c>
      <c r="P150" s="186">
        <v>0.81918367346938281</v>
      </c>
      <c r="Q150" s="186">
        <v>1.8933012160811333</v>
      </c>
      <c r="R150" s="187">
        <v>0.84008605234851275</v>
      </c>
      <c r="S150" s="192">
        <v>13.650000000000002</v>
      </c>
      <c r="T150" s="192">
        <v>223.04999999999893</v>
      </c>
      <c r="U150" s="192">
        <v>0.81918367346938281</v>
      </c>
      <c r="V150" s="192">
        <v>1.9981558702714564</v>
      </c>
      <c r="W150" s="187">
        <v>0.82227799689255465</v>
      </c>
      <c r="X150" s="187">
        <v>1.6623640492410674</v>
      </c>
      <c r="Y150" s="188">
        <v>34</v>
      </c>
      <c r="Z150" s="188">
        <v>75</v>
      </c>
      <c r="AA150" s="188">
        <v>51</v>
      </c>
      <c r="AB150" s="188">
        <v>84</v>
      </c>
      <c r="AC150" s="188">
        <v>76</v>
      </c>
      <c r="AD150" s="189">
        <v>20.917499999999979</v>
      </c>
    </row>
    <row r="151" spans="1:30" s="183" customFormat="1" ht="11.35" x14ac:dyDescent="0.35">
      <c r="A151" s="175">
        <v>138</v>
      </c>
      <c r="B151" s="175">
        <v>18.149999999999977</v>
      </c>
      <c r="C151" s="175">
        <v>439.50000000000205</v>
      </c>
      <c r="D151" s="184">
        <v>1.7938775510204166</v>
      </c>
      <c r="E151" s="184">
        <v>3.3856742653194534</v>
      </c>
      <c r="F151" s="185">
        <v>1552.7411999999981</v>
      </c>
      <c r="G151" s="185">
        <v>13624.634745000007</v>
      </c>
      <c r="H151" s="185">
        <v>55.610754061224519</v>
      </c>
      <c r="I151" s="185">
        <v>172.53537288496554</v>
      </c>
      <c r="J151" s="185">
        <v>1600</v>
      </c>
      <c r="K151" s="185">
        <v>310750</v>
      </c>
      <c r="L151" s="185">
        <v>1268.3673469387754</v>
      </c>
      <c r="M151" s="185">
        <v>270.79381590554584</v>
      </c>
      <c r="N151" s="186">
        <v>9.6000000000000227</v>
      </c>
      <c r="O151" s="186">
        <v>185.09999999999815</v>
      </c>
      <c r="P151" s="186">
        <v>0.75551020408162506</v>
      </c>
      <c r="Q151" s="186">
        <v>1.5765118442886175</v>
      </c>
      <c r="R151" s="187">
        <v>0.85380879042767577</v>
      </c>
      <c r="S151" s="192">
        <v>11.700000000000001</v>
      </c>
      <c r="T151" s="192">
        <v>186.14999999999836</v>
      </c>
      <c r="U151" s="192">
        <v>0.75551020408162506</v>
      </c>
      <c r="V151" s="192">
        <v>1.8001781444130953</v>
      </c>
      <c r="W151" s="187">
        <v>0.85297950479801088</v>
      </c>
      <c r="X151" s="187">
        <v>1.7067882952256865</v>
      </c>
      <c r="Y151" s="188">
        <v>35</v>
      </c>
      <c r="Z151" s="188">
        <v>73</v>
      </c>
      <c r="AA151" s="188">
        <v>52</v>
      </c>
      <c r="AB151" s="188">
        <v>75</v>
      </c>
      <c r="AC151" s="188">
        <v>85</v>
      </c>
      <c r="AD151" s="189">
        <v>21.102499999999971</v>
      </c>
    </row>
    <row r="152" spans="1:30" s="183" customFormat="1" ht="11.35" x14ac:dyDescent="0.35">
      <c r="A152" s="175">
        <v>139</v>
      </c>
      <c r="B152" s="175">
        <v>20.400000000000546</v>
      </c>
      <c r="C152" s="175">
        <v>1213.6500000000258</v>
      </c>
      <c r="D152" s="184">
        <v>4.9536734693878604</v>
      </c>
      <c r="E152" s="184">
        <v>5.4271844185188751</v>
      </c>
      <c r="F152" s="185">
        <v>1807.069500000051</v>
      </c>
      <c r="G152" s="185">
        <v>29850.557190000727</v>
      </c>
      <c r="H152" s="185">
        <v>121.83900893877848</v>
      </c>
      <c r="I152" s="185">
        <v>270.76348139965535</v>
      </c>
      <c r="J152" s="185">
        <v>1600</v>
      </c>
      <c r="K152" s="185">
        <v>306350</v>
      </c>
      <c r="L152" s="185">
        <v>1250.408163265306</v>
      </c>
      <c r="M152" s="185">
        <v>277.24463352485975</v>
      </c>
      <c r="N152" s="186">
        <v>7.6500000000000341</v>
      </c>
      <c r="O152" s="186">
        <v>101.09999999999927</v>
      </c>
      <c r="P152" s="186">
        <v>0.41265306122448681</v>
      </c>
      <c r="Q152" s="186">
        <v>1.3180583327320579</v>
      </c>
      <c r="R152" s="187">
        <v>0.91502773575390872</v>
      </c>
      <c r="S152" s="192">
        <v>11.700000000000001</v>
      </c>
      <c r="T152" s="192">
        <v>127.79999999999905</v>
      </c>
      <c r="U152" s="192">
        <v>0.41265306122448681</v>
      </c>
      <c r="V152" s="192">
        <v>1.5113645269608604</v>
      </c>
      <c r="W152" s="187">
        <v>0.8925869894099856</v>
      </c>
      <c r="X152" s="187">
        <v>1.8076147251638943</v>
      </c>
      <c r="Y152" s="188">
        <v>42</v>
      </c>
      <c r="Z152" s="188">
        <v>66</v>
      </c>
      <c r="AA152" s="188">
        <v>52</v>
      </c>
      <c r="AB152" s="188">
        <v>88</v>
      </c>
      <c r="AC152" s="188">
        <v>72</v>
      </c>
      <c r="AD152" s="189">
        <v>19.829999999999984</v>
      </c>
    </row>
    <row r="153" spans="1:30" s="183" customFormat="1" ht="11.35" x14ac:dyDescent="0.35">
      <c r="A153" s="175">
        <v>140</v>
      </c>
      <c r="B153" s="175">
        <v>17.400000000000006</v>
      </c>
      <c r="C153" s="175">
        <v>864.60000000001901</v>
      </c>
      <c r="D153" s="184">
        <v>3.5289795918368121</v>
      </c>
      <c r="E153" s="184">
        <v>4.1303625078561303</v>
      </c>
      <c r="F153" s="185">
        <v>1351.9557000000007</v>
      </c>
      <c r="G153" s="185">
        <v>21238.941460000384</v>
      </c>
      <c r="H153" s="185">
        <v>86.689556979593405</v>
      </c>
      <c r="I153" s="185">
        <v>185.6749638485667</v>
      </c>
      <c r="J153" s="185">
        <v>1600</v>
      </c>
      <c r="K153" s="185">
        <v>311950</v>
      </c>
      <c r="L153" s="185">
        <v>1273.2653061224489</v>
      </c>
      <c r="M153" s="185">
        <v>273.12991380658394</v>
      </c>
      <c r="N153" s="186">
        <v>7.6500000000000341</v>
      </c>
      <c r="O153" s="186">
        <v>139.64999999999856</v>
      </c>
      <c r="P153" s="186">
        <v>0.56999999999999407</v>
      </c>
      <c r="Q153" s="186">
        <v>1.3227858084670927</v>
      </c>
      <c r="R153" s="187">
        <v>0.88420398009950352</v>
      </c>
      <c r="S153" s="192">
        <v>9.75</v>
      </c>
      <c r="T153" s="192">
        <v>137.99999999999838</v>
      </c>
      <c r="U153" s="192">
        <v>0.56999999999999407</v>
      </c>
      <c r="V153" s="192">
        <v>1.6706413656936614</v>
      </c>
      <c r="W153" s="187">
        <v>0.88557213930348377</v>
      </c>
      <c r="X153" s="187">
        <v>1.7697761194029873</v>
      </c>
      <c r="Y153" s="188">
        <v>27</v>
      </c>
      <c r="Z153" s="188">
        <v>80</v>
      </c>
      <c r="AA153" s="188">
        <v>53</v>
      </c>
      <c r="AB153" s="188">
        <v>75</v>
      </c>
      <c r="AC153" s="188">
        <v>85</v>
      </c>
      <c r="AD153" s="189">
        <v>20.099999999999973</v>
      </c>
    </row>
    <row r="154" spans="1:30" s="183" customFormat="1" ht="11.35" x14ac:dyDescent="0.35">
      <c r="A154" s="175">
        <v>141</v>
      </c>
      <c r="B154" s="175">
        <v>24.150000000000318</v>
      </c>
      <c r="C154" s="175">
        <v>1458.7500000000284</v>
      </c>
      <c r="D154" s="184">
        <v>5.9540816326531774</v>
      </c>
      <c r="E154" s="184">
        <v>6.5948287361298039</v>
      </c>
      <c r="F154" s="185">
        <v>2088.169199999988</v>
      </c>
      <c r="G154" s="185">
        <v>32210.679195000524</v>
      </c>
      <c r="H154" s="185">
        <v>131.47215997959398</v>
      </c>
      <c r="I154" s="185">
        <v>303.43112347511271</v>
      </c>
      <c r="J154" s="185">
        <v>1600</v>
      </c>
      <c r="K154" s="185">
        <v>306550</v>
      </c>
      <c r="L154" s="185">
        <v>1251.2244897959183</v>
      </c>
      <c r="M154" s="185">
        <v>269.8256317122956</v>
      </c>
      <c r="N154" s="186">
        <v>9.6000000000000227</v>
      </c>
      <c r="O154" s="186">
        <v>92.699999999998752</v>
      </c>
      <c r="P154" s="186">
        <v>0.37836734693877044</v>
      </c>
      <c r="Q154" s="186">
        <v>1.2726881112187662</v>
      </c>
      <c r="R154" s="187">
        <v>0.91992744234257673</v>
      </c>
      <c r="S154" s="192">
        <v>6.75</v>
      </c>
      <c r="T154" s="192">
        <v>91.499999999998806</v>
      </c>
      <c r="U154" s="192">
        <v>0.37836734693877044</v>
      </c>
      <c r="V154" s="192">
        <v>1.1858239699839654</v>
      </c>
      <c r="W154" s="187">
        <v>0.92096398030577964</v>
      </c>
      <c r="X154" s="187">
        <v>1.8408914226483564</v>
      </c>
      <c r="Y154" s="188">
        <v>32</v>
      </c>
      <c r="Z154" s="188">
        <v>79</v>
      </c>
      <c r="AA154" s="188">
        <v>49</v>
      </c>
      <c r="AB154" s="188">
        <v>82</v>
      </c>
      <c r="AC154" s="188">
        <v>78</v>
      </c>
      <c r="AD154" s="189">
        <v>19.29499999999998</v>
      </c>
    </row>
    <row r="155" spans="1:30" s="183" customFormat="1" ht="11.35" x14ac:dyDescent="0.35">
      <c r="A155" s="175">
        <v>142</v>
      </c>
      <c r="B155" s="175">
        <v>9.6000000000000227</v>
      </c>
      <c r="C155" s="175">
        <v>363.59999999999809</v>
      </c>
      <c r="D155" s="184">
        <v>1.4840816326530535</v>
      </c>
      <c r="E155" s="184">
        <v>2.2266667346972144</v>
      </c>
      <c r="F155" s="185">
        <v>722.82779999999195</v>
      </c>
      <c r="G155" s="185">
        <v>8329.9954749999179</v>
      </c>
      <c r="H155" s="185">
        <v>33.999981530611912</v>
      </c>
      <c r="I155" s="185">
        <v>94.175180139826722</v>
      </c>
      <c r="J155" s="185">
        <v>1600</v>
      </c>
      <c r="K155" s="185">
        <v>312750</v>
      </c>
      <c r="L155" s="185">
        <v>1276.5306122448981</v>
      </c>
      <c r="M155" s="185">
        <v>274.62754972370584</v>
      </c>
      <c r="N155" s="186">
        <v>9.6000000000000014</v>
      </c>
      <c r="O155" s="186">
        <v>234.44999999999868</v>
      </c>
      <c r="P155" s="186">
        <v>0.95693877551019868</v>
      </c>
      <c r="Q155" s="186">
        <v>2.0695620072792837</v>
      </c>
      <c r="R155" s="187">
        <v>0.81531371853952583</v>
      </c>
      <c r="S155" s="192">
        <v>7.8000000000000007</v>
      </c>
      <c r="T155" s="192">
        <v>191.99999999999841</v>
      </c>
      <c r="U155" s="192">
        <v>0.95693877551019868</v>
      </c>
      <c r="V155" s="192">
        <v>1.7152876902006424</v>
      </c>
      <c r="W155" s="187">
        <v>0.84875339714049491</v>
      </c>
      <c r="X155" s="187">
        <v>1.6640671156800209</v>
      </c>
      <c r="Y155" s="188">
        <v>32</v>
      </c>
      <c r="Z155" s="188">
        <v>74</v>
      </c>
      <c r="AA155" s="188">
        <v>54</v>
      </c>
      <c r="AB155" s="188">
        <v>79</v>
      </c>
      <c r="AC155" s="188">
        <v>81</v>
      </c>
      <c r="AD155" s="189">
        <v>21.157499999999978</v>
      </c>
    </row>
    <row r="156" spans="1:30" s="183" customFormat="1" ht="11.35" x14ac:dyDescent="0.35">
      <c r="A156" s="175">
        <v>143</v>
      </c>
      <c r="B156" s="175">
        <v>19.34999999999998</v>
      </c>
      <c r="C156" s="175">
        <v>1215.6000000000051</v>
      </c>
      <c r="D156" s="184">
        <v>4.9616326530612458</v>
      </c>
      <c r="E156" s="184">
        <v>5.4949266268982306</v>
      </c>
      <c r="F156" s="185">
        <v>1713.3696000000043</v>
      </c>
      <c r="G156" s="185">
        <v>27856.980270000138</v>
      </c>
      <c r="H156" s="185">
        <v>113.70196028571485</v>
      </c>
      <c r="I156" s="185">
        <v>245.64016207673387</v>
      </c>
      <c r="J156" s="185">
        <v>1600</v>
      </c>
      <c r="K156" s="185">
        <v>307850</v>
      </c>
      <c r="L156" s="185">
        <v>1256.5306122448981</v>
      </c>
      <c r="M156" s="185">
        <v>276.61264136392703</v>
      </c>
      <c r="N156" s="186">
        <v>7.6499999999999773</v>
      </c>
      <c r="O156" s="186">
        <v>116.2499999999991</v>
      </c>
      <c r="P156" s="186">
        <v>0.47448979591836371</v>
      </c>
      <c r="Q156" s="186">
        <v>1.381112436550854</v>
      </c>
      <c r="R156" s="187">
        <v>0.90272373540856099</v>
      </c>
      <c r="S156" s="192">
        <v>11.700000000000001</v>
      </c>
      <c r="T156" s="192">
        <v>137.849999999999</v>
      </c>
      <c r="U156" s="192">
        <v>0.47448979591836371</v>
      </c>
      <c r="V156" s="192">
        <v>1.7103119928091239</v>
      </c>
      <c r="W156" s="187">
        <v>0.88464917785866759</v>
      </c>
      <c r="X156" s="187">
        <v>1.7873729132672285</v>
      </c>
      <c r="Y156" s="188">
        <v>34</v>
      </c>
      <c r="Z156" s="188">
        <v>81</v>
      </c>
      <c r="AA156" s="188">
        <v>45</v>
      </c>
      <c r="AB156" s="188">
        <v>77</v>
      </c>
      <c r="AC156" s="188">
        <v>83</v>
      </c>
      <c r="AD156" s="189">
        <v>19.917499999999983</v>
      </c>
    </row>
    <row r="157" spans="1:30" s="183" customFormat="1" ht="11.35" x14ac:dyDescent="0.35">
      <c r="A157" s="175">
        <v>144</v>
      </c>
      <c r="B157" s="175">
        <v>27.000000000000171</v>
      </c>
      <c r="C157" s="175">
        <v>1222.3500000000067</v>
      </c>
      <c r="D157" s="184">
        <v>4.989183673469415</v>
      </c>
      <c r="E157" s="184">
        <v>5.4205320185076831</v>
      </c>
      <c r="F157" s="185">
        <v>1378.7271000000044</v>
      </c>
      <c r="G157" s="185">
        <v>24909.597860000125</v>
      </c>
      <c r="H157" s="185">
        <v>101.67182800000052</v>
      </c>
      <c r="I157" s="185">
        <v>177.79771093267934</v>
      </c>
      <c r="J157" s="185">
        <v>1600</v>
      </c>
      <c r="K157" s="185">
        <v>310200</v>
      </c>
      <c r="L157" s="185">
        <v>1266.1224489795918</v>
      </c>
      <c r="M157" s="185">
        <v>263.6348717460105</v>
      </c>
      <c r="N157" s="186">
        <v>9.5999999999999091</v>
      </c>
      <c r="O157" s="186">
        <v>89.399999999998869</v>
      </c>
      <c r="P157" s="186">
        <v>0.36489795918366885</v>
      </c>
      <c r="Q157" s="186">
        <v>1.2168693412373135</v>
      </c>
      <c r="R157" s="187">
        <v>0.92442302815115485</v>
      </c>
      <c r="S157" s="192">
        <v>11.700000000000001</v>
      </c>
      <c r="T157" s="192">
        <v>87.89999999999884</v>
      </c>
      <c r="U157" s="192">
        <v>0.36489795918366885</v>
      </c>
      <c r="V157" s="192">
        <v>1.3937707326298285</v>
      </c>
      <c r="W157" s="187">
        <v>0.92569109814861861</v>
      </c>
      <c r="X157" s="187">
        <v>1.8501141262997733</v>
      </c>
      <c r="Y157" s="188">
        <v>30</v>
      </c>
      <c r="Z157" s="188">
        <v>79</v>
      </c>
      <c r="AA157" s="188">
        <v>51</v>
      </c>
      <c r="AB157" s="188">
        <v>88</v>
      </c>
      <c r="AC157" s="188">
        <v>72</v>
      </c>
      <c r="AD157" s="189">
        <v>19.714999999999979</v>
      </c>
    </row>
    <row r="158" spans="1:30" s="183" customFormat="1" ht="11.35" x14ac:dyDescent="0.35">
      <c r="A158" s="175">
        <v>145</v>
      </c>
      <c r="B158" s="175">
        <v>18</v>
      </c>
      <c r="C158" s="175">
        <v>736.05000000000359</v>
      </c>
      <c r="D158" s="184">
        <v>3.0042857142857291</v>
      </c>
      <c r="E158" s="184">
        <v>4.116225391716279</v>
      </c>
      <c r="F158" s="185">
        <v>1606.2840000000003</v>
      </c>
      <c r="G158" s="185">
        <v>22686.604915000138</v>
      </c>
      <c r="H158" s="185">
        <v>92.598387408163831</v>
      </c>
      <c r="I158" s="185">
        <v>239.78320222060685</v>
      </c>
      <c r="J158" s="185">
        <v>1600</v>
      </c>
      <c r="K158" s="185">
        <v>313350</v>
      </c>
      <c r="L158" s="185">
        <v>1278.9795918367347</v>
      </c>
      <c r="M158" s="185">
        <v>283.41625601218402</v>
      </c>
      <c r="N158" s="186">
        <v>9.6000000000000227</v>
      </c>
      <c r="O158" s="186">
        <v>154.19999999999911</v>
      </c>
      <c r="P158" s="186">
        <v>0.62938775510203715</v>
      </c>
      <c r="Q158" s="186">
        <v>1.5918766739076893</v>
      </c>
      <c r="R158" s="187">
        <v>0.87463414634146397</v>
      </c>
      <c r="S158" s="192">
        <v>13.650000000000002</v>
      </c>
      <c r="T158" s="192">
        <v>170.84999999999911</v>
      </c>
      <c r="U158" s="192">
        <v>0.62938775510203715</v>
      </c>
      <c r="V158" s="192">
        <v>1.8380660447540693</v>
      </c>
      <c r="W158" s="187">
        <v>0.8610975609756103</v>
      </c>
      <c r="X158" s="187">
        <v>1.7357317073170742</v>
      </c>
      <c r="Y158" s="188">
        <v>37</v>
      </c>
      <c r="Z158" s="188">
        <v>61</v>
      </c>
      <c r="AA158" s="188">
        <v>62</v>
      </c>
      <c r="AB158" s="188">
        <v>89</v>
      </c>
      <c r="AC158" s="188">
        <v>71</v>
      </c>
      <c r="AD158" s="189">
        <v>20.499999999999986</v>
      </c>
    </row>
    <row r="159" spans="1:30" s="183" customFormat="1" ht="11.35" x14ac:dyDescent="0.35">
      <c r="A159" s="175">
        <v>146</v>
      </c>
      <c r="B159" s="175">
        <v>12.449999999999996</v>
      </c>
      <c r="C159" s="175">
        <v>501.45000000000175</v>
      </c>
      <c r="D159" s="184">
        <v>2.0467346938775584</v>
      </c>
      <c r="E159" s="184">
        <v>2.8021013687879908</v>
      </c>
      <c r="F159" s="185">
        <v>1070.8559999999989</v>
      </c>
      <c r="G159" s="185">
        <v>10202.357445000032</v>
      </c>
      <c r="H159" s="185">
        <v>41.642275285714419</v>
      </c>
      <c r="I159" s="185">
        <v>105.29646036693691</v>
      </c>
      <c r="J159" s="185">
        <v>1600</v>
      </c>
      <c r="K159" s="185">
        <v>304750</v>
      </c>
      <c r="L159" s="185">
        <v>1243.8775510204082</v>
      </c>
      <c r="M159" s="185">
        <v>273.60537819564985</v>
      </c>
      <c r="N159" s="186">
        <v>9.6000000000000227</v>
      </c>
      <c r="O159" s="186">
        <v>179.69999999999834</v>
      </c>
      <c r="P159" s="186">
        <v>0.73346938775509529</v>
      </c>
      <c r="Q159" s="186">
        <v>1.793791148520316</v>
      </c>
      <c r="R159" s="187">
        <v>0.85604422013939074</v>
      </c>
      <c r="S159" s="192">
        <v>13.650000000000002</v>
      </c>
      <c r="T159" s="192">
        <v>204.29999999999831</v>
      </c>
      <c r="U159" s="192">
        <v>0.73346938775509529</v>
      </c>
      <c r="V159" s="192">
        <v>2.0860866338580366</v>
      </c>
      <c r="W159" s="187">
        <v>0.83633741888969104</v>
      </c>
      <c r="X159" s="187">
        <v>1.6923816390290818</v>
      </c>
      <c r="Y159" s="188">
        <v>39</v>
      </c>
      <c r="Z159" s="188">
        <v>71</v>
      </c>
      <c r="AA159" s="188">
        <v>50</v>
      </c>
      <c r="AB159" s="188">
        <v>80</v>
      </c>
      <c r="AC159" s="188">
        <v>80</v>
      </c>
      <c r="AD159" s="189">
        <v>20.804999999999971</v>
      </c>
    </row>
    <row r="160" spans="1:30" s="183" customFormat="1" ht="11.35" x14ac:dyDescent="0.35">
      <c r="A160" s="175">
        <v>147</v>
      </c>
      <c r="B160" s="175">
        <v>11.849999999999966</v>
      </c>
      <c r="C160" s="175">
        <v>602.55000000000211</v>
      </c>
      <c r="D160" s="184">
        <v>2.4593877551020493</v>
      </c>
      <c r="E160" s="184">
        <v>2.9125775921299319</v>
      </c>
      <c r="F160" s="185">
        <v>1057.4702999999972</v>
      </c>
      <c r="G160" s="185">
        <v>16970.316095000013</v>
      </c>
      <c r="H160" s="185">
        <v>69.266596306122509</v>
      </c>
      <c r="I160" s="185">
        <v>157.33783281359061</v>
      </c>
      <c r="J160" s="185">
        <v>1600</v>
      </c>
      <c r="K160" s="185">
        <v>307700</v>
      </c>
      <c r="L160" s="185">
        <v>1255.9183673469388</v>
      </c>
      <c r="M160" s="185">
        <v>270.38920314548693</v>
      </c>
      <c r="N160" s="186">
        <v>8.25</v>
      </c>
      <c r="O160" s="186">
        <v>138.89999999999961</v>
      </c>
      <c r="P160" s="186">
        <v>0.56693877551020244</v>
      </c>
      <c r="Q160" s="186">
        <v>1.543809961444689</v>
      </c>
      <c r="R160" s="187">
        <v>0.88413413413413444</v>
      </c>
      <c r="S160" s="192">
        <v>9.75</v>
      </c>
      <c r="T160" s="192">
        <v>141.89999999999944</v>
      </c>
      <c r="U160" s="192">
        <v>0.56693877551020244</v>
      </c>
      <c r="V160" s="192">
        <v>1.6138156555889958</v>
      </c>
      <c r="W160" s="187">
        <v>0.88163163163163205</v>
      </c>
      <c r="X160" s="187">
        <v>1.7657657657657664</v>
      </c>
      <c r="Y160" s="188">
        <v>33</v>
      </c>
      <c r="Z160" s="188">
        <v>76</v>
      </c>
      <c r="AA160" s="188">
        <v>51</v>
      </c>
      <c r="AB160" s="188">
        <v>86</v>
      </c>
      <c r="AC160" s="188">
        <v>74</v>
      </c>
      <c r="AD160" s="189">
        <v>19.979999999999993</v>
      </c>
    </row>
    <row r="161" spans="1:30" s="183" customFormat="1" ht="11.35" x14ac:dyDescent="0.35">
      <c r="A161" s="175">
        <v>148</v>
      </c>
      <c r="B161" s="175">
        <v>17.399999999999409</v>
      </c>
      <c r="C161" s="175">
        <v>915.89999999999122</v>
      </c>
      <c r="D161" s="184">
        <v>3.7383673469387397</v>
      </c>
      <c r="E161" s="184">
        <v>4.0608407567137697</v>
      </c>
      <c r="F161" s="185">
        <v>1003.9274999999393</v>
      </c>
      <c r="G161" s="185">
        <v>22565.761789999891</v>
      </c>
      <c r="H161" s="185">
        <v>92.105150163264867</v>
      </c>
      <c r="I161" s="185">
        <v>179.15009721772751</v>
      </c>
      <c r="J161" s="185">
        <v>1600</v>
      </c>
      <c r="K161" s="185">
        <v>311300</v>
      </c>
      <c r="L161" s="185">
        <v>1270.6122448979593</v>
      </c>
      <c r="M161" s="185">
        <v>277.75009527130391</v>
      </c>
      <c r="N161" s="186">
        <v>5.6999999999999886</v>
      </c>
      <c r="O161" s="186">
        <v>112.34999999999823</v>
      </c>
      <c r="P161" s="186">
        <v>0.45857142857142136</v>
      </c>
      <c r="Q161" s="186">
        <v>1.2405495212824316</v>
      </c>
      <c r="R161" s="187">
        <v>0.90623435152729226</v>
      </c>
      <c r="S161" s="192">
        <v>9.75</v>
      </c>
      <c r="T161" s="192">
        <v>139.64999999999907</v>
      </c>
      <c r="U161" s="192">
        <v>0.45857142857142136</v>
      </c>
      <c r="V161" s="192">
        <v>1.5696102157886731</v>
      </c>
      <c r="W161" s="187">
        <v>0.88345017526289504</v>
      </c>
      <c r="X161" s="187">
        <v>1.7896845267901873</v>
      </c>
      <c r="Y161" s="188">
        <v>27</v>
      </c>
      <c r="Z161" s="188">
        <v>70</v>
      </c>
      <c r="AA161" s="188">
        <v>63</v>
      </c>
      <c r="AB161" s="188">
        <v>86</v>
      </c>
      <c r="AC161" s="188">
        <v>74</v>
      </c>
      <c r="AD161" s="189">
        <v>19.969999999999974</v>
      </c>
    </row>
    <row r="162" spans="1:30" s="183" customFormat="1" ht="11.35" x14ac:dyDescent="0.35">
      <c r="A162" s="175">
        <v>149</v>
      </c>
      <c r="B162" s="175">
        <v>17.250000000000114</v>
      </c>
      <c r="C162" s="175">
        <v>1204.6500000000135</v>
      </c>
      <c r="D162" s="184">
        <v>4.9169387755102596</v>
      </c>
      <c r="E162" s="184">
        <v>4.7268058410888214</v>
      </c>
      <c r="F162" s="185">
        <v>1405.4985000000104</v>
      </c>
      <c r="G162" s="185">
        <v>32395.030030000293</v>
      </c>
      <c r="H162" s="185">
        <v>132.22461236734813</v>
      </c>
      <c r="I162" s="185">
        <v>248.35511633999576</v>
      </c>
      <c r="J162" s="185">
        <v>1600</v>
      </c>
      <c r="K162" s="185">
        <v>314000</v>
      </c>
      <c r="L162" s="185">
        <v>1281.6326530612246</v>
      </c>
      <c r="M162" s="185">
        <v>278.81002212546929</v>
      </c>
      <c r="N162" s="186">
        <v>5.9999999999997726</v>
      </c>
      <c r="O162" s="186">
        <v>95.699999999999449</v>
      </c>
      <c r="P162" s="186">
        <v>0.39061224489795693</v>
      </c>
      <c r="Q162" s="186">
        <v>1.1790146069035994</v>
      </c>
      <c r="R162" s="187">
        <v>0.91968781470292083</v>
      </c>
      <c r="S162" s="192">
        <v>9.75</v>
      </c>
      <c r="T162" s="192">
        <v>110.69999999999905</v>
      </c>
      <c r="U162" s="192">
        <v>0.39061224489795693</v>
      </c>
      <c r="V162" s="192">
        <v>1.4385239382006005</v>
      </c>
      <c r="W162" s="187">
        <v>0.90709969788519706</v>
      </c>
      <c r="X162" s="187">
        <v>1.8267875125881179</v>
      </c>
      <c r="Y162" s="188">
        <v>28</v>
      </c>
      <c r="Z162" s="188">
        <v>73</v>
      </c>
      <c r="AA162" s="188">
        <v>59</v>
      </c>
      <c r="AB162" s="188">
        <v>68</v>
      </c>
      <c r="AC162" s="188">
        <v>92</v>
      </c>
      <c r="AD162" s="189">
        <v>19.859999999999989</v>
      </c>
    </row>
    <row r="163" spans="1:30" s="183" customFormat="1" ht="11.35" x14ac:dyDescent="0.35">
      <c r="A163" s="175">
        <v>150</v>
      </c>
      <c r="B163" s="175">
        <v>23.10000000000025</v>
      </c>
      <c r="C163" s="175">
        <v>1246.650000000006</v>
      </c>
      <c r="D163" s="184">
        <v>5.0883673469388002</v>
      </c>
      <c r="E163" s="184">
        <v>6.2335749245447971</v>
      </c>
      <c r="F163" s="185">
        <v>1619.6697000000186</v>
      </c>
      <c r="G163" s="185">
        <v>31171.874510000038</v>
      </c>
      <c r="H163" s="185">
        <v>127.23214085714301</v>
      </c>
      <c r="I163" s="185">
        <v>297.40235701395466</v>
      </c>
      <c r="J163" s="185">
        <v>1600</v>
      </c>
      <c r="K163" s="185">
        <v>315750</v>
      </c>
      <c r="L163" s="185">
        <v>1288.7755102040817</v>
      </c>
      <c r="M163" s="185">
        <v>287.41807566237719</v>
      </c>
      <c r="N163" s="186">
        <v>9.5999999999999091</v>
      </c>
      <c r="O163" s="186">
        <v>152.24999999999955</v>
      </c>
      <c r="P163" s="186">
        <v>0.62142857142856955</v>
      </c>
      <c r="Q163" s="186">
        <v>1.6037481712292911</v>
      </c>
      <c r="R163" s="187">
        <v>0.87653570125288915</v>
      </c>
      <c r="S163" s="192">
        <v>11.700000000000001</v>
      </c>
      <c r="T163" s="192">
        <v>159.89999999999966</v>
      </c>
      <c r="U163" s="192">
        <v>0.62142857142856955</v>
      </c>
      <c r="V163" s="192">
        <v>1.7755982315715</v>
      </c>
      <c r="W163" s="187">
        <v>0.87033207638973376</v>
      </c>
      <c r="X163" s="187">
        <v>1.7468677776426229</v>
      </c>
      <c r="Y163" s="188">
        <v>30</v>
      </c>
      <c r="Z163" s="188">
        <v>62</v>
      </c>
      <c r="AA163" s="188">
        <v>68</v>
      </c>
      <c r="AB163" s="188">
        <v>78</v>
      </c>
      <c r="AC163" s="188">
        <v>82</v>
      </c>
      <c r="AD163" s="189">
        <v>20.552499999999995</v>
      </c>
    </row>
    <row r="164" spans="1:30" s="183" customFormat="1" ht="11.35" x14ac:dyDescent="0.35">
      <c r="A164" s="175">
        <v>151</v>
      </c>
      <c r="B164" s="175">
        <v>14.549999999999727</v>
      </c>
      <c r="C164" s="175">
        <v>548.84999999999741</v>
      </c>
      <c r="D164" s="184">
        <v>2.2402040816326423</v>
      </c>
      <c r="E164" s="184">
        <v>3.0866724946659598</v>
      </c>
      <c r="F164" s="185">
        <v>655.89930000000209</v>
      </c>
      <c r="G164" s="185">
        <v>11642.510034999992</v>
      </c>
      <c r="H164" s="185">
        <v>47.520449122448944</v>
      </c>
      <c r="I164" s="185">
        <v>107.66514019629129</v>
      </c>
      <c r="J164" s="185">
        <v>1600</v>
      </c>
      <c r="K164" s="185">
        <v>312450</v>
      </c>
      <c r="L164" s="185">
        <v>1275.3061224489795</v>
      </c>
      <c r="M164" s="185">
        <v>277.96908396922447</v>
      </c>
      <c r="N164" s="186">
        <v>8.8499999999997954</v>
      </c>
      <c r="O164" s="186">
        <v>159.74999999999881</v>
      </c>
      <c r="P164" s="186">
        <v>0.65204081632652577</v>
      </c>
      <c r="Q164" s="186">
        <v>1.6751119115927608</v>
      </c>
      <c r="R164" s="187">
        <v>0.87018527547537872</v>
      </c>
      <c r="S164" s="192">
        <v>13.650000000000002</v>
      </c>
      <c r="T164" s="192">
        <v>158.84999999999874</v>
      </c>
      <c r="U164" s="192">
        <v>0.65204081632652577</v>
      </c>
      <c r="V164" s="192">
        <v>1.6112493204652973</v>
      </c>
      <c r="W164" s="187">
        <v>0.87091662603608089</v>
      </c>
      <c r="X164" s="187">
        <v>1.7411019015114597</v>
      </c>
      <c r="Y164" s="188">
        <v>35</v>
      </c>
      <c r="Z164" s="188">
        <v>69</v>
      </c>
      <c r="AA164" s="188">
        <v>56</v>
      </c>
      <c r="AB164" s="188">
        <v>80</v>
      </c>
      <c r="AC164" s="188">
        <v>80</v>
      </c>
      <c r="AD164" s="189">
        <v>20.50999999999998</v>
      </c>
    </row>
    <row r="165" spans="1:30" s="183" customFormat="1" ht="11.35" x14ac:dyDescent="0.35">
      <c r="A165" s="175">
        <v>152</v>
      </c>
      <c r="B165" s="175">
        <v>22.050000000000125</v>
      </c>
      <c r="C165" s="175">
        <v>787.65000000000418</v>
      </c>
      <c r="D165" s="184">
        <v>3.2148979591836904</v>
      </c>
      <c r="E165" s="184">
        <v>4.7201686733758805</v>
      </c>
      <c r="F165" s="185">
        <v>1673.2125000000103</v>
      </c>
      <c r="G165" s="185">
        <v>18054.409065000105</v>
      </c>
      <c r="H165" s="185">
        <v>73.691465571429006</v>
      </c>
      <c r="I165" s="185">
        <v>188.63553959682062</v>
      </c>
      <c r="J165" s="185">
        <v>1600</v>
      </c>
      <c r="K165" s="185">
        <v>308200</v>
      </c>
      <c r="L165" s="185">
        <v>1257.9591836734694</v>
      </c>
      <c r="M165" s="185">
        <v>275.40565901180099</v>
      </c>
      <c r="N165" s="186">
        <v>7.6499999999999773</v>
      </c>
      <c r="O165" s="186">
        <v>148.49999999999875</v>
      </c>
      <c r="P165" s="186">
        <v>0.60612244897958678</v>
      </c>
      <c r="Q165" s="186">
        <v>1.4731904937401641</v>
      </c>
      <c r="R165" s="187">
        <v>0.88155061019382708</v>
      </c>
      <c r="S165" s="192">
        <v>11.700000000000001</v>
      </c>
      <c r="T165" s="192">
        <v>194.69999999999885</v>
      </c>
      <c r="U165" s="192">
        <v>0.60612244897958678</v>
      </c>
      <c r="V165" s="192">
        <v>1.9170269224710197</v>
      </c>
      <c r="W165" s="187">
        <v>0.84469968892079528</v>
      </c>
      <c r="X165" s="187">
        <v>1.7262502991146222</v>
      </c>
      <c r="Y165" s="188">
        <v>27</v>
      </c>
      <c r="Z165" s="188">
        <v>79</v>
      </c>
      <c r="AA165" s="188">
        <v>54</v>
      </c>
      <c r="AB165" s="188">
        <v>79</v>
      </c>
      <c r="AC165" s="188">
        <v>81</v>
      </c>
      <c r="AD165" s="189">
        <v>20.894999999999978</v>
      </c>
    </row>
    <row r="166" spans="1:30" s="183" customFormat="1" ht="11.35" x14ac:dyDescent="0.35">
      <c r="A166" s="175">
        <v>153</v>
      </c>
      <c r="B166" s="175">
        <v>21.900000000000091</v>
      </c>
      <c r="C166" s="175">
        <v>1127.100000000019</v>
      </c>
      <c r="D166" s="184">
        <v>4.6004081632653833</v>
      </c>
      <c r="E166" s="184">
        <v>4.7913878337809583</v>
      </c>
      <c r="F166" s="185">
        <v>1606.2840000000103</v>
      </c>
      <c r="G166" s="185">
        <v>27588.89444500046</v>
      </c>
      <c r="H166" s="185">
        <v>112.6077324285733</v>
      </c>
      <c r="I166" s="185">
        <v>224.11981452395091</v>
      </c>
      <c r="J166" s="185">
        <v>1600</v>
      </c>
      <c r="K166" s="185">
        <v>312400</v>
      </c>
      <c r="L166" s="185">
        <v>1275.1020408163265</v>
      </c>
      <c r="M166" s="185">
        <v>275.93449603551835</v>
      </c>
      <c r="N166" s="186">
        <v>9.6000000000000227</v>
      </c>
      <c r="O166" s="186">
        <v>128.24999999999838</v>
      </c>
      <c r="P166" s="186">
        <v>0.52346938775509544</v>
      </c>
      <c r="Q166" s="186">
        <v>1.6021726424805567</v>
      </c>
      <c r="R166" s="187">
        <v>0.89546399315319836</v>
      </c>
      <c r="S166" s="192">
        <v>7.6500000000000341</v>
      </c>
      <c r="T166" s="192">
        <v>140.84999999999837</v>
      </c>
      <c r="U166" s="192">
        <v>0.52346938775509544</v>
      </c>
      <c r="V166" s="192">
        <v>1.5763208388795567</v>
      </c>
      <c r="W166" s="187">
        <v>0.88519378897175816</v>
      </c>
      <c r="X166" s="187">
        <v>1.7806577821249565</v>
      </c>
      <c r="Y166" s="188">
        <v>29</v>
      </c>
      <c r="Z166" s="188">
        <v>78</v>
      </c>
      <c r="AA166" s="188">
        <v>53</v>
      </c>
      <c r="AB166" s="188">
        <v>89</v>
      </c>
      <c r="AC166" s="188">
        <v>71</v>
      </c>
      <c r="AD166" s="189">
        <v>20.447499999999973</v>
      </c>
    </row>
    <row r="167" spans="1:30" s="183" customFormat="1" ht="11.35" x14ac:dyDescent="0.35">
      <c r="A167" s="175">
        <v>154</v>
      </c>
      <c r="B167" s="175">
        <v>14.099999999999909</v>
      </c>
      <c r="C167" s="175">
        <v>621.44999999999834</v>
      </c>
      <c r="D167" s="184">
        <v>2.5365306122448912</v>
      </c>
      <c r="E167" s="184">
        <v>3.124811831069465</v>
      </c>
      <c r="F167" s="185">
        <v>936.99899999999764</v>
      </c>
      <c r="G167" s="185">
        <v>14396.097255000004</v>
      </c>
      <c r="H167" s="185">
        <v>58.759580632653076</v>
      </c>
      <c r="I167" s="185">
        <v>123.45382162803028</v>
      </c>
      <c r="J167" s="185">
        <v>1600</v>
      </c>
      <c r="K167" s="185">
        <v>313700</v>
      </c>
      <c r="L167" s="185">
        <v>1280.408163265306</v>
      </c>
      <c r="M167" s="185">
        <v>266.43486565764232</v>
      </c>
      <c r="N167" s="186">
        <v>9.6000000000000227</v>
      </c>
      <c r="O167" s="186">
        <v>166.04999999999922</v>
      </c>
      <c r="P167" s="186">
        <v>0.67775510204081313</v>
      </c>
      <c r="Q167" s="186">
        <v>1.8097881242104636</v>
      </c>
      <c r="R167" s="187">
        <v>0.86307977736549213</v>
      </c>
      <c r="S167" s="192">
        <v>11.700000000000001</v>
      </c>
      <c r="T167" s="192">
        <v>150.74999999999875</v>
      </c>
      <c r="U167" s="192">
        <v>0.67775510204081313</v>
      </c>
      <c r="V167" s="192">
        <v>1.7297897413696166</v>
      </c>
      <c r="W167" s="187">
        <v>0.87569573283859092</v>
      </c>
      <c r="X167" s="187">
        <v>1.7387755102040829</v>
      </c>
      <c r="Y167" s="188">
        <v>26</v>
      </c>
      <c r="Z167" s="188">
        <v>75</v>
      </c>
      <c r="AA167" s="188">
        <v>59</v>
      </c>
      <c r="AB167" s="188">
        <v>77</v>
      </c>
      <c r="AC167" s="188">
        <v>83</v>
      </c>
      <c r="AD167" s="189">
        <v>20.212499999999977</v>
      </c>
    </row>
    <row r="168" spans="1:30" s="183" customFormat="1" ht="11.35" x14ac:dyDescent="0.35">
      <c r="A168" s="175">
        <v>155</v>
      </c>
      <c r="B168" s="175">
        <v>15.300000000000068</v>
      </c>
      <c r="C168" s="175">
        <v>572.400000000006</v>
      </c>
      <c r="D168" s="184">
        <v>2.3363265306122694</v>
      </c>
      <c r="E168" s="184">
        <v>3.2671123848995283</v>
      </c>
      <c r="F168" s="185">
        <v>762.98489999999856</v>
      </c>
      <c r="G168" s="185">
        <v>9394.6048150001116</v>
      </c>
      <c r="H168" s="185">
        <v>38.345325775510659</v>
      </c>
      <c r="I168" s="185">
        <v>97.640128802457127</v>
      </c>
      <c r="J168" s="185">
        <v>1600</v>
      </c>
      <c r="K168" s="185">
        <v>303750</v>
      </c>
      <c r="L168" s="185">
        <v>1239.795918367347</v>
      </c>
      <c r="M168" s="185">
        <v>263.17333467057898</v>
      </c>
      <c r="N168" s="186">
        <v>9.2999999999999545</v>
      </c>
      <c r="O168" s="186">
        <v>171.8999999999983</v>
      </c>
      <c r="P168" s="186">
        <v>0.70163265306121758</v>
      </c>
      <c r="Q168" s="186">
        <v>1.4982015816495591</v>
      </c>
      <c r="R168" s="187">
        <v>0.86112457586039859</v>
      </c>
      <c r="S168" s="192">
        <v>9.75</v>
      </c>
      <c r="T168" s="192">
        <v>182.69999999999843</v>
      </c>
      <c r="U168" s="192">
        <v>0.70163265306121758</v>
      </c>
      <c r="V168" s="192">
        <v>1.7873221566923054</v>
      </c>
      <c r="W168" s="187">
        <v>0.85239941832283195</v>
      </c>
      <c r="X168" s="187">
        <v>1.7135239941832305</v>
      </c>
      <c r="Y168" s="188">
        <v>27</v>
      </c>
      <c r="Z168" s="188">
        <v>87</v>
      </c>
      <c r="AA168" s="188">
        <v>46</v>
      </c>
      <c r="AB168" s="188">
        <v>87</v>
      </c>
      <c r="AC168" s="188">
        <v>73</v>
      </c>
      <c r="AD168" s="189">
        <v>20.629999999999974</v>
      </c>
    </row>
    <row r="169" spans="1:30" s="183" customFormat="1" ht="11.35" x14ac:dyDescent="0.35">
      <c r="A169" s="175">
        <v>156</v>
      </c>
      <c r="B169" s="175">
        <v>22.0499999999995</v>
      </c>
      <c r="C169" s="175">
        <v>1012.9499999999858</v>
      </c>
      <c r="D169" s="184">
        <v>4.1344897959183093</v>
      </c>
      <c r="E169" s="184">
        <v>5.2355092997690127</v>
      </c>
      <c r="F169" s="185">
        <v>1659.8267999999516</v>
      </c>
      <c r="G169" s="185">
        <v>22904.940554999681</v>
      </c>
      <c r="H169" s="185">
        <v>93.489553285712987</v>
      </c>
      <c r="I169" s="185">
        <v>244.83942918492599</v>
      </c>
      <c r="J169" s="185">
        <v>1600</v>
      </c>
      <c r="K169" s="185">
        <v>316150</v>
      </c>
      <c r="L169" s="185">
        <v>1290.408163265306</v>
      </c>
      <c r="M169" s="185">
        <v>272.69871070163452</v>
      </c>
      <c r="N169" s="186">
        <v>9.6000000000000227</v>
      </c>
      <c r="O169" s="186">
        <v>140.24999999999923</v>
      </c>
      <c r="P169" s="186">
        <v>0.57244897959183361</v>
      </c>
      <c r="Q169" s="186">
        <v>1.6128283508775643</v>
      </c>
      <c r="R169" s="187">
        <v>0.88622535896811927</v>
      </c>
      <c r="S169" s="192">
        <v>13.650000000000002</v>
      </c>
      <c r="T169" s="192">
        <v>122.69999999999902</v>
      </c>
      <c r="U169" s="192">
        <v>0.57244897959183361</v>
      </c>
      <c r="V169" s="192">
        <v>1.5752307100536951</v>
      </c>
      <c r="W169" s="187">
        <v>0.90046239961061159</v>
      </c>
      <c r="X169" s="187">
        <v>1.7866877585787309</v>
      </c>
      <c r="Y169" s="188">
        <v>25</v>
      </c>
      <c r="Z169" s="188">
        <v>71</v>
      </c>
      <c r="AA169" s="188">
        <v>64</v>
      </c>
      <c r="AB169" s="188">
        <v>82</v>
      </c>
      <c r="AC169" s="188">
        <v>78</v>
      </c>
      <c r="AD169" s="189">
        <v>20.54499999999998</v>
      </c>
    </row>
    <row r="170" spans="1:30" s="183" customFormat="1" ht="11.35" x14ac:dyDescent="0.35">
      <c r="A170" s="175">
        <v>157</v>
      </c>
      <c r="B170" s="175">
        <v>14.399999999999977</v>
      </c>
      <c r="C170" s="175">
        <v>782.55000000000155</v>
      </c>
      <c r="D170" s="184">
        <v>3.1940816326530674</v>
      </c>
      <c r="E170" s="184">
        <v>3.7625303867665472</v>
      </c>
      <c r="F170" s="185">
        <v>1285.0271999999982</v>
      </c>
      <c r="G170" s="185">
        <v>19855.231905000062</v>
      </c>
      <c r="H170" s="185">
        <v>81.041762877551278</v>
      </c>
      <c r="I170" s="185">
        <v>194.20104962706714</v>
      </c>
      <c r="J170" s="185">
        <v>1600</v>
      </c>
      <c r="K170" s="185">
        <v>307100</v>
      </c>
      <c r="L170" s="185">
        <v>1253.4693877551019</v>
      </c>
      <c r="M170" s="185">
        <v>276.94580623623227</v>
      </c>
      <c r="N170" s="186">
        <v>7.6499999999999986</v>
      </c>
      <c r="O170" s="186">
        <v>141.14999999999873</v>
      </c>
      <c r="P170" s="186">
        <v>0.57612244897958664</v>
      </c>
      <c r="Q170" s="186">
        <v>1.4296448835782578</v>
      </c>
      <c r="R170" s="187">
        <v>0.88306201068721357</v>
      </c>
      <c r="S170" s="192">
        <v>9.75</v>
      </c>
      <c r="T170" s="192">
        <v>178.04999999999848</v>
      </c>
      <c r="U170" s="192">
        <v>0.57612244897958664</v>
      </c>
      <c r="V170" s="192">
        <v>1.8340052779782337</v>
      </c>
      <c r="W170" s="187">
        <v>0.85249161178078892</v>
      </c>
      <c r="X170" s="187">
        <v>1.7355536224680024</v>
      </c>
      <c r="Y170" s="188">
        <v>35</v>
      </c>
      <c r="Z170" s="188">
        <v>78</v>
      </c>
      <c r="AA170" s="188">
        <v>47</v>
      </c>
      <c r="AB170" s="188">
        <v>82</v>
      </c>
      <c r="AC170" s="188">
        <v>78</v>
      </c>
      <c r="AD170" s="189">
        <v>20.117499999999975</v>
      </c>
    </row>
    <row r="171" spans="1:30" s="183" customFormat="1" ht="11.35" x14ac:dyDescent="0.35">
      <c r="A171" s="175">
        <v>158</v>
      </c>
      <c r="B171" s="175">
        <v>23.550000000000182</v>
      </c>
      <c r="C171" s="175">
        <v>1419.9000000000085</v>
      </c>
      <c r="D171" s="184">
        <v>5.7955102040816673</v>
      </c>
      <c r="E171" s="184">
        <v>5.8417238856213256</v>
      </c>
      <c r="F171" s="185">
        <v>1713.3696000000145</v>
      </c>
      <c r="G171" s="185">
        <v>37163.090735000114</v>
      </c>
      <c r="H171" s="185">
        <v>151.68608463265352</v>
      </c>
      <c r="I171" s="185">
        <v>303.02917603423657</v>
      </c>
      <c r="J171" s="185">
        <v>1600</v>
      </c>
      <c r="K171" s="185">
        <v>307450</v>
      </c>
      <c r="L171" s="185">
        <v>1254.8979591836735</v>
      </c>
      <c r="M171" s="185">
        <v>275.75620654236917</v>
      </c>
      <c r="N171" s="186">
        <v>7.6500000000000341</v>
      </c>
      <c r="O171" s="186">
        <v>86.549999999998988</v>
      </c>
      <c r="P171" s="186">
        <v>0.35326530612244483</v>
      </c>
      <c r="Q171" s="186">
        <v>1.1926042377288368</v>
      </c>
      <c r="R171" s="187">
        <v>0.92680451604719083</v>
      </c>
      <c r="S171" s="192">
        <v>7.8000000000000007</v>
      </c>
      <c r="T171" s="192">
        <v>99.149999999999181</v>
      </c>
      <c r="U171" s="192">
        <v>0.35326530612244483</v>
      </c>
      <c r="V171" s="192">
        <v>1.3624984614832776</v>
      </c>
      <c r="W171" s="187">
        <v>0.91614867436255298</v>
      </c>
      <c r="X171" s="187">
        <v>1.8429531904097438</v>
      </c>
      <c r="Y171" s="188">
        <v>38</v>
      </c>
      <c r="Z171" s="188">
        <v>67</v>
      </c>
      <c r="AA171" s="188">
        <v>55</v>
      </c>
      <c r="AB171" s="188">
        <v>84</v>
      </c>
      <c r="AC171" s="188">
        <v>76</v>
      </c>
      <c r="AD171" s="189">
        <v>19.707499999999982</v>
      </c>
    </row>
    <row r="172" spans="1:30" s="183" customFormat="1" ht="11.35" x14ac:dyDescent="0.35">
      <c r="A172" s="175">
        <v>159</v>
      </c>
      <c r="B172" s="175">
        <v>20.850000000000136</v>
      </c>
      <c r="C172" s="175">
        <v>1121.2500000000116</v>
      </c>
      <c r="D172" s="184">
        <v>4.5765306122449454</v>
      </c>
      <c r="E172" s="184">
        <v>4.9450349959065143</v>
      </c>
      <c r="F172" s="185">
        <v>1472.4270000000306</v>
      </c>
      <c r="G172" s="185">
        <v>24404.213320000268</v>
      </c>
      <c r="H172" s="185">
        <v>99.609033959184771</v>
      </c>
      <c r="I172" s="185">
        <v>202.18366723406524</v>
      </c>
      <c r="J172" s="185">
        <v>1600</v>
      </c>
      <c r="K172" s="185">
        <v>318400</v>
      </c>
      <c r="L172" s="185">
        <v>1299.591836734694</v>
      </c>
      <c r="M172" s="185">
        <v>270.32129626016592</v>
      </c>
      <c r="N172" s="186">
        <v>7.6499999999999773</v>
      </c>
      <c r="O172" s="186">
        <v>71.699999999999037</v>
      </c>
      <c r="P172" s="186">
        <v>0.29265306122448587</v>
      </c>
      <c r="Q172" s="186">
        <v>0.99347621088740024</v>
      </c>
      <c r="R172" s="187">
        <v>0.9403245942571794</v>
      </c>
      <c r="S172" s="192">
        <v>9.2999999999998408</v>
      </c>
      <c r="T172" s="192">
        <v>100.49999999999915</v>
      </c>
      <c r="U172" s="192">
        <v>0.29265306122448587</v>
      </c>
      <c r="V172" s="192">
        <v>1.333220693357388</v>
      </c>
      <c r="W172" s="187">
        <v>0.91635455680399558</v>
      </c>
      <c r="X172" s="187">
        <v>1.8566791510611749</v>
      </c>
      <c r="Y172" s="188">
        <v>26</v>
      </c>
      <c r="Z172" s="188">
        <v>68</v>
      </c>
      <c r="AA172" s="188">
        <v>66</v>
      </c>
      <c r="AB172" s="188">
        <v>83</v>
      </c>
      <c r="AC172" s="188">
        <v>77</v>
      </c>
      <c r="AD172" s="189">
        <v>20.024999999999988</v>
      </c>
    </row>
    <row r="173" spans="1:30" s="183" customFormat="1" ht="11.35" x14ac:dyDescent="0.35">
      <c r="A173" s="175">
        <v>160</v>
      </c>
      <c r="B173" s="175">
        <v>23.699999999999932</v>
      </c>
      <c r="C173" s="175">
        <v>1600.9499999999991</v>
      </c>
      <c r="D173" s="184">
        <v>6.5344897959183639</v>
      </c>
      <c r="E173" s="184">
        <v>7.0784584495080196</v>
      </c>
      <c r="F173" s="185">
        <v>1967.6979000000013</v>
      </c>
      <c r="G173" s="185">
        <v>47443.233969999899</v>
      </c>
      <c r="H173" s="185">
        <v>193.64585293877511</v>
      </c>
      <c r="I173" s="185">
        <v>405.6499954677945</v>
      </c>
      <c r="J173" s="185">
        <v>1600</v>
      </c>
      <c r="K173" s="185">
        <v>312100</v>
      </c>
      <c r="L173" s="185">
        <v>1273.8775510204082</v>
      </c>
      <c r="M173" s="185">
        <v>294.2607876940213</v>
      </c>
      <c r="N173" s="186">
        <v>7.6499999999999773</v>
      </c>
      <c r="O173" s="186">
        <v>136.19999999999845</v>
      </c>
      <c r="P173" s="186">
        <v>0.55591836734693245</v>
      </c>
      <c r="Q173" s="186">
        <v>1.5778031500139684</v>
      </c>
      <c r="R173" s="187">
        <v>0.88835608016722112</v>
      </c>
      <c r="S173" s="192">
        <v>11.700000000000001</v>
      </c>
      <c r="T173" s="192">
        <v>136.94999999999845</v>
      </c>
      <c r="U173" s="192">
        <v>0.55591836734693245</v>
      </c>
      <c r="V173" s="192">
        <v>1.6367766765585408</v>
      </c>
      <c r="W173" s="187">
        <v>0.88774130087298775</v>
      </c>
      <c r="X173" s="187">
        <v>1.7760973810402088</v>
      </c>
      <c r="Y173" s="188">
        <v>36</v>
      </c>
      <c r="Z173" s="188">
        <v>55</v>
      </c>
      <c r="AA173" s="188">
        <v>69</v>
      </c>
      <c r="AB173" s="188">
        <v>87</v>
      </c>
      <c r="AC173" s="188">
        <v>73</v>
      </c>
      <c r="AD173" s="189">
        <v>20.332499999999975</v>
      </c>
    </row>
    <row r="174" spans="1:30" s="183" customFormat="1" ht="11.35" x14ac:dyDescent="0.35">
      <c r="A174" s="175">
        <v>161</v>
      </c>
      <c r="B174" s="175">
        <v>41.250000000000057</v>
      </c>
      <c r="C174" s="175">
        <v>3733.0500000000438</v>
      </c>
      <c r="D174" s="184">
        <v>15.236938775510383</v>
      </c>
      <c r="E174" s="184">
        <v>11.503759756762911</v>
      </c>
      <c r="F174" s="185">
        <v>3025.168199999996</v>
      </c>
      <c r="G174" s="185">
        <v>107711.00965000089</v>
      </c>
      <c r="H174" s="185">
        <v>439.6367740816363</v>
      </c>
      <c r="I174" s="185">
        <v>701.39155791799215</v>
      </c>
      <c r="J174" s="185">
        <v>1600</v>
      </c>
      <c r="K174" s="185">
        <v>319300</v>
      </c>
      <c r="L174" s="185">
        <v>1303.2653061224489</v>
      </c>
      <c r="M174" s="185">
        <v>275.59464587031692</v>
      </c>
      <c r="N174" s="186">
        <v>9.6000000000000014</v>
      </c>
      <c r="O174" s="186">
        <v>40.799999999998398</v>
      </c>
      <c r="P174" s="186">
        <v>0.16653061224489143</v>
      </c>
      <c r="Q174" s="186">
        <v>0.95052951381899931</v>
      </c>
      <c r="R174" s="187">
        <v>0.96336206896551857</v>
      </c>
      <c r="S174" s="192">
        <v>15.600000000000001</v>
      </c>
      <c r="T174" s="192">
        <v>44.549999999998718</v>
      </c>
      <c r="U174" s="192">
        <v>0.16653061224489143</v>
      </c>
      <c r="V174" s="192">
        <v>1.1932557636556751</v>
      </c>
      <c r="W174" s="187">
        <v>0.95999461206896664</v>
      </c>
      <c r="X174" s="187">
        <v>1.9233566810344853</v>
      </c>
      <c r="Y174" s="188">
        <v>26</v>
      </c>
      <c r="Z174" s="188">
        <v>67</v>
      </c>
      <c r="AA174" s="188">
        <v>67</v>
      </c>
      <c r="AB174" s="188">
        <v>76</v>
      </c>
      <c r="AC174" s="188">
        <v>84</v>
      </c>
      <c r="AD174" s="189">
        <v>18.55999999999997</v>
      </c>
    </row>
    <row r="175" spans="1:30" s="183" customFormat="1" ht="11.35" x14ac:dyDescent="0.35">
      <c r="A175" s="175">
        <v>162</v>
      </c>
      <c r="B175" s="175">
        <v>13.050000000000068</v>
      </c>
      <c r="C175" s="175">
        <v>479.99999999999926</v>
      </c>
      <c r="D175" s="184">
        <v>1.9591836734693848</v>
      </c>
      <c r="E175" s="184">
        <v>2.9566241526545562</v>
      </c>
      <c r="F175" s="185">
        <v>1003.9275000000052</v>
      </c>
      <c r="G175" s="185">
        <v>12361.842679999978</v>
      </c>
      <c r="H175" s="185">
        <v>50.45650073469379</v>
      </c>
      <c r="I175" s="185">
        <v>127.55414673439233</v>
      </c>
      <c r="J175" s="185">
        <v>1600</v>
      </c>
      <c r="K175" s="185">
        <v>312950</v>
      </c>
      <c r="L175" s="185">
        <v>1277.3469387755101</v>
      </c>
      <c r="M175" s="185">
        <v>267.05570971428472</v>
      </c>
      <c r="N175" s="186">
        <v>9.5999999999999091</v>
      </c>
      <c r="O175" s="186">
        <v>196.64999999999949</v>
      </c>
      <c r="P175" s="186">
        <v>0.80265306122448776</v>
      </c>
      <c r="Q175" s="186">
        <v>1.7890499991984476</v>
      </c>
      <c r="R175" s="187">
        <v>0.84523668988313094</v>
      </c>
      <c r="S175" s="192">
        <v>9.3000000000001819</v>
      </c>
      <c r="T175" s="192">
        <v>207.7499999999996</v>
      </c>
      <c r="U175" s="192">
        <v>0.80265306122448776</v>
      </c>
      <c r="V175" s="192">
        <v>1.8297115014818699</v>
      </c>
      <c r="W175" s="187">
        <v>0.83650100342344502</v>
      </c>
      <c r="X175" s="187">
        <v>1.681737693306576</v>
      </c>
      <c r="Y175" s="188">
        <v>26</v>
      </c>
      <c r="Z175" s="188">
        <v>74</v>
      </c>
      <c r="AA175" s="188">
        <v>60</v>
      </c>
      <c r="AB175" s="188">
        <v>78</v>
      </c>
      <c r="AC175" s="188">
        <v>82</v>
      </c>
      <c r="AD175" s="189">
        <v>21.177499999999995</v>
      </c>
    </row>
    <row r="176" spans="1:30" s="183" customFormat="1" ht="11.35" x14ac:dyDescent="0.35">
      <c r="A176" s="175">
        <v>163</v>
      </c>
      <c r="B176" s="175">
        <v>15.299999999999727</v>
      </c>
      <c r="C176" s="175">
        <v>666.44999999999254</v>
      </c>
      <c r="D176" s="184">
        <v>2.7202040816326227</v>
      </c>
      <c r="E176" s="184">
        <v>3.6217650855941352</v>
      </c>
      <c r="F176" s="185">
        <v>1151.170199999927</v>
      </c>
      <c r="G176" s="185">
        <v>13746.072789999886</v>
      </c>
      <c r="H176" s="185">
        <v>56.10641955101994</v>
      </c>
      <c r="I176" s="185">
        <v>133.84873248650982</v>
      </c>
      <c r="J176" s="185">
        <v>1600</v>
      </c>
      <c r="K176" s="185">
        <v>307950</v>
      </c>
      <c r="L176" s="185">
        <v>1256.9387755102041</v>
      </c>
      <c r="M176" s="185">
        <v>264.90954287894317</v>
      </c>
      <c r="N176" s="186">
        <v>7.6500000000000341</v>
      </c>
      <c r="O176" s="186">
        <v>168.8999999999989</v>
      </c>
      <c r="P176" s="186">
        <v>0.68938775510203631</v>
      </c>
      <c r="Q176" s="186">
        <v>1.6617778946540671</v>
      </c>
      <c r="R176" s="187">
        <v>0.86138126308014351</v>
      </c>
      <c r="S176" s="192">
        <v>11.700000000000001</v>
      </c>
      <c r="T176" s="192">
        <v>159.44999999999908</v>
      </c>
      <c r="U176" s="192">
        <v>0.68938775510203631</v>
      </c>
      <c r="V176" s="192">
        <v>1.6512536677149763</v>
      </c>
      <c r="W176" s="187">
        <v>0.86913701834297741</v>
      </c>
      <c r="X176" s="187">
        <v>1.7305182814231208</v>
      </c>
      <c r="Y176" s="188">
        <v>30</v>
      </c>
      <c r="Z176" s="188">
        <v>80</v>
      </c>
      <c r="AA176" s="188">
        <v>50</v>
      </c>
      <c r="AB176" s="188">
        <v>78</v>
      </c>
      <c r="AC176" s="188">
        <v>82</v>
      </c>
      <c r="AD176" s="189">
        <v>20.307499999999983</v>
      </c>
    </row>
    <row r="177" spans="1:30" s="183" customFormat="1" ht="11.35" x14ac:dyDescent="0.35">
      <c r="A177" s="175">
        <v>164</v>
      </c>
      <c r="B177" s="175">
        <v>19.199999999999591</v>
      </c>
      <c r="C177" s="175">
        <v>739.34999999999923</v>
      </c>
      <c r="D177" s="184">
        <v>3.0177551020408133</v>
      </c>
      <c r="E177" s="184">
        <v>3.8774200614869536</v>
      </c>
      <c r="F177" s="185">
        <v>762.98490000000118</v>
      </c>
      <c r="G177" s="185">
        <v>16335.759550000017</v>
      </c>
      <c r="H177" s="185">
        <v>66.67656959183681</v>
      </c>
      <c r="I177" s="185">
        <v>145.46533123200436</v>
      </c>
      <c r="J177" s="185">
        <v>1600</v>
      </c>
      <c r="K177" s="185">
        <v>309050</v>
      </c>
      <c r="L177" s="185">
        <v>1261.4285714285713</v>
      </c>
      <c r="M177" s="185">
        <v>279.10865150378675</v>
      </c>
      <c r="N177" s="186">
        <v>9.6000000000000227</v>
      </c>
      <c r="O177" s="186">
        <v>135.5999999999984</v>
      </c>
      <c r="P177" s="186">
        <v>0.55346938775509558</v>
      </c>
      <c r="Q177" s="186">
        <v>1.5658818170084554</v>
      </c>
      <c r="R177" s="187">
        <v>0.88657465495608656</v>
      </c>
      <c r="S177" s="192">
        <v>11.700000000000001</v>
      </c>
      <c r="T177" s="192">
        <v>160.64999999999856</v>
      </c>
      <c r="U177" s="192">
        <v>0.55346938775509558</v>
      </c>
      <c r="V177" s="192">
        <v>1.7775547304294477</v>
      </c>
      <c r="W177" s="187">
        <v>0.86562107904642505</v>
      </c>
      <c r="X177" s="187">
        <v>1.7521957340025116</v>
      </c>
      <c r="Y177" s="188">
        <v>32</v>
      </c>
      <c r="Z177" s="188">
        <v>70</v>
      </c>
      <c r="AA177" s="188">
        <v>58</v>
      </c>
      <c r="AB177" s="188">
        <v>74</v>
      </c>
      <c r="AC177" s="188">
        <v>86</v>
      </c>
      <c r="AD177" s="189">
        <v>19.924999999999972</v>
      </c>
    </row>
    <row r="178" spans="1:30" s="183" customFormat="1" ht="11.35" x14ac:dyDescent="0.35">
      <c r="A178" s="175">
        <v>165</v>
      </c>
      <c r="B178" s="175">
        <v>17.10000000000025</v>
      </c>
      <c r="C178" s="175">
        <v>846.15000000000521</v>
      </c>
      <c r="D178" s="184">
        <v>3.4536734693877764</v>
      </c>
      <c r="E178" s="184">
        <v>4.2102391261659271</v>
      </c>
      <c r="F178" s="185">
        <v>1124.398799999992</v>
      </c>
      <c r="G178" s="185">
        <v>24158.436995000113</v>
      </c>
      <c r="H178" s="185">
        <v>98.605865285714742</v>
      </c>
      <c r="I178" s="185">
        <v>210.06769306271198</v>
      </c>
      <c r="J178" s="185">
        <v>1600</v>
      </c>
      <c r="K178" s="185">
        <v>317650</v>
      </c>
      <c r="L178" s="185">
        <v>1296.5306122448981</v>
      </c>
      <c r="M178" s="185">
        <v>271.15078846213959</v>
      </c>
      <c r="N178" s="186">
        <v>9.6000000000000227</v>
      </c>
      <c r="O178" s="186">
        <v>133.04999999999936</v>
      </c>
      <c r="P178" s="186">
        <v>0.54306122448979333</v>
      </c>
      <c r="Q178" s="186">
        <v>1.5185036369454381</v>
      </c>
      <c r="R178" s="187">
        <v>0.88880531528143458</v>
      </c>
      <c r="S178" s="192">
        <v>7.6499999999999773</v>
      </c>
      <c r="T178" s="192">
        <v>125.54999999999933</v>
      </c>
      <c r="U178" s="192">
        <v>0.54306122448979333</v>
      </c>
      <c r="V178" s="192">
        <v>1.336735886545299</v>
      </c>
      <c r="W178" s="187">
        <v>0.89507333584054216</v>
      </c>
      <c r="X178" s="187">
        <v>1.7838786511219769</v>
      </c>
      <c r="Y178" s="188">
        <v>31</v>
      </c>
      <c r="Z178" s="188">
        <v>71</v>
      </c>
      <c r="AA178" s="188">
        <v>58</v>
      </c>
      <c r="AB178" s="188">
        <v>78</v>
      </c>
      <c r="AC178" s="188">
        <v>82</v>
      </c>
      <c r="AD178" s="189">
        <v>19.942499999999988</v>
      </c>
    </row>
    <row r="179" spans="1:30" s="183" customFormat="1" ht="11.35" x14ac:dyDescent="0.35">
      <c r="A179" s="175">
        <v>166</v>
      </c>
      <c r="B179" s="175">
        <v>25.650000000000205</v>
      </c>
      <c r="C179" s="175">
        <v>1128.9000000000276</v>
      </c>
      <c r="D179" s="184">
        <v>4.6077551020409286</v>
      </c>
      <c r="E179" s="184">
        <v>6.3736442677055596</v>
      </c>
      <c r="F179" s="185">
        <v>2128.3263000000225</v>
      </c>
      <c r="G179" s="185">
        <v>31501.534555000788</v>
      </c>
      <c r="H179" s="185">
        <v>128.57769206122771</v>
      </c>
      <c r="I179" s="185">
        <v>329.64482599402243</v>
      </c>
      <c r="J179" s="185">
        <v>1600</v>
      </c>
      <c r="K179" s="185">
        <v>310700</v>
      </c>
      <c r="L179" s="185">
        <v>1268.1632653061224</v>
      </c>
      <c r="M179" s="185">
        <v>268.69961189387135</v>
      </c>
      <c r="N179" s="186">
        <v>7.4999999999998863</v>
      </c>
      <c r="O179" s="186">
        <v>164.24999999999858</v>
      </c>
      <c r="P179" s="186">
        <v>0.67040816326530028</v>
      </c>
      <c r="Q179" s="186">
        <v>1.5017516537168418</v>
      </c>
      <c r="R179" s="187">
        <v>0.86850006004563574</v>
      </c>
      <c r="S179" s="192">
        <v>11.700000000000001</v>
      </c>
      <c r="T179" s="192">
        <v>170.54999999999882</v>
      </c>
      <c r="U179" s="192">
        <v>0.67040816326530028</v>
      </c>
      <c r="V179" s="192">
        <v>1.8101759450832122</v>
      </c>
      <c r="W179" s="187">
        <v>0.86345622673231737</v>
      </c>
      <c r="X179" s="187">
        <v>1.7319562867779532</v>
      </c>
      <c r="Y179" s="188">
        <v>25</v>
      </c>
      <c r="Z179" s="188">
        <v>79</v>
      </c>
      <c r="AA179" s="188">
        <v>56</v>
      </c>
      <c r="AB179" s="188">
        <v>76</v>
      </c>
      <c r="AC179" s="188">
        <v>84</v>
      </c>
      <c r="AD179" s="189">
        <v>20.817499999999978</v>
      </c>
    </row>
    <row r="180" spans="1:30" s="183" customFormat="1" ht="11.35" x14ac:dyDescent="0.35">
      <c r="A180" s="175">
        <v>167</v>
      </c>
      <c r="B180" s="175">
        <v>28.049999999999955</v>
      </c>
      <c r="C180" s="175">
        <v>1101.6000000000031</v>
      </c>
      <c r="D180" s="184">
        <v>4.496326530612258</v>
      </c>
      <c r="E180" s="184">
        <v>6.3694782238233838</v>
      </c>
      <c r="F180" s="185">
        <v>2275.5690000000004</v>
      </c>
      <c r="G180" s="185">
        <v>29700.265525000181</v>
      </c>
      <c r="H180" s="185">
        <v>121.22557357142931</v>
      </c>
      <c r="I180" s="185">
        <v>303.64848024166298</v>
      </c>
      <c r="J180" s="185">
        <v>1600</v>
      </c>
      <c r="K180" s="185">
        <v>314450</v>
      </c>
      <c r="L180" s="185">
        <v>1283.4693877551019</v>
      </c>
      <c r="M180" s="185">
        <v>265.77717016704167</v>
      </c>
      <c r="N180" s="186">
        <v>9.6000000000000227</v>
      </c>
      <c r="O180" s="186">
        <v>153.29999999999902</v>
      </c>
      <c r="P180" s="186">
        <v>0.62571428571428167</v>
      </c>
      <c r="Q180" s="186">
        <v>1.6898358150918642</v>
      </c>
      <c r="R180" s="187">
        <v>0.87844909609895394</v>
      </c>
      <c r="S180" s="192">
        <v>11.700000000000001</v>
      </c>
      <c r="T180" s="192">
        <v>168.89999999999856</v>
      </c>
      <c r="U180" s="192">
        <v>0.62571428571428167</v>
      </c>
      <c r="V180" s="192">
        <v>1.8728347149499229</v>
      </c>
      <c r="W180" s="187">
        <v>0.86607992388201815</v>
      </c>
      <c r="X180" s="187">
        <v>1.744529019980972</v>
      </c>
      <c r="Y180" s="188">
        <v>33</v>
      </c>
      <c r="Z180" s="188">
        <v>71</v>
      </c>
      <c r="AA180" s="188">
        <v>56</v>
      </c>
      <c r="AB180" s="188">
        <v>74</v>
      </c>
      <c r="AC180" s="188">
        <v>86</v>
      </c>
      <c r="AD180" s="189">
        <v>21.019999999999982</v>
      </c>
    </row>
    <row r="181" spans="1:30" s="183" customFormat="1" ht="11.35" x14ac:dyDescent="0.35">
      <c r="A181" s="175">
        <v>168</v>
      </c>
      <c r="B181" s="175">
        <v>13.949999999999989</v>
      </c>
      <c r="C181" s="175">
        <v>490.95000000000312</v>
      </c>
      <c r="D181" s="184">
        <v>2.003877551020421</v>
      </c>
      <c r="E181" s="184">
        <v>3.038579678131649</v>
      </c>
      <c r="F181" s="185">
        <v>722.82780000000218</v>
      </c>
      <c r="G181" s="185">
        <v>11470.503790000046</v>
      </c>
      <c r="H181" s="185">
        <v>46.818382816326718</v>
      </c>
      <c r="I181" s="185">
        <v>120.69594833135871</v>
      </c>
      <c r="J181" s="185">
        <v>1600</v>
      </c>
      <c r="K181" s="185">
        <v>307200</v>
      </c>
      <c r="L181" s="185">
        <v>1253.8775510204082</v>
      </c>
      <c r="M181" s="185">
        <v>281.01700787548339</v>
      </c>
      <c r="N181" s="186">
        <v>7.6500000000000341</v>
      </c>
      <c r="O181" s="186">
        <v>201.44999999999902</v>
      </c>
      <c r="P181" s="186">
        <v>0.82224489795917965</v>
      </c>
      <c r="Q181" s="186">
        <v>1.7210977069383251</v>
      </c>
      <c r="R181" s="187">
        <v>0.83887222555488961</v>
      </c>
      <c r="S181" s="192">
        <v>11.700000000000001</v>
      </c>
      <c r="T181" s="192">
        <v>182.69999999999871</v>
      </c>
      <c r="U181" s="192">
        <v>0.82224489795917965</v>
      </c>
      <c r="V181" s="192">
        <v>1.7722970646158267</v>
      </c>
      <c r="W181" s="187">
        <v>0.85386922615477001</v>
      </c>
      <c r="X181" s="187">
        <v>1.6927414517096597</v>
      </c>
      <c r="Y181" s="188">
        <v>38</v>
      </c>
      <c r="Z181" s="188">
        <v>62</v>
      </c>
      <c r="AA181" s="188">
        <v>60</v>
      </c>
      <c r="AB181" s="188">
        <v>73</v>
      </c>
      <c r="AC181" s="188">
        <v>87</v>
      </c>
      <c r="AD181" s="189">
        <v>20.837499999999981</v>
      </c>
    </row>
    <row r="182" spans="1:30" s="183" customFormat="1" ht="11.35" x14ac:dyDescent="0.35">
      <c r="A182" s="175">
        <v>169</v>
      </c>
      <c r="B182" s="175">
        <v>20.700000000000159</v>
      </c>
      <c r="C182" s="175">
        <v>1140.4500000000128</v>
      </c>
      <c r="D182" s="184">
        <v>4.6548979591837254</v>
      </c>
      <c r="E182" s="184">
        <v>4.7813264340613149</v>
      </c>
      <c r="F182" s="185">
        <v>1686.5982000000186</v>
      </c>
      <c r="G182" s="185">
        <v>28140.310920000375</v>
      </c>
      <c r="H182" s="185">
        <v>114.85841191836887</v>
      </c>
      <c r="I182" s="185">
        <v>226.40227660408993</v>
      </c>
      <c r="J182" s="185">
        <v>1600</v>
      </c>
      <c r="K182" s="185">
        <v>316050</v>
      </c>
      <c r="L182" s="185">
        <v>1290</v>
      </c>
      <c r="M182" s="185">
        <v>268.55716490101719</v>
      </c>
      <c r="N182" s="186">
        <v>9.2999999999999545</v>
      </c>
      <c r="O182" s="186">
        <v>81.749999999998067</v>
      </c>
      <c r="P182" s="186">
        <v>0.33367346938774722</v>
      </c>
      <c r="Q182" s="186">
        <v>1.2097447466127484</v>
      </c>
      <c r="R182" s="187">
        <v>0.9293125810635553</v>
      </c>
      <c r="S182" s="192">
        <v>9.75</v>
      </c>
      <c r="T182" s="192">
        <v>82.49999999999801</v>
      </c>
      <c r="U182" s="192">
        <v>0.33367346938774722</v>
      </c>
      <c r="V182" s="192">
        <v>1.2394379803737634</v>
      </c>
      <c r="W182" s="187">
        <v>0.92866407263294581</v>
      </c>
      <c r="X182" s="187">
        <v>1.8579766536965012</v>
      </c>
      <c r="Y182" s="188">
        <v>22</v>
      </c>
      <c r="Z182" s="188">
        <v>77</v>
      </c>
      <c r="AA182" s="188">
        <v>61</v>
      </c>
      <c r="AB182" s="188">
        <v>66</v>
      </c>
      <c r="AC182" s="188">
        <v>94</v>
      </c>
      <c r="AD182" s="189">
        <v>19.274999999999967</v>
      </c>
    </row>
    <row r="183" spans="1:30" s="183" customFormat="1" ht="11.35" x14ac:dyDescent="0.35">
      <c r="A183" s="175">
        <v>170</v>
      </c>
      <c r="B183" s="175">
        <v>15.600000000000136</v>
      </c>
      <c r="C183" s="175">
        <v>781.50000000000182</v>
      </c>
      <c r="D183" s="184">
        <v>3.1897959183673543</v>
      </c>
      <c r="E183" s="184">
        <v>4.3441214706339322</v>
      </c>
      <c r="F183" s="185">
        <v>1298.4128999999987</v>
      </c>
      <c r="G183" s="185">
        <v>20538.423160000057</v>
      </c>
      <c r="H183" s="185">
        <v>83.83029861224513</v>
      </c>
      <c r="I183" s="185">
        <v>206.56083145481318</v>
      </c>
      <c r="J183" s="185">
        <v>1600</v>
      </c>
      <c r="K183" s="185">
        <v>314900</v>
      </c>
      <c r="L183" s="185">
        <v>1285.3061224489795</v>
      </c>
      <c r="M183" s="185">
        <v>268.58846301053575</v>
      </c>
      <c r="N183" s="186">
        <v>6.6000000000000227</v>
      </c>
      <c r="O183" s="186">
        <v>150.29999999999981</v>
      </c>
      <c r="P183" s="186">
        <v>0.61346938775510129</v>
      </c>
      <c r="Q183" s="186">
        <v>1.4848629000856697</v>
      </c>
      <c r="R183" s="187">
        <v>0.87620459599703504</v>
      </c>
      <c r="S183" s="192">
        <v>9.6000000000000227</v>
      </c>
      <c r="T183" s="192">
        <v>155.0999999999998</v>
      </c>
      <c r="U183" s="192">
        <v>0.61346938775510129</v>
      </c>
      <c r="V183" s="192">
        <v>1.6828172174124594</v>
      </c>
      <c r="W183" s="187">
        <v>0.87225105016061288</v>
      </c>
      <c r="X183" s="187">
        <v>1.7484556461576479</v>
      </c>
      <c r="Y183" s="188">
        <v>27</v>
      </c>
      <c r="Z183" s="188">
        <v>76</v>
      </c>
      <c r="AA183" s="188">
        <v>57</v>
      </c>
      <c r="AB183" s="188">
        <v>79</v>
      </c>
      <c r="AC183" s="188">
        <v>81</v>
      </c>
      <c r="AD183" s="189">
        <v>20.234999999999996</v>
      </c>
    </row>
    <row r="184" spans="1:30" s="183" customFormat="1" ht="11.35" x14ac:dyDescent="0.35">
      <c r="A184" s="175">
        <v>171</v>
      </c>
      <c r="B184" s="175">
        <v>22.350000000000023</v>
      </c>
      <c r="C184" s="175">
        <v>569.85000000000116</v>
      </c>
      <c r="D184" s="184">
        <v>2.3259183673469437</v>
      </c>
      <c r="E184" s="184">
        <v>3.6809450176302647</v>
      </c>
      <c r="F184" s="185">
        <v>1285.0271999999982</v>
      </c>
      <c r="G184" s="185">
        <v>15987.433890000097</v>
      </c>
      <c r="H184" s="185">
        <v>65.254832204082021</v>
      </c>
      <c r="I184" s="185">
        <v>160.0368991350561</v>
      </c>
      <c r="J184" s="185">
        <v>1600</v>
      </c>
      <c r="K184" s="185">
        <v>318000</v>
      </c>
      <c r="L184" s="185">
        <v>1297.9591836734694</v>
      </c>
      <c r="M184" s="185">
        <v>269.70672894585925</v>
      </c>
      <c r="N184" s="186">
        <v>9.2999999999999545</v>
      </c>
      <c r="O184" s="186">
        <v>215.99999999999906</v>
      </c>
      <c r="P184" s="186">
        <v>0.88163265306122063</v>
      </c>
      <c r="Q184" s="186">
        <v>1.9367216542762455</v>
      </c>
      <c r="R184" s="187">
        <v>0.83394833948339553</v>
      </c>
      <c r="S184" s="192">
        <v>11.700000000000001</v>
      </c>
      <c r="T184" s="192">
        <v>247.49999999999909</v>
      </c>
      <c r="U184" s="192">
        <v>0.88163265306122063</v>
      </c>
      <c r="V184" s="192">
        <v>2.1420358496371588</v>
      </c>
      <c r="W184" s="187">
        <v>0.80973247232472378</v>
      </c>
      <c r="X184" s="187">
        <v>1.6436808118081192</v>
      </c>
      <c r="Y184" s="188">
        <v>25</v>
      </c>
      <c r="Z184" s="188">
        <v>71</v>
      </c>
      <c r="AA184" s="188">
        <v>64</v>
      </c>
      <c r="AB184" s="188">
        <v>81</v>
      </c>
      <c r="AC184" s="188">
        <v>79</v>
      </c>
      <c r="AD184" s="189">
        <v>21.679999999999986</v>
      </c>
    </row>
    <row r="185" spans="1:30" s="183" customFormat="1" ht="11.35" x14ac:dyDescent="0.35">
      <c r="A185" s="175">
        <v>172</v>
      </c>
      <c r="B185" s="175">
        <v>17.400000000000091</v>
      </c>
      <c r="C185" s="175">
        <v>921.00000000000671</v>
      </c>
      <c r="D185" s="184">
        <v>3.7591836734694151</v>
      </c>
      <c r="E185" s="184">
        <v>4.7910978056536395</v>
      </c>
      <c r="F185" s="185">
        <v>1325.1843000000124</v>
      </c>
      <c r="G185" s="185">
        <v>21741.574495000186</v>
      </c>
      <c r="H185" s="185">
        <v>88.741120387755856</v>
      </c>
      <c r="I185" s="185">
        <v>194.38265355756724</v>
      </c>
      <c r="J185" s="185">
        <v>1600</v>
      </c>
      <c r="K185" s="185">
        <v>309550</v>
      </c>
      <c r="L185" s="185">
        <v>1263.4693877551019</v>
      </c>
      <c r="M185" s="185">
        <v>268.34763833816902</v>
      </c>
      <c r="N185" s="186">
        <v>9.5999999999999091</v>
      </c>
      <c r="O185" s="186">
        <v>153.29999999999913</v>
      </c>
      <c r="P185" s="186">
        <v>0.62571428571428211</v>
      </c>
      <c r="Q185" s="186">
        <v>1.6867224984819564</v>
      </c>
      <c r="R185" s="187">
        <v>0.8741999015263423</v>
      </c>
      <c r="S185" s="192">
        <v>9.5999999999999091</v>
      </c>
      <c r="T185" s="192">
        <v>159.59999999999911</v>
      </c>
      <c r="U185" s="192">
        <v>0.62571428571428211</v>
      </c>
      <c r="V185" s="192">
        <v>1.6649988923345802</v>
      </c>
      <c r="W185" s="187">
        <v>0.86903003446578098</v>
      </c>
      <c r="X185" s="187">
        <v>1.7432299359921233</v>
      </c>
      <c r="Y185" s="188">
        <v>26</v>
      </c>
      <c r="Z185" s="188">
        <v>84</v>
      </c>
      <c r="AA185" s="188">
        <v>50</v>
      </c>
      <c r="AB185" s="188">
        <v>78</v>
      </c>
      <c r="AC185" s="188">
        <v>82</v>
      </c>
      <c r="AD185" s="189">
        <v>20.309999999999988</v>
      </c>
    </row>
    <row r="186" spans="1:30" s="183" customFormat="1" ht="11.35" x14ac:dyDescent="0.35">
      <c r="A186" s="175">
        <v>173</v>
      </c>
      <c r="B186" s="175">
        <v>51.750000000000284</v>
      </c>
      <c r="C186" s="175">
        <v>2452.200000000018</v>
      </c>
      <c r="D186" s="184">
        <v>10.008979591836809</v>
      </c>
      <c r="E186" s="184">
        <v>13.66998405699278</v>
      </c>
      <c r="F186" s="185">
        <v>4162.9527000000244</v>
      </c>
      <c r="G186" s="185">
        <v>50516.590690000427</v>
      </c>
      <c r="H186" s="185">
        <v>206.1901660816344</v>
      </c>
      <c r="I186" s="185">
        <v>469.14809024569399</v>
      </c>
      <c r="J186" s="185">
        <v>1600</v>
      </c>
      <c r="K186" s="185">
        <v>312450</v>
      </c>
      <c r="L186" s="185">
        <v>1275.3061224489795</v>
      </c>
      <c r="M186" s="185">
        <v>277.96908396922447</v>
      </c>
      <c r="N186" s="186">
        <v>9.5999999999999091</v>
      </c>
      <c r="O186" s="186">
        <v>136.49999999999818</v>
      </c>
      <c r="P186" s="186">
        <v>0.55714285714284972</v>
      </c>
      <c r="Q186" s="186">
        <v>1.5102314989192267</v>
      </c>
      <c r="R186" s="187">
        <v>0.88723667905824166</v>
      </c>
      <c r="S186" s="192">
        <v>9.5999999999999091</v>
      </c>
      <c r="T186" s="192">
        <v>127.49999999999821</v>
      </c>
      <c r="U186" s="192">
        <v>0.55714285714284972</v>
      </c>
      <c r="V186" s="192">
        <v>1.5008303155249139</v>
      </c>
      <c r="W186" s="187">
        <v>0.8946716232961599</v>
      </c>
      <c r="X186" s="187">
        <v>1.7819083023544016</v>
      </c>
      <c r="Y186" s="188">
        <v>32</v>
      </c>
      <c r="Z186" s="188">
        <v>72</v>
      </c>
      <c r="AA186" s="188">
        <v>56</v>
      </c>
      <c r="AB186" s="188">
        <v>75</v>
      </c>
      <c r="AC186" s="188">
        <v>85</v>
      </c>
      <c r="AD186" s="189">
        <v>20.174999999999969</v>
      </c>
    </row>
    <row r="187" spans="1:30" s="183" customFormat="1" ht="11.35" x14ac:dyDescent="0.35">
      <c r="A187" s="175">
        <v>174</v>
      </c>
      <c r="B187" s="175">
        <v>21.449999999999875</v>
      </c>
      <c r="C187" s="175">
        <v>889.65000000000407</v>
      </c>
      <c r="D187" s="184">
        <v>3.6312244897959349</v>
      </c>
      <c r="E187" s="184">
        <v>4.9374317312786209</v>
      </c>
      <c r="F187" s="185">
        <v>1619.6696999999931</v>
      </c>
      <c r="G187" s="185">
        <v>26155.732165000114</v>
      </c>
      <c r="H187" s="185">
        <v>106.75809046938822</v>
      </c>
      <c r="I187" s="185">
        <v>254.05349700845184</v>
      </c>
      <c r="J187" s="185">
        <v>1600</v>
      </c>
      <c r="K187" s="185">
        <v>307550</v>
      </c>
      <c r="L187" s="185">
        <v>1255.3061224489795</v>
      </c>
      <c r="M187" s="185">
        <v>279.84262293278857</v>
      </c>
      <c r="N187" s="186">
        <v>9.6000000000000014</v>
      </c>
      <c r="O187" s="186">
        <v>208.49999999999872</v>
      </c>
      <c r="P187" s="186">
        <v>0.85102040816326008</v>
      </c>
      <c r="Q187" s="186">
        <v>1.9930743252511165</v>
      </c>
      <c r="R187" s="187">
        <v>0.83347310410926156</v>
      </c>
      <c r="S187" s="192">
        <v>9.5999999999999091</v>
      </c>
      <c r="T187" s="192">
        <v>172.04999999999853</v>
      </c>
      <c r="U187" s="192">
        <v>0.85102040816326008</v>
      </c>
      <c r="V187" s="192">
        <v>1.6726785543960703</v>
      </c>
      <c r="W187" s="187">
        <v>0.8625853600095853</v>
      </c>
      <c r="X187" s="187">
        <v>1.6960584641188468</v>
      </c>
      <c r="Y187" s="188">
        <v>35</v>
      </c>
      <c r="Z187" s="188">
        <v>70</v>
      </c>
      <c r="AA187" s="188">
        <v>55</v>
      </c>
      <c r="AB187" s="188">
        <v>75</v>
      </c>
      <c r="AC187" s="188">
        <v>85</v>
      </c>
      <c r="AD187" s="189">
        <v>20.867499999999975</v>
      </c>
    </row>
    <row r="188" spans="1:30" s="183" customFormat="1" ht="11.35" x14ac:dyDescent="0.35">
      <c r="A188" s="175">
        <v>175</v>
      </c>
      <c r="B188" s="175">
        <v>16.799999999999898</v>
      </c>
      <c r="C188" s="175">
        <v>620.25000000000148</v>
      </c>
      <c r="D188" s="184">
        <v>2.5316326530612305</v>
      </c>
      <c r="E188" s="184">
        <v>3.6234167525781285</v>
      </c>
      <c r="F188" s="185">
        <v>1231.4844000000012</v>
      </c>
      <c r="G188" s="185">
        <v>15580.508610000046</v>
      </c>
      <c r="H188" s="185">
        <v>63.593912693877741</v>
      </c>
      <c r="I188" s="185">
        <v>168.38518038880949</v>
      </c>
      <c r="J188" s="185">
        <v>1600</v>
      </c>
      <c r="K188" s="185">
        <v>305450</v>
      </c>
      <c r="L188" s="185">
        <v>1246.7346938775511</v>
      </c>
      <c r="M188" s="185">
        <v>286.70962458973264</v>
      </c>
      <c r="N188" s="186">
        <v>9.5999999999999091</v>
      </c>
      <c r="O188" s="186">
        <v>178.64999999999867</v>
      </c>
      <c r="P188" s="186">
        <v>0.72918367346938229</v>
      </c>
      <c r="Q188" s="186">
        <v>1.6573962850308168</v>
      </c>
      <c r="R188" s="187">
        <v>0.85608989850169259</v>
      </c>
      <c r="S188" s="192">
        <v>7.8000000000000007</v>
      </c>
      <c r="T188" s="192">
        <v>185.39999999999853</v>
      </c>
      <c r="U188" s="192">
        <v>0.72918367346938229</v>
      </c>
      <c r="V188" s="192">
        <v>1.7229007037731003</v>
      </c>
      <c r="W188" s="187">
        <v>0.85065248912518232</v>
      </c>
      <c r="X188" s="187">
        <v>1.7067423876268748</v>
      </c>
      <c r="Y188" s="188">
        <v>43</v>
      </c>
      <c r="Z188" s="188">
        <v>62</v>
      </c>
      <c r="AA188" s="188">
        <v>55</v>
      </c>
      <c r="AB188" s="188">
        <v>78</v>
      </c>
      <c r="AC188" s="188">
        <v>82</v>
      </c>
      <c r="AD188" s="189">
        <v>20.689999999999976</v>
      </c>
    </row>
    <row r="189" spans="1:30" s="183" customFormat="1" ht="11.35" x14ac:dyDescent="0.35">
      <c r="A189" s="175">
        <v>176</v>
      </c>
      <c r="B189" s="175">
        <v>16.199999999999989</v>
      </c>
      <c r="C189" s="175">
        <v>978.599999999999</v>
      </c>
      <c r="D189" s="184">
        <v>3.9942857142857102</v>
      </c>
      <c r="E189" s="184">
        <v>4.5289763798434768</v>
      </c>
      <c r="F189" s="185">
        <v>1204.7129999999927</v>
      </c>
      <c r="G189" s="185">
        <v>24933.543389999955</v>
      </c>
      <c r="H189" s="185">
        <v>101.76956485714267</v>
      </c>
      <c r="I189" s="185">
        <v>207.72300262966445</v>
      </c>
      <c r="J189" s="185">
        <v>1600</v>
      </c>
      <c r="K189" s="185">
        <v>307050</v>
      </c>
      <c r="L189" s="185">
        <v>1253.2653061224489</v>
      </c>
      <c r="M189" s="185">
        <v>290.12001300692702</v>
      </c>
      <c r="N189" s="186">
        <v>7.5000000000000568</v>
      </c>
      <c r="O189" s="186">
        <v>127.34999999999945</v>
      </c>
      <c r="P189" s="186">
        <v>0.51979591836734473</v>
      </c>
      <c r="Q189" s="186">
        <v>1.3994678288841145</v>
      </c>
      <c r="R189" s="187">
        <v>0.89408682634730574</v>
      </c>
      <c r="S189" s="192">
        <v>9.75</v>
      </c>
      <c r="T189" s="192">
        <v>128.39999999999935</v>
      </c>
      <c r="U189" s="192">
        <v>0.51979591836734473</v>
      </c>
      <c r="V189" s="192">
        <v>1.5394177608723119</v>
      </c>
      <c r="W189" s="187">
        <v>0.89321357285429182</v>
      </c>
      <c r="X189" s="187">
        <v>1.7873003992015977</v>
      </c>
      <c r="Y189" s="188">
        <v>39</v>
      </c>
      <c r="Z189" s="188">
        <v>60</v>
      </c>
      <c r="AA189" s="188">
        <v>61</v>
      </c>
      <c r="AB189" s="188">
        <v>72</v>
      </c>
      <c r="AC189" s="188">
        <v>88</v>
      </c>
      <c r="AD189" s="189">
        <v>20.039999999999988</v>
      </c>
    </row>
    <row r="190" spans="1:30" s="183" customFormat="1" ht="11.35" x14ac:dyDescent="0.35">
      <c r="A190" s="175">
        <v>177</v>
      </c>
      <c r="B190" s="175">
        <v>17.399999999999864</v>
      </c>
      <c r="C190" s="175">
        <v>1025.1000000000172</v>
      </c>
      <c r="D190" s="184">
        <v>4.1840816326531316</v>
      </c>
      <c r="E190" s="184">
        <v>4.6256957466796607</v>
      </c>
      <c r="F190" s="185">
        <v>1405.4984999999976</v>
      </c>
      <c r="G190" s="185">
        <v>23694.548125000365</v>
      </c>
      <c r="H190" s="185">
        <v>96.712441326532101</v>
      </c>
      <c r="I190" s="185">
        <v>194.03373976353072</v>
      </c>
      <c r="J190" s="185">
        <v>1600</v>
      </c>
      <c r="K190" s="185">
        <v>306950</v>
      </c>
      <c r="L190" s="185">
        <v>1252.8571428571429</v>
      </c>
      <c r="M190" s="185">
        <v>270.7230754970056</v>
      </c>
      <c r="N190" s="186">
        <v>7.6500000000000341</v>
      </c>
      <c r="O190" s="186">
        <v>134.84999999999937</v>
      </c>
      <c r="P190" s="186">
        <v>0.55040816326530351</v>
      </c>
      <c r="Q190" s="186">
        <v>1.521007214800133</v>
      </c>
      <c r="R190" s="187">
        <v>0.88784930139720608</v>
      </c>
      <c r="S190" s="192">
        <v>9.75</v>
      </c>
      <c r="T190" s="192">
        <v>146.39999999999935</v>
      </c>
      <c r="U190" s="192">
        <v>0.55040816326530351</v>
      </c>
      <c r="V190" s="192">
        <v>1.7824951780821858</v>
      </c>
      <c r="W190" s="187">
        <v>0.87824351297405234</v>
      </c>
      <c r="X190" s="187">
        <v>1.7660928143712584</v>
      </c>
      <c r="Y190" s="188">
        <v>33</v>
      </c>
      <c r="Z190" s="188">
        <v>78</v>
      </c>
      <c r="AA190" s="188">
        <v>49</v>
      </c>
      <c r="AB190" s="188">
        <v>80</v>
      </c>
      <c r="AC190" s="188">
        <v>80</v>
      </c>
      <c r="AD190" s="189">
        <v>20.039999999999988</v>
      </c>
    </row>
    <row r="191" spans="1:30" s="183" customFormat="1" ht="11.35" x14ac:dyDescent="0.35">
      <c r="A191" s="175">
        <v>178</v>
      </c>
      <c r="B191" s="175">
        <v>14.400000000000205</v>
      </c>
      <c r="C191" s="175">
        <v>666.00000000001046</v>
      </c>
      <c r="D191" s="184">
        <v>2.7183673469388183</v>
      </c>
      <c r="E191" s="184">
        <v>3.914518136572211</v>
      </c>
      <c r="F191" s="185">
        <v>1044.0846000000245</v>
      </c>
      <c r="G191" s="185">
        <v>19056.626170000382</v>
      </c>
      <c r="H191" s="185">
        <v>77.782147632654613</v>
      </c>
      <c r="I191" s="185">
        <v>186.83764533371829</v>
      </c>
      <c r="J191" s="185">
        <v>1600</v>
      </c>
      <c r="K191" s="185">
        <v>309300</v>
      </c>
      <c r="L191" s="185">
        <v>1262.4489795918366</v>
      </c>
      <c r="M191" s="185">
        <v>273.78292984248463</v>
      </c>
      <c r="N191" s="186">
        <v>9.6000000000000227</v>
      </c>
      <c r="O191" s="186">
        <v>167.9999999999981</v>
      </c>
      <c r="P191" s="186">
        <v>0.68571428571427795</v>
      </c>
      <c r="Q191" s="186">
        <v>1.6422133704541233</v>
      </c>
      <c r="R191" s="187">
        <v>0.8638132295719857</v>
      </c>
      <c r="S191" s="192">
        <v>13.650000000000002</v>
      </c>
      <c r="T191" s="192">
        <v>168.5999999999982</v>
      </c>
      <c r="U191" s="192">
        <v>0.68571428571427795</v>
      </c>
      <c r="V191" s="192">
        <v>1.7251700717650538</v>
      </c>
      <c r="W191" s="187">
        <v>0.8633268482490285</v>
      </c>
      <c r="X191" s="187">
        <v>1.7271400778210142</v>
      </c>
      <c r="Y191" s="188">
        <v>34</v>
      </c>
      <c r="Z191" s="188">
        <v>72</v>
      </c>
      <c r="AA191" s="188">
        <v>54</v>
      </c>
      <c r="AB191" s="188">
        <v>72</v>
      </c>
      <c r="AC191" s="188">
        <v>88</v>
      </c>
      <c r="AD191" s="189">
        <v>20.559999999999967</v>
      </c>
    </row>
    <row r="192" spans="1:30" s="183" customFormat="1" ht="11.35" x14ac:dyDescent="0.35">
      <c r="A192" s="175">
        <v>179</v>
      </c>
      <c r="B192" s="175">
        <v>16.650000000000091</v>
      </c>
      <c r="C192" s="175">
        <v>514.65000000000418</v>
      </c>
      <c r="D192" s="184">
        <v>2.100612244897976</v>
      </c>
      <c r="E192" s="184">
        <v>3.2202213345191431</v>
      </c>
      <c r="F192" s="185">
        <v>1244.8701000000042</v>
      </c>
      <c r="G192" s="185">
        <v>12547.829545000095</v>
      </c>
      <c r="H192" s="185">
        <v>51.215630795918756</v>
      </c>
      <c r="I192" s="185">
        <v>155.1167225909831</v>
      </c>
      <c r="J192" s="185">
        <v>1600</v>
      </c>
      <c r="K192" s="185">
        <v>306400</v>
      </c>
      <c r="L192" s="185">
        <v>1250.6122448979593</v>
      </c>
      <c r="M192" s="185">
        <v>279.28779565220452</v>
      </c>
      <c r="N192" s="186">
        <v>7.6500000000000341</v>
      </c>
      <c r="O192" s="186">
        <v>165.29999999999956</v>
      </c>
      <c r="P192" s="186">
        <v>0.67469387755101862</v>
      </c>
      <c r="Q192" s="186">
        <v>1.6321665452136951</v>
      </c>
      <c r="R192" s="187">
        <v>0.86756399471217438</v>
      </c>
      <c r="S192" s="192">
        <v>11.700000000000001</v>
      </c>
      <c r="T192" s="192">
        <v>180.29999999999967</v>
      </c>
      <c r="U192" s="192">
        <v>0.67469387755101862</v>
      </c>
      <c r="V192" s="192">
        <v>1.7110943655260513</v>
      </c>
      <c r="W192" s="187">
        <v>0.855546208388415</v>
      </c>
      <c r="X192" s="187">
        <v>1.7231102031005894</v>
      </c>
      <c r="Y192" s="188">
        <v>29</v>
      </c>
      <c r="Z192" s="188">
        <v>75</v>
      </c>
      <c r="AA192" s="188">
        <v>56</v>
      </c>
      <c r="AB192" s="188">
        <v>75</v>
      </c>
      <c r="AC192" s="188">
        <v>85</v>
      </c>
      <c r="AD192" s="189">
        <v>20.802499999999995</v>
      </c>
    </row>
    <row r="193" spans="1:30" s="183" customFormat="1" ht="11.35" x14ac:dyDescent="0.35">
      <c r="A193" s="175">
        <v>180</v>
      </c>
      <c r="B193" s="175">
        <v>13.799999999999727</v>
      </c>
      <c r="C193" s="175">
        <v>723.29999999999791</v>
      </c>
      <c r="D193" s="184">
        <v>2.9522448979591753</v>
      </c>
      <c r="E193" s="184">
        <v>3.6761561498581257</v>
      </c>
      <c r="F193" s="185">
        <v>963.77039999997578</v>
      </c>
      <c r="G193" s="185">
        <v>15587.201459999957</v>
      </c>
      <c r="H193" s="185">
        <v>63.621230448979418</v>
      </c>
      <c r="I193" s="185">
        <v>130.64234051946571</v>
      </c>
      <c r="J193" s="185">
        <v>1600</v>
      </c>
      <c r="K193" s="185">
        <v>313250</v>
      </c>
      <c r="L193" s="185">
        <v>1278.5714285714287</v>
      </c>
      <c r="M193" s="185">
        <v>279.41684002902059</v>
      </c>
      <c r="N193" s="186">
        <v>9.6000000000000014</v>
      </c>
      <c r="O193" s="186">
        <v>126.74999999999864</v>
      </c>
      <c r="P193" s="186">
        <v>0.51734693877550464</v>
      </c>
      <c r="Q193" s="186">
        <v>1.4293165504083709</v>
      </c>
      <c r="R193" s="187">
        <v>0.89462526499563655</v>
      </c>
      <c r="S193" s="192">
        <v>13.650000000000002</v>
      </c>
      <c r="T193" s="192">
        <v>137.84999999999951</v>
      </c>
      <c r="U193" s="192">
        <v>0.51734693877550464</v>
      </c>
      <c r="V193" s="192">
        <v>1.6095969553426615</v>
      </c>
      <c r="W193" s="187">
        <v>0.88539718169347836</v>
      </c>
      <c r="X193" s="187">
        <v>1.7800224466891148</v>
      </c>
      <c r="Y193" s="188">
        <v>33</v>
      </c>
      <c r="Z193" s="188">
        <v>69</v>
      </c>
      <c r="AA193" s="188">
        <v>58</v>
      </c>
      <c r="AB193" s="188">
        <v>76</v>
      </c>
      <c r="AC193" s="188">
        <v>84</v>
      </c>
      <c r="AD193" s="189">
        <v>20.047499999999992</v>
      </c>
    </row>
    <row r="194" spans="1:30" s="183" customFormat="1" ht="11.35" x14ac:dyDescent="0.35">
      <c r="A194" s="175">
        <v>181</v>
      </c>
      <c r="B194" s="175">
        <v>18.750000000000455</v>
      </c>
      <c r="C194" s="175">
        <v>1219.6500000000085</v>
      </c>
      <c r="D194" s="184">
        <v>4.9781632653061569</v>
      </c>
      <c r="E194" s="184">
        <v>5.0551915667473679</v>
      </c>
      <c r="F194" s="185">
        <v>1673.2125000000408</v>
      </c>
      <c r="G194" s="185">
        <v>32022.610109999991</v>
      </c>
      <c r="H194" s="185">
        <v>130.70453106122446</v>
      </c>
      <c r="I194" s="185">
        <v>273.10778754817409</v>
      </c>
      <c r="J194" s="185">
        <v>1600</v>
      </c>
      <c r="K194" s="185">
        <v>308700</v>
      </c>
      <c r="L194" s="185">
        <v>1260</v>
      </c>
      <c r="M194" s="185">
        <v>280.31744300428221</v>
      </c>
      <c r="N194" s="186">
        <v>9.5999999999999091</v>
      </c>
      <c r="O194" s="186">
        <v>116.69999999999865</v>
      </c>
      <c r="P194" s="186">
        <v>0.4763265306122394</v>
      </c>
      <c r="Q194" s="186">
        <v>1.5155176763624298</v>
      </c>
      <c r="R194" s="187">
        <v>0.90156882591093213</v>
      </c>
      <c r="S194" s="192">
        <v>9.75</v>
      </c>
      <c r="T194" s="192">
        <v>116.84999999999857</v>
      </c>
      <c r="U194" s="192">
        <v>0.4763265306122394</v>
      </c>
      <c r="V194" s="192">
        <v>1.5132843503204165</v>
      </c>
      <c r="W194" s="187">
        <v>0.90144230769230871</v>
      </c>
      <c r="X194" s="187">
        <v>1.8030111336032408</v>
      </c>
      <c r="Y194" s="188">
        <v>35</v>
      </c>
      <c r="Z194" s="188">
        <v>69</v>
      </c>
      <c r="AA194" s="188">
        <v>56</v>
      </c>
      <c r="AB194" s="188">
        <v>84</v>
      </c>
      <c r="AC194" s="188">
        <v>76</v>
      </c>
      <c r="AD194" s="189">
        <v>19.759999999999977</v>
      </c>
    </row>
    <row r="195" spans="1:30" s="183" customFormat="1" ht="11.35" x14ac:dyDescent="0.35">
      <c r="A195" s="175">
        <v>182</v>
      </c>
      <c r="B195" s="175">
        <v>13.799999999999983</v>
      </c>
      <c r="C195" s="175">
        <v>619.49999999999989</v>
      </c>
      <c r="D195" s="184">
        <v>2.528571428571428</v>
      </c>
      <c r="E195" s="184">
        <v>3.3080936514187793</v>
      </c>
      <c r="F195" s="185">
        <v>883.45619999996768</v>
      </c>
      <c r="G195" s="185">
        <v>13744.734219999875</v>
      </c>
      <c r="H195" s="185">
        <v>56.100955999999492</v>
      </c>
      <c r="I195" s="185">
        <v>137.51186953415208</v>
      </c>
      <c r="J195" s="185">
        <v>1600</v>
      </c>
      <c r="K195" s="185">
        <v>308600</v>
      </c>
      <c r="L195" s="185">
        <v>1259.591836734694</v>
      </c>
      <c r="M195" s="185">
        <v>260.2013657780451</v>
      </c>
      <c r="N195" s="186">
        <v>7.6500000000000341</v>
      </c>
      <c r="O195" s="186">
        <v>200.54999999999876</v>
      </c>
      <c r="P195" s="186">
        <v>0.81857142857142351</v>
      </c>
      <c r="Q195" s="186">
        <v>1.8413488463000349</v>
      </c>
      <c r="R195" s="187">
        <v>0.83936080740117835</v>
      </c>
      <c r="S195" s="192">
        <v>9.75</v>
      </c>
      <c r="T195" s="192">
        <v>185.69999999999894</v>
      </c>
      <c r="U195" s="192">
        <v>0.81857142857142351</v>
      </c>
      <c r="V195" s="192">
        <v>1.8312429483910926</v>
      </c>
      <c r="W195" s="187">
        <v>0.85125555689054511</v>
      </c>
      <c r="X195" s="187">
        <v>1.6906163642917234</v>
      </c>
      <c r="Y195" s="188">
        <v>31</v>
      </c>
      <c r="Z195" s="188">
        <v>86</v>
      </c>
      <c r="AA195" s="188">
        <v>43</v>
      </c>
      <c r="AB195" s="188">
        <v>80</v>
      </c>
      <c r="AC195" s="188">
        <v>80</v>
      </c>
      <c r="AD195" s="189">
        <v>20.807499999999983</v>
      </c>
    </row>
    <row r="196" spans="1:30" s="183" customFormat="1" ht="11.35" x14ac:dyDescent="0.35">
      <c r="A196" s="175">
        <v>183</v>
      </c>
      <c r="B196" s="175">
        <v>11.699999999999989</v>
      </c>
      <c r="C196" s="175">
        <v>594.00000000000693</v>
      </c>
      <c r="D196" s="184">
        <v>2.4244897959183955</v>
      </c>
      <c r="E196" s="184">
        <v>3.051798758233597</v>
      </c>
      <c r="F196" s="185">
        <v>856.68480000000216</v>
      </c>
      <c r="G196" s="185">
        <v>12782.079295000174</v>
      </c>
      <c r="H196" s="185">
        <v>52.171752224490504</v>
      </c>
      <c r="I196" s="185">
        <v>120.70698345600374</v>
      </c>
      <c r="J196" s="185">
        <v>1600</v>
      </c>
      <c r="K196" s="185">
        <v>310900</v>
      </c>
      <c r="L196" s="185">
        <v>1268.9795918367347</v>
      </c>
      <c r="M196" s="185">
        <v>276.98053504698601</v>
      </c>
      <c r="N196" s="186">
        <v>7.6500000000000341</v>
      </c>
      <c r="O196" s="186">
        <v>134.09999999999835</v>
      </c>
      <c r="P196" s="186">
        <v>0.54734693877550344</v>
      </c>
      <c r="Q196" s="186">
        <v>1.4474338167012404</v>
      </c>
      <c r="R196" s="187">
        <v>0.89017199017199145</v>
      </c>
      <c r="S196" s="192">
        <v>7.8000000000000007</v>
      </c>
      <c r="T196" s="192">
        <v>159.14999999999861</v>
      </c>
      <c r="U196" s="192">
        <v>0.54734693877550344</v>
      </c>
      <c r="V196" s="192">
        <v>1.7209115950466036</v>
      </c>
      <c r="W196" s="187">
        <v>0.86965601965602068</v>
      </c>
      <c r="X196" s="187">
        <v>1.7598280098280121</v>
      </c>
      <c r="Y196" s="188">
        <v>29</v>
      </c>
      <c r="Z196" s="188">
        <v>73</v>
      </c>
      <c r="AA196" s="188">
        <v>58</v>
      </c>
      <c r="AB196" s="188">
        <v>72</v>
      </c>
      <c r="AC196" s="188">
        <v>88</v>
      </c>
      <c r="AD196" s="189">
        <v>20.349999999999973</v>
      </c>
    </row>
    <row r="197" spans="1:30" s="183" customFormat="1" ht="11.35" x14ac:dyDescent="0.35">
      <c r="A197" s="175">
        <v>184</v>
      </c>
      <c r="B197" s="175">
        <v>13.800000000000011</v>
      </c>
      <c r="C197" s="175">
        <v>522.75000000000409</v>
      </c>
      <c r="D197" s="184">
        <v>2.1336734693877717</v>
      </c>
      <c r="E197" s="184">
        <v>2.8537936312323224</v>
      </c>
      <c r="F197" s="185">
        <v>883.45619999999815</v>
      </c>
      <c r="G197" s="185">
        <v>11988.530380000049</v>
      </c>
      <c r="H197" s="185">
        <v>48.932777061224691</v>
      </c>
      <c r="I197" s="185">
        <v>126.75428538974811</v>
      </c>
      <c r="J197" s="185">
        <v>1600</v>
      </c>
      <c r="K197" s="185">
        <v>306200</v>
      </c>
      <c r="L197" s="185">
        <v>1249.795918367347</v>
      </c>
      <c r="M197" s="185">
        <v>286.46009217603319</v>
      </c>
      <c r="N197" s="186">
        <v>7.6500000000000341</v>
      </c>
      <c r="O197" s="186">
        <v>151.79999999999848</v>
      </c>
      <c r="P197" s="186">
        <v>0.61959183673468765</v>
      </c>
      <c r="Q197" s="186">
        <v>1.5588404149486628</v>
      </c>
      <c r="R197" s="187">
        <v>0.87694552529182979</v>
      </c>
      <c r="S197" s="192">
        <v>11.700000000000001</v>
      </c>
      <c r="T197" s="192">
        <v>154.79999999999853</v>
      </c>
      <c r="U197" s="192">
        <v>0.61959183673468765</v>
      </c>
      <c r="V197" s="192">
        <v>1.6542130433856779</v>
      </c>
      <c r="W197" s="187">
        <v>0.8745136186770438</v>
      </c>
      <c r="X197" s="187">
        <v>1.7514591439688736</v>
      </c>
      <c r="Y197" s="188">
        <v>38</v>
      </c>
      <c r="Z197" s="188">
        <v>67</v>
      </c>
      <c r="AA197" s="188">
        <v>55</v>
      </c>
      <c r="AB197" s="188">
        <v>93</v>
      </c>
      <c r="AC197" s="188">
        <v>67</v>
      </c>
      <c r="AD197" s="189">
        <v>20.559999999999977</v>
      </c>
    </row>
    <row r="198" spans="1:30" s="183" customFormat="1" ht="11.35" x14ac:dyDescent="0.35">
      <c r="A198" s="175">
        <v>185</v>
      </c>
      <c r="B198" s="175">
        <v>18.600000000000136</v>
      </c>
      <c r="C198" s="175">
        <v>665.99999999999898</v>
      </c>
      <c r="D198" s="184">
        <v>2.7183673469387712</v>
      </c>
      <c r="E198" s="184">
        <v>3.9286502014670059</v>
      </c>
      <c r="F198" s="185">
        <v>1084.2416999999271</v>
      </c>
      <c r="G198" s="185">
        <v>16377.701409999978</v>
      </c>
      <c r="H198" s="185">
        <v>66.847760857142774</v>
      </c>
      <c r="I198" s="185">
        <v>166.8669538855595</v>
      </c>
      <c r="J198" s="185">
        <v>1600</v>
      </c>
      <c r="K198" s="185">
        <v>307650</v>
      </c>
      <c r="L198" s="185">
        <v>1255.7142857142858</v>
      </c>
      <c r="M198" s="185">
        <v>283.86963066364592</v>
      </c>
      <c r="N198" s="186">
        <v>8.0999999999997954</v>
      </c>
      <c r="O198" s="186">
        <v>175.79999999999811</v>
      </c>
      <c r="P198" s="186">
        <v>0.71755102040815555</v>
      </c>
      <c r="Q198" s="186">
        <v>1.6415263421637039</v>
      </c>
      <c r="R198" s="187">
        <v>0.85693359375000133</v>
      </c>
      <c r="S198" s="192">
        <v>7.8000000000000007</v>
      </c>
      <c r="T198" s="192">
        <v>188.69999999999811</v>
      </c>
      <c r="U198" s="192">
        <v>0.71755102040815555</v>
      </c>
      <c r="V198" s="192">
        <v>1.740739537813689</v>
      </c>
      <c r="W198" s="187">
        <v>0.84643554687500133</v>
      </c>
      <c r="X198" s="187">
        <v>1.7033691406250027</v>
      </c>
      <c r="Y198" s="188">
        <v>35</v>
      </c>
      <c r="Z198" s="188">
        <v>74</v>
      </c>
      <c r="AA198" s="188">
        <v>51</v>
      </c>
      <c r="AB198" s="188">
        <v>73</v>
      </c>
      <c r="AC198" s="188">
        <v>87</v>
      </c>
      <c r="AD198" s="189">
        <v>20.479999999999968</v>
      </c>
    </row>
    <row r="199" spans="1:30" s="183" customFormat="1" ht="11.35" x14ac:dyDescent="0.35">
      <c r="A199" s="175">
        <v>186</v>
      </c>
      <c r="B199" s="175">
        <v>23.700000000000159</v>
      </c>
      <c r="C199" s="175">
        <v>921.60000000000855</v>
      </c>
      <c r="D199" s="184">
        <v>3.7616326530612594</v>
      </c>
      <c r="E199" s="184">
        <v>5.1216469826924929</v>
      </c>
      <c r="F199" s="185">
        <v>1606.2840000000206</v>
      </c>
      <c r="G199" s="185">
        <v>22811.240655000125</v>
      </c>
      <c r="H199" s="185">
        <v>93.107104714286223</v>
      </c>
      <c r="I199" s="185">
        <v>236.69338718332273</v>
      </c>
      <c r="J199" s="185">
        <v>1600</v>
      </c>
      <c r="K199" s="185">
        <v>311150</v>
      </c>
      <c r="L199" s="185">
        <v>1270</v>
      </c>
      <c r="M199" s="185">
        <v>271.58460324788564</v>
      </c>
      <c r="N199" s="186">
        <v>9.6000000000000227</v>
      </c>
      <c r="O199" s="186">
        <v>164.24999999999804</v>
      </c>
      <c r="P199" s="186">
        <v>0.67040816326529806</v>
      </c>
      <c r="Q199" s="186">
        <v>1.5684883073918163</v>
      </c>
      <c r="R199" s="187">
        <v>0.86603865916320166</v>
      </c>
      <c r="S199" s="192">
        <v>7.6500000000000057</v>
      </c>
      <c r="T199" s="192">
        <v>163.19999999999811</v>
      </c>
      <c r="U199" s="192">
        <v>0.67040816326529806</v>
      </c>
      <c r="V199" s="192">
        <v>1.5441770798056849</v>
      </c>
      <c r="W199" s="187">
        <v>0.86689503303156468</v>
      </c>
      <c r="X199" s="187">
        <v>1.7329336921947665</v>
      </c>
      <c r="Y199" s="188">
        <v>28</v>
      </c>
      <c r="Z199" s="188">
        <v>85</v>
      </c>
      <c r="AA199" s="188">
        <v>47</v>
      </c>
      <c r="AB199" s="188">
        <v>89</v>
      </c>
      <c r="AC199" s="188">
        <v>71</v>
      </c>
      <c r="AD199" s="189">
        <v>20.434999999999967</v>
      </c>
    </row>
    <row r="200" spans="1:30" s="183" customFormat="1" ht="11.35" x14ac:dyDescent="0.35">
      <c r="A200" s="175">
        <v>187</v>
      </c>
      <c r="B200" s="175">
        <v>16.200000000000159</v>
      </c>
      <c r="C200" s="175">
        <v>598.50000000000296</v>
      </c>
      <c r="D200" s="184">
        <v>2.4428571428571551</v>
      </c>
      <c r="E200" s="184">
        <v>3.690736631791288</v>
      </c>
      <c r="F200" s="185">
        <v>1445.6556000000144</v>
      </c>
      <c r="G200" s="185">
        <v>15249.286900000039</v>
      </c>
      <c r="H200" s="185">
        <v>62.241987346938934</v>
      </c>
      <c r="I200" s="185">
        <v>158.89473666586017</v>
      </c>
      <c r="J200" s="185">
        <v>1600</v>
      </c>
      <c r="K200" s="185">
        <v>310600</v>
      </c>
      <c r="L200" s="185">
        <v>1267.7551020408164</v>
      </c>
      <c r="M200" s="185">
        <v>264.46098372035488</v>
      </c>
      <c r="N200" s="186">
        <v>9.5999999999999091</v>
      </c>
      <c r="O200" s="186">
        <v>161.5499999999987</v>
      </c>
      <c r="P200" s="186">
        <v>0.65938775510203551</v>
      </c>
      <c r="Q200" s="186">
        <v>1.5802487459351899</v>
      </c>
      <c r="R200" s="187">
        <v>0.86773916247083482</v>
      </c>
      <c r="S200" s="192">
        <v>9.5999999999999943</v>
      </c>
      <c r="T200" s="192">
        <v>209.24999999999872</v>
      </c>
      <c r="U200" s="192">
        <v>0.65938775510203551</v>
      </c>
      <c r="V200" s="192">
        <v>1.901639627268346</v>
      </c>
      <c r="W200" s="187">
        <v>0.82868721601375495</v>
      </c>
      <c r="X200" s="187">
        <v>1.6964263784845897</v>
      </c>
      <c r="Y200" s="188">
        <v>28</v>
      </c>
      <c r="Z200" s="188">
        <v>81</v>
      </c>
      <c r="AA200" s="188">
        <v>51</v>
      </c>
      <c r="AB200" s="188">
        <v>92</v>
      </c>
      <c r="AC200" s="188">
        <v>68</v>
      </c>
      <c r="AD200" s="189">
        <v>20.357499999999977</v>
      </c>
    </row>
    <row r="201" spans="1:30" s="183" customFormat="1" ht="11.35" x14ac:dyDescent="0.35">
      <c r="A201" s="175">
        <v>188</v>
      </c>
      <c r="B201" s="175">
        <v>13.35000000000025</v>
      </c>
      <c r="C201" s="175">
        <v>518.25000000000853</v>
      </c>
      <c r="D201" s="184">
        <v>2.1153061224490144</v>
      </c>
      <c r="E201" s="184">
        <v>2.8106173859726056</v>
      </c>
      <c r="F201" s="185">
        <v>843.29910000000416</v>
      </c>
      <c r="G201" s="185">
        <v>11756.66031000015</v>
      </c>
      <c r="H201" s="185">
        <v>47.986368612245514</v>
      </c>
      <c r="I201" s="185">
        <v>118.68613072744222</v>
      </c>
      <c r="J201" s="185">
        <v>1600</v>
      </c>
      <c r="K201" s="185">
        <v>307900</v>
      </c>
      <c r="L201" s="185">
        <v>1256.7346938775511</v>
      </c>
      <c r="M201" s="185">
        <v>278.65593505945787</v>
      </c>
      <c r="N201" s="186">
        <v>7.6500000000000341</v>
      </c>
      <c r="O201" s="186">
        <v>148.1999999999982</v>
      </c>
      <c r="P201" s="186">
        <v>0.60489795918366607</v>
      </c>
      <c r="Q201" s="186">
        <v>1.5018965093477197</v>
      </c>
      <c r="R201" s="187">
        <v>0.8752525252525265</v>
      </c>
      <c r="S201" s="192">
        <v>11.700000000000001</v>
      </c>
      <c r="T201" s="192">
        <v>167.99999999999827</v>
      </c>
      <c r="U201" s="192">
        <v>0.60489795918366607</v>
      </c>
      <c r="V201" s="192">
        <v>1.6394596270882753</v>
      </c>
      <c r="W201" s="187">
        <v>0.85858585858585978</v>
      </c>
      <c r="X201" s="187">
        <v>1.7338383838383864</v>
      </c>
      <c r="Y201" s="188">
        <v>36</v>
      </c>
      <c r="Z201" s="188">
        <v>68</v>
      </c>
      <c r="AA201" s="188">
        <v>56</v>
      </c>
      <c r="AB201" s="188">
        <v>73</v>
      </c>
      <c r="AC201" s="188">
        <v>87</v>
      </c>
      <c r="AD201" s="189">
        <v>19.799999999999969</v>
      </c>
    </row>
    <row r="202" spans="1:30" s="183" customFormat="1" ht="11.35" x14ac:dyDescent="0.35">
      <c r="A202" s="175">
        <v>189</v>
      </c>
      <c r="B202" s="175">
        <v>10.500000000000114</v>
      </c>
      <c r="C202" s="175">
        <v>483.15000000000629</v>
      </c>
      <c r="D202" s="184">
        <v>1.9720408163265564</v>
      </c>
      <c r="E202" s="184">
        <v>2.7664085580048909</v>
      </c>
      <c r="F202" s="185">
        <v>936.99900000001026</v>
      </c>
      <c r="G202" s="185">
        <v>11753.388250000142</v>
      </c>
      <c r="H202" s="185">
        <v>47.973013265306705</v>
      </c>
      <c r="I202" s="185">
        <v>117.34742326333743</v>
      </c>
      <c r="J202" s="185">
        <v>1600</v>
      </c>
      <c r="K202" s="185">
        <v>308500</v>
      </c>
      <c r="L202" s="185">
        <v>1259.1836734693877</v>
      </c>
      <c r="M202" s="185">
        <v>272.11103036647756</v>
      </c>
      <c r="N202" s="186">
        <v>9.6000000000000227</v>
      </c>
      <c r="O202" s="186">
        <v>202.0499999999974</v>
      </c>
      <c r="P202" s="186">
        <v>0.82469387755100976</v>
      </c>
      <c r="Q202" s="186">
        <v>1.8693418474934329</v>
      </c>
      <c r="R202" s="187">
        <v>0.84190140845070593</v>
      </c>
      <c r="S202" s="192">
        <v>11.700000000000001</v>
      </c>
      <c r="T202" s="192">
        <v>215.99999999999753</v>
      </c>
      <c r="U202" s="192">
        <v>0.82469387755100976</v>
      </c>
      <c r="V202" s="192">
        <v>2.0034676362300292</v>
      </c>
      <c r="W202" s="187">
        <v>0.8309859154929593</v>
      </c>
      <c r="X202" s="187">
        <v>1.6728873239436652</v>
      </c>
      <c r="Y202" s="188">
        <v>30</v>
      </c>
      <c r="Z202" s="188">
        <v>78</v>
      </c>
      <c r="AA202" s="188">
        <v>52</v>
      </c>
      <c r="AB202" s="188">
        <v>70</v>
      </c>
      <c r="AC202" s="188">
        <v>90</v>
      </c>
      <c r="AD202" s="189">
        <v>21.299999999999958</v>
      </c>
    </row>
    <row r="203" spans="1:30" s="183" customFormat="1" ht="11.35" x14ac:dyDescent="0.35">
      <c r="A203" s="175">
        <v>190</v>
      </c>
      <c r="B203" s="175">
        <v>19.950000000000045</v>
      </c>
      <c r="C203" s="175">
        <v>856.05000000000814</v>
      </c>
      <c r="D203" s="184">
        <v>3.4940816326530943</v>
      </c>
      <c r="E203" s="184">
        <v>4.4406624812067719</v>
      </c>
      <c r="F203" s="185">
        <v>1525.9698000000124</v>
      </c>
      <c r="G203" s="185">
        <v>18221.135395000169</v>
      </c>
      <c r="H203" s="185">
        <v>74.371981204082317</v>
      </c>
      <c r="I203" s="185">
        <v>182.81935958638363</v>
      </c>
      <c r="J203" s="185">
        <v>1600</v>
      </c>
      <c r="K203" s="185">
        <v>304600</v>
      </c>
      <c r="L203" s="185">
        <v>1243.2653061224489</v>
      </c>
      <c r="M203" s="185">
        <v>282.92520412198587</v>
      </c>
      <c r="N203" s="186">
        <v>9.4499999999999318</v>
      </c>
      <c r="O203" s="186">
        <v>138.74999999999841</v>
      </c>
      <c r="P203" s="186">
        <v>0.56632653061223837</v>
      </c>
      <c r="Q203" s="186">
        <v>1.54143547888444</v>
      </c>
      <c r="R203" s="187">
        <v>0.88437500000000124</v>
      </c>
      <c r="S203" s="192">
        <v>9.5999999999999091</v>
      </c>
      <c r="T203" s="192">
        <v>134.99999999999875</v>
      </c>
      <c r="U203" s="192">
        <v>0.56632653061223837</v>
      </c>
      <c r="V203" s="192">
        <v>1.4613213267702545</v>
      </c>
      <c r="W203" s="187">
        <v>0.88750000000000095</v>
      </c>
      <c r="X203" s="187">
        <v>1.7718750000000023</v>
      </c>
      <c r="Y203" s="188">
        <v>45</v>
      </c>
      <c r="Z203" s="188">
        <v>69</v>
      </c>
      <c r="AA203" s="188">
        <v>46</v>
      </c>
      <c r="AB203" s="188">
        <v>80</v>
      </c>
      <c r="AC203" s="188">
        <v>80</v>
      </c>
      <c r="AD203" s="189">
        <v>19.999999999999979</v>
      </c>
    </row>
    <row r="204" spans="1:30" s="183" customFormat="1" ht="11.35" x14ac:dyDescent="0.35">
      <c r="A204" s="175">
        <v>191</v>
      </c>
      <c r="B204" s="175">
        <v>13.350000000000023</v>
      </c>
      <c r="C204" s="175">
        <v>432.60000000000264</v>
      </c>
      <c r="D204" s="184">
        <v>1.7657142857142964</v>
      </c>
      <c r="E204" s="184">
        <v>2.501464325248687</v>
      </c>
      <c r="F204" s="185">
        <v>749.5991999999676</v>
      </c>
      <c r="G204" s="185">
        <v>11762.088955000108</v>
      </c>
      <c r="H204" s="185">
        <v>48.00852634693922</v>
      </c>
      <c r="I204" s="185">
        <v>117.25146043595544</v>
      </c>
      <c r="J204" s="185">
        <v>1600</v>
      </c>
      <c r="K204" s="185">
        <v>310950</v>
      </c>
      <c r="L204" s="185">
        <v>1269.1836734693877</v>
      </c>
      <c r="M204" s="185">
        <v>279.01199174162866</v>
      </c>
      <c r="N204" s="186">
        <v>7.0500000000001819</v>
      </c>
      <c r="O204" s="186">
        <v>135.74999999999864</v>
      </c>
      <c r="P204" s="186">
        <v>0.55408163265305566</v>
      </c>
      <c r="Q204" s="186">
        <v>1.365823954715975</v>
      </c>
      <c r="R204" s="187">
        <v>0.89055508525819416</v>
      </c>
      <c r="S204" s="192">
        <v>13.650000000000002</v>
      </c>
      <c r="T204" s="192">
        <v>190.34999999999849</v>
      </c>
      <c r="U204" s="192">
        <v>0.55408163265305566</v>
      </c>
      <c r="V204" s="192">
        <v>1.839527518722617</v>
      </c>
      <c r="W204" s="187">
        <v>0.84653525214657255</v>
      </c>
      <c r="X204" s="187">
        <v>1.7370903374047666</v>
      </c>
      <c r="Y204" s="188">
        <v>31</v>
      </c>
      <c r="Z204" s="188">
        <v>74</v>
      </c>
      <c r="AA204" s="188">
        <v>55</v>
      </c>
      <c r="AB204" s="188">
        <v>75</v>
      </c>
      <c r="AC204" s="188">
        <v>85</v>
      </c>
      <c r="AD204" s="189">
        <v>20.672499999999975</v>
      </c>
    </row>
    <row r="205" spans="1:30" s="183" customFormat="1" ht="11.35" x14ac:dyDescent="0.35">
      <c r="A205" s="175">
        <v>192</v>
      </c>
      <c r="B205" s="175">
        <v>17.100000000000023</v>
      </c>
      <c r="C205" s="175">
        <v>453.15000000000629</v>
      </c>
      <c r="D205" s="184">
        <v>1.8495918367347195</v>
      </c>
      <c r="E205" s="184">
        <v>2.7443794717894048</v>
      </c>
      <c r="F205" s="185">
        <v>1111.0131000000042</v>
      </c>
      <c r="G205" s="185">
        <v>11359.030655000137</v>
      </c>
      <c r="H205" s="185">
        <v>46.363390428571989</v>
      </c>
      <c r="I205" s="185">
        <v>134.17167467278031</v>
      </c>
      <c r="J205" s="185">
        <v>1600</v>
      </c>
      <c r="K205" s="185">
        <v>309400</v>
      </c>
      <c r="L205" s="185">
        <v>1262.8571428571429</v>
      </c>
      <c r="M205" s="185">
        <v>277.88722798180169</v>
      </c>
      <c r="N205" s="186">
        <v>7.6499999999999915</v>
      </c>
      <c r="O205" s="186">
        <v>151.49999999999847</v>
      </c>
      <c r="P205" s="186">
        <v>0.61836734693876927</v>
      </c>
      <c r="Q205" s="186">
        <v>1.509936144207799</v>
      </c>
      <c r="R205" s="187">
        <v>0.87901293723047547</v>
      </c>
      <c r="S205" s="192">
        <v>13.650000000000002</v>
      </c>
      <c r="T205" s="192">
        <v>184.19999999999825</v>
      </c>
      <c r="U205" s="192">
        <v>0.61836734693876927</v>
      </c>
      <c r="V205" s="192">
        <v>1.7998197467458048</v>
      </c>
      <c r="W205" s="187">
        <v>0.85289889793962737</v>
      </c>
      <c r="X205" s="187">
        <v>1.7319118351701028</v>
      </c>
      <c r="Y205" s="188">
        <v>33</v>
      </c>
      <c r="Z205" s="188">
        <v>64</v>
      </c>
      <c r="AA205" s="188">
        <v>63</v>
      </c>
      <c r="AB205" s="188">
        <v>74</v>
      </c>
      <c r="AC205" s="188">
        <v>86</v>
      </c>
      <c r="AD205" s="189">
        <v>20.869999999999969</v>
      </c>
    </row>
    <row r="206" spans="1:30" s="183" customFormat="1" ht="11.35" x14ac:dyDescent="0.35">
      <c r="A206" s="175">
        <v>193</v>
      </c>
      <c r="B206" s="175">
        <v>32.250000000000114</v>
      </c>
      <c r="C206" s="175">
        <v>1244.5500000000116</v>
      </c>
      <c r="D206" s="184">
        <v>5.0797959183673944</v>
      </c>
      <c r="E206" s="184">
        <v>7.7500839471381742</v>
      </c>
      <c r="F206" s="185">
        <v>2462.9688000000124</v>
      </c>
      <c r="G206" s="185">
        <v>26593.444555000271</v>
      </c>
      <c r="H206" s="185">
        <v>108.54467165306234</v>
      </c>
      <c r="I206" s="185">
        <v>254.12503953499942</v>
      </c>
      <c r="J206" s="185">
        <v>1600</v>
      </c>
      <c r="K206" s="185">
        <v>316350</v>
      </c>
      <c r="L206" s="185">
        <v>1291.2244897959183</v>
      </c>
      <c r="M206" s="185">
        <v>280.79682180447975</v>
      </c>
      <c r="N206" s="186">
        <v>7.3499999999999943</v>
      </c>
      <c r="O206" s="186">
        <v>149.54999999999876</v>
      </c>
      <c r="P206" s="186">
        <v>0.61040816326530112</v>
      </c>
      <c r="Q206" s="186">
        <v>1.5319292443742685</v>
      </c>
      <c r="R206" s="187">
        <v>0.87884311580994134</v>
      </c>
      <c r="S206" s="192">
        <v>11.700000000000001</v>
      </c>
      <c r="T206" s="192">
        <v>150.74999999999886</v>
      </c>
      <c r="U206" s="192">
        <v>0.61040816326530112</v>
      </c>
      <c r="V206" s="192">
        <v>1.6930972467795464</v>
      </c>
      <c r="W206" s="187">
        <v>0.8778709442216559</v>
      </c>
      <c r="X206" s="187">
        <v>1.7567140600315971</v>
      </c>
      <c r="Y206" s="188">
        <v>29</v>
      </c>
      <c r="Z206" s="188">
        <v>62</v>
      </c>
      <c r="AA206" s="188">
        <v>69</v>
      </c>
      <c r="AB206" s="188">
        <v>83</v>
      </c>
      <c r="AC206" s="188">
        <v>77</v>
      </c>
      <c r="AD206" s="189">
        <v>20.57249999999998</v>
      </c>
    </row>
    <row r="207" spans="1:30" s="183" customFormat="1" ht="11.35" x14ac:dyDescent="0.35">
      <c r="A207" s="175">
        <v>194</v>
      </c>
      <c r="B207" s="175">
        <v>16.050000000000068</v>
      </c>
      <c r="C207" s="175">
        <v>706.50000000000603</v>
      </c>
      <c r="D207" s="184">
        <v>2.8836734693877797</v>
      </c>
      <c r="E207" s="184">
        <v>3.9493487188113701</v>
      </c>
      <c r="F207" s="185">
        <v>1111.0131000000042</v>
      </c>
      <c r="G207" s="185">
        <v>15777.947685000141</v>
      </c>
      <c r="H207" s="185">
        <v>64.399786469388332</v>
      </c>
      <c r="I207" s="185">
        <v>154.24929481575793</v>
      </c>
      <c r="J207" s="185">
        <v>1600</v>
      </c>
      <c r="K207" s="185">
        <v>307500</v>
      </c>
      <c r="L207" s="185">
        <v>1255.1020408163265</v>
      </c>
      <c r="M207" s="185">
        <v>277.80700377830129</v>
      </c>
      <c r="N207" s="186">
        <v>9.5999999999999091</v>
      </c>
      <c r="O207" s="186">
        <v>176.24999999999829</v>
      </c>
      <c r="P207" s="186">
        <v>0.7193877551020339</v>
      </c>
      <c r="Q207" s="186">
        <v>1.7519139512180248</v>
      </c>
      <c r="R207" s="187">
        <v>0.8549382716049394</v>
      </c>
      <c r="S207" s="192">
        <v>11.700000000000001</v>
      </c>
      <c r="T207" s="192">
        <v>176.9999999999981</v>
      </c>
      <c r="U207" s="192">
        <v>0.7193877551020339</v>
      </c>
      <c r="V207" s="192">
        <v>1.8568068512467872</v>
      </c>
      <c r="W207" s="187">
        <v>0.85432098765432241</v>
      </c>
      <c r="X207" s="187">
        <v>1.7092592592592619</v>
      </c>
      <c r="Y207" s="188">
        <v>37</v>
      </c>
      <c r="Z207" s="188">
        <v>75</v>
      </c>
      <c r="AA207" s="188">
        <v>48</v>
      </c>
      <c r="AB207" s="188">
        <v>87</v>
      </c>
      <c r="AC207" s="188">
        <v>73</v>
      </c>
      <c r="AD207" s="189">
        <v>20.249999999999968</v>
      </c>
    </row>
    <row r="208" spans="1:30" s="183" customFormat="1" ht="11.35" x14ac:dyDescent="0.35">
      <c r="A208" s="175">
        <v>195</v>
      </c>
      <c r="B208" s="175">
        <v>16.050000000000239</v>
      </c>
      <c r="C208" s="175">
        <v>805.8000000000095</v>
      </c>
      <c r="D208" s="184">
        <v>3.2889795918367737</v>
      </c>
      <c r="E208" s="184">
        <v>3.8505376699810077</v>
      </c>
      <c r="F208" s="185">
        <v>1378.7271000000144</v>
      </c>
      <c r="G208" s="185">
        <v>20345.074160000273</v>
      </c>
      <c r="H208" s="185">
        <v>83.041119020409283</v>
      </c>
      <c r="I208" s="185">
        <v>182.48624249422053</v>
      </c>
      <c r="J208" s="185">
        <v>1600</v>
      </c>
      <c r="K208" s="185">
        <v>315250</v>
      </c>
      <c r="L208" s="185">
        <v>1286.7346938775511</v>
      </c>
      <c r="M208" s="185">
        <v>267.1908183724683</v>
      </c>
      <c r="N208" s="186">
        <v>9.6000000000000227</v>
      </c>
      <c r="O208" s="186">
        <v>140.24999999999895</v>
      </c>
      <c r="P208" s="186">
        <v>0.5724489795918325</v>
      </c>
      <c r="Q208" s="186">
        <v>1.5970278883850699</v>
      </c>
      <c r="R208" s="187">
        <v>0.88448233259204434</v>
      </c>
      <c r="S208" s="192">
        <v>9.6000000000000227</v>
      </c>
      <c r="T208" s="192">
        <v>143.09999999999911</v>
      </c>
      <c r="U208" s="192">
        <v>0.5724489795918325</v>
      </c>
      <c r="V208" s="192">
        <v>1.6936633570693067</v>
      </c>
      <c r="W208" s="187">
        <v>0.88213491475166861</v>
      </c>
      <c r="X208" s="187">
        <v>1.7666172473437129</v>
      </c>
      <c r="Y208" s="188">
        <v>26</v>
      </c>
      <c r="Z208" s="188">
        <v>72</v>
      </c>
      <c r="AA208" s="188">
        <v>62</v>
      </c>
      <c r="AB208" s="188">
        <v>78</v>
      </c>
      <c r="AC208" s="188">
        <v>82</v>
      </c>
      <c r="AD208" s="189">
        <v>20.234999999999982</v>
      </c>
    </row>
    <row r="209" spans="1:30" s="183" customFormat="1" ht="11.35" x14ac:dyDescent="0.35">
      <c r="A209" s="175">
        <v>196</v>
      </c>
      <c r="B209" s="175">
        <v>20.400000000000091</v>
      </c>
      <c r="C209" s="175">
        <v>749.55000000001064</v>
      </c>
      <c r="D209" s="184">
        <v>3.059387755102084</v>
      </c>
      <c r="E209" s="184">
        <v>4.8693371515794084</v>
      </c>
      <c r="F209" s="185">
        <v>1525.9698000000326</v>
      </c>
      <c r="G209" s="185">
        <v>15649.221870000263</v>
      </c>
      <c r="H209" s="185">
        <v>63.874374979592908</v>
      </c>
      <c r="I209" s="185">
        <v>168.29834380740709</v>
      </c>
      <c r="J209" s="185">
        <v>1600</v>
      </c>
      <c r="K209" s="185">
        <v>315200</v>
      </c>
      <c r="L209" s="185">
        <v>1286.5306122448981</v>
      </c>
      <c r="M209" s="185">
        <v>280.84730566632362</v>
      </c>
      <c r="N209" s="186">
        <v>9.5999999999999091</v>
      </c>
      <c r="O209" s="186">
        <v>198.14999999999765</v>
      </c>
      <c r="P209" s="186">
        <v>0.80877551020407201</v>
      </c>
      <c r="Q209" s="186">
        <v>1.8042057339852606</v>
      </c>
      <c r="R209" s="187">
        <v>0.84687608670453385</v>
      </c>
      <c r="S209" s="192">
        <v>9.6000000000000227</v>
      </c>
      <c r="T209" s="192">
        <v>214.19999999999783</v>
      </c>
      <c r="U209" s="192">
        <v>0.80877551020407201</v>
      </c>
      <c r="V209" s="192">
        <v>2.0847691227284399</v>
      </c>
      <c r="W209" s="187">
        <v>0.83447316564275087</v>
      </c>
      <c r="X209" s="187">
        <v>1.6813492523472848</v>
      </c>
      <c r="Y209" s="188">
        <v>33</v>
      </c>
      <c r="Z209" s="188">
        <v>67</v>
      </c>
      <c r="AA209" s="188">
        <v>60</v>
      </c>
      <c r="AB209" s="188">
        <v>72</v>
      </c>
      <c r="AC209" s="188">
        <v>88</v>
      </c>
      <c r="AD209" s="189">
        <v>21.56749999999996</v>
      </c>
    </row>
    <row r="210" spans="1:30" s="183" customFormat="1" ht="11.35" x14ac:dyDescent="0.35">
      <c r="A210" s="175">
        <v>197</v>
      </c>
      <c r="B210" s="175">
        <v>23.249999999999886</v>
      </c>
      <c r="C210" s="175">
        <v>1827.1500000000115</v>
      </c>
      <c r="D210" s="184">
        <v>7.4577551020408634</v>
      </c>
      <c r="E210" s="184">
        <v>6.9264742957212828</v>
      </c>
      <c r="F210" s="185">
        <v>2048.0121000000145</v>
      </c>
      <c r="G210" s="185">
        <v>42388.347460000259</v>
      </c>
      <c r="H210" s="185">
        <v>173.01366310204187</v>
      </c>
      <c r="I210" s="185">
        <v>355.22524991977298</v>
      </c>
      <c r="J210" s="185">
        <v>1600</v>
      </c>
      <c r="K210" s="185">
        <v>308000</v>
      </c>
      <c r="L210" s="185">
        <v>1257.1428571428571</v>
      </c>
      <c r="M210" s="185">
        <v>282.69777640951696</v>
      </c>
      <c r="N210" s="186">
        <v>7.6499999999999915</v>
      </c>
      <c r="O210" s="186">
        <v>79.349999999999554</v>
      </c>
      <c r="P210" s="186">
        <v>0.32387755102040633</v>
      </c>
      <c r="Q210" s="186">
        <v>1.0801635735389952</v>
      </c>
      <c r="R210" s="187">
        <v>0.93260287934768804</v>
      </c>
      <c r="S210" s="192">
        <v>9.75</v>
      </c>
      <c r="T210" s="192">
        <v>97.349999999999497</v>
      </c>
      <c r="U210" s="192">
        <v>0.32387755102040633</v>
      </c>
      <c r="V210" s="192">
        <v>1.3482164531520939</v>
      </c>
      <c r="W210" s="187">
        <v>0.9173143075551029</v>
      </c>
      <c r="X210" s="187">
        <v>1.8499171869027911</v>
      </c>
      <c r="Y210" s="188">
        <v>36</v>
      </c>
      <c r="Z210" s="188">
        <v>68</v>
      </c>
      <c r="AA210" s="188">
        <v>56</v>
      </c>
      <c r="AB210" s="188">
        <v>87</v>
      </c>
      <c r="AC210" s="188">
        <v>73</v>
      </c>
      <c r="AD210" s="189">
        <v>19.622499999999992</v>
      </c>
    </row>
    <row r="211" spans="1:30" s="183" customFormat="1" ht="11.35" x14ac:dyDescent="0.35">
      <c r="A211" s="175">
        <v>198</v>
      </c>
      <c r="B211" s="175">
        <v>21.900000000000432</v>
      </c>
      <c r="C211" s="175">
        <v>888.90000000002112</v>
      </c>
      <c r="D211" s="184">
        <v>3.6281632653062088</v>
      </c>
      <c r="E211" s="184">
        <v>4.929721533663491</v>
      </c>
      <c r="F211" s="185">
        <v>1552.7412000000083</v>
      </c>
      <c r="G211" s="185">
        <v>23945.158175000593</v>
      </c>
      <c r="H211" s="185">
        <v>97.735339489798335</v>
      </c>
      <c r="I211" s="185">
        <v>226.28281719094119</v>
      </c>
      <c r="J211" s="185">
        <v>1600</v>
      </c>
      <c r="K211" s="185">
        <v>310050</v>
      </c>
      <c r="L211" s="185">
        <v>1265.5102040816328</v>
      </c>
      <c r="M211" s="185">
        <v>273.34495428815637</v>
      </c>
      <c r="N211" s="186">
        <v>9.5999999999999091</v>
      </c>
      <c r="O211" s="186">
        <v>127.79999999999853</v>
      </c>
      <c r="P211" s="186">
        <v>0.52163265306121853</v>
      </c>
      <c r="Q211" s="186">
        <v>1.4493219824336627</v>
      </c>
      <c r="R211" s="187">
        <v>0.89412203305579829</v>
      </c>
      <c r="S211" s="192">
        <v>13.650000000000002</v>
      </c>
      <c r="T211" s="192">
        <v>127.04999999999819</v>
      </c>
      <c r="U211" s="192">
        <v>0.52163265306121853</v>
      </c>
      <c r="V211" s="192">
        <v>1.5879386576086074</v>
      </c>
      <c r="W211" s="187">
        <v>0.89474338262706732</v>
      </c>
      <c r="X211" s="187">
        <v>1.7888654156828656</v>
      </c>
      <c r="Y211" s="188">
        <v>41</v>
      </c>
      <c r="Z211" s="188">
        <v>65</v>
      </c>
      <c r="AA211" s="188">
        <v>54</v>
      </c>
      <c r="AB211" s="188">
        <v>80</v>
      </c>
      <c r="AC211" s="188">
        <v>80</v>
      </c>
      <c r="AD211" s="189">
        <v>20.117499999999971</v>
      </c>
    </row>
    <row r="212" spans="1:30" s="183" customFormat="1" ht="11.35" x14ac:dyDescent="0.35">
      <c r="A212" s="175">
        <v>199</v>
      </c>
      <c r="B212" s="175">
        <v>26.550000000000125</v>
      </c>
      <c r="C212" s="175">
        <v>919.65000000000464</v>
      </c>
      <c r="D212" s="184">
        <v>3.753673469387774</v>
      </c>
      <c r="E212" s="184">
        <v>6.0842586782148533</v>
      </c>
      <c r="F212" s="185">
        <v>2302.3404000000064</v>
      </c>
      <c r="G212" s="185">
        <v>26179.900790000127</v>
      </c>
      <c r="H212" s="185">
        <v>106.85673791836787</v>
      </c>
      <c r="I212" s="185">
        <v>315.85584240096978</v>
      </c>
      <c r="J212" s="185">
        <v>1600</v>
      </c>
      <c r="K212" s="185">
        <v>304550</v>
      </c>
      <c r="L212" s="185">
        <v>1243.0612244897959</v>
      </c>
      <c r="M212" s="185">
        <v>280.90314007688119</v>
      </c>
      <c r="N212" s="186">
        <v>8.6999999999998181</v>
      </c>
      <c r="O212" s="186">
        <v>150.29999999999828</v>
      </c>
      <c r="P212" s="186">
        <v>0.61346938775509496</v>
      </c>
      <c r="Q212" s="186">
        <v>1.5626277666062525</v>
      </c>
      <c r="R212" s="187">
        <v>0.87496880459196535</v>
      </c>
      <c r="S212" s="192">
        <v>11.700000000000001</v>
      </c>
      <c r="T212" s="192">
        <v>154.199999999998</v>
      </c>
      <c r="U212" s="192">
        <v>0.61346938775509496</v>
      </c>
      <c r="V212" s="192">
        <v>1.6969637883672501</v>
      </c>
      <c r="W212" s="187">
        <v>0.87172448215622811</v>
      </c>
      <c r="X212" s="187">
        <v>1.7466932867481935</v>
      </c>
      <c r="Y212" s="188">
        <v>34</v>
      </c>
      <c r="Z212" s="188">
        <v>73</v>
      </c>
      <c r="AA212" s="188">
        <v>53</v>
      </c>
      <c r="AB212" s="188">
        <v>89</v>
      </c>
      <c r="AC212" s="188">
        <v>71</v>
      </c>
      <c r="AD212" s="189">
        <v>20.034999999999968</v>
      </c>
    </row>
    <row r="213" spans="1:30" s="183" customFormat="1" ht="11.35" x14ac:dyDescent="0.35">
      <c r="A213" s="175">
        <v>200</v>
      </c>
      <c r="B213" s="175">
        <v>20.550000000000068</v>
      </c>
      <c r="C213" s="175">
        <v>993.45000000000812</v>
      </c>
      <c r="D213" s="184">
        <v>4.0548979591837062</v>
      </c>
      <c r="E213" s="184">
        <v>4.9548945508493984</v>
      </c>
      <c r="F213" s="185">
        <v>1833.8409000000063</v>
      </c>
      <c r="G213" s="185">
        <v>28879.796480000194</v>
      </c>
      <c r="H213" s="185">
        <v>117.8767203265314</v>
      </c>
      <c r="I213" s="185">
        <v>280.1985948836566</v>
      </c>
      <c r="J213" s="185">
        <v>1600</v>
      </c>
      <c r="K213" s="185">
        <v>313550</v>
      </c>
      <c r="L213" s="185">
        <v>1279.795918367347</v>
      </c>
      <c r="M213" s="185">
        <v>276.07828685913563</v>
      </c>
      <c r="N213" s="186">
        <v>7.6499999999998636</v>
      </c>
      <c r="O213" s="186">
        <v>113.54999999999818</v>
      </c>
      <c r="P213" s="186">
        <v>0.46346938775509461</v>
      </c>
      <c r="Q213" s="186">
        <v>1.3224659514356283</v>
      </c>
      <c r="R213" s="187">
        <v>0.90345619181227022</v>
      </c>
      <c r="S213" s="192">
        <v>15.600000000000001</v>
      </c>
      <c r="T213" s="192">
        <v>114.14999999999844</v>
      </c>
      <c r="U213" s="192">
        <v>0.46346938775509461</v>
      </c>
      <c r="V213" s="192">
        <v>1.5681420017240355</v>
      </c>
      <c r="W213" s="187">
        <v>0.902946052799389</v>
      </c>
      <c r="X213" s="187">
        <v>1.8064022446116592</v>
      </c>
      <c r="Y213" s="188">
        <v>32</v>
      </c>
      <c r="Z213" s="188">
        <v>70</v>
      </c>
      <c r="AA213" s="188">
        <v>58</v>
      </c>
      <c r="AB213" s="188">
        <v>75</v>
      </c>
      <c r="AC213" s="188">
        <v>85</v>
      </c>
      <c r="AD213" s="189">
        <v>19.602499999999971</v>
      </c>
    </row>
    <row r="214" spans="1:30" s="183" customFormat="1" ht="11.35" x14ac:dyDescent="0.35">
      <c r="A214" s="175">
        <v>201</v>
      </c>
      <c r="B214" s="175">
        <v>45.600000000000477</v>
      </c>
      <c r="C214" s="175">
        <v>3399.1500000000819</v>
      </c>
      <c r="D214" s="184">
        <v>13.874081632653395</v>
      </c>
      <c r="E214" s="184">
        <v>13.797932536738857</v>
      </c>
      <c r="F214" s="185">
        <v>3681.067500000041</v>
      </c>
      <c r="G214" s="185">
        <v>90456.619255002166</v>
      </c>
      <c r="H214" s="185">
        <v>369.21069083674354</v>
      </c>
      <c r="I214" s="185">
        <v>661.55037978217433</v>
      </c>
      <c r="J214" s="185">
        <v>1600</v>
      </c>
      <c r="K214" s="185">
        <v>316350</v>
      </c>
      <c r="L214" s="185">
        <v>1291.2244897959183</v>
      </c>
      <c r="M214" s="185">
        <v>280.79682180447975</v>
      </c>
      <c r="N214" s="186">
        <v>9.5999999999999943</v>
      </c>
      <c r="O214" s="186">
        <v>69.44999999999979</v>
      </c>
      <c r="P214" s="186">
        <v>0.28346938775510117</v>
      </c>
      <c r="Q214" s="186">
        <v>1.1586374682662874</v>
      </c>
      <c r="R214" s="187">
        <v>0.93962707002216739</v>
      </c>
      <c r="S214" s="192">
        <v>11.700000000000001</v>
      </c>
      <c r="T214" s="192">
        <v>89.999999999999545</v>
      </c>
      <c r="U214" s="192">
        <v>0.28346938775510117</v>
      </c>
      <c r="V214" s="192">
        <v>1.3848844058854757</v>
      </c>
      <c r="W214" s="187">
        <v>0.9217629417133919</v>
      </c>
      <c r="X214" s="187">
        <v>1.8613900117355593</v>
      </c>
      <c r="Y214" s="188">
        <v>30</v>
      </c>
      <c r="Z214" s="188">
        <v>62</v>
      </c>
      <c r="AA214" s="188">
        <v>68</v>
      </c>
      <c r="AB214" s="188">
        <v>73</v>
      </c>
      <c r="AC214" s="188">
        <v>87</v>
      </c>
      <c r="AD214" s="189">
        <v>19.172499999999999</v>
      </c>
    </row>
    <row r="215" spans="1:30" s="183" customFormat="1" ht="11.35" x14ac:dyDescent="0.35">
      <c r="A215" s="175">
        <v>202</v>
      </c>
      <c r="B215" s="175">
        <v>12.300000000000068</v>
      </c>
      <c r="C215" s="175">
        <v>326.55000000000291</v>
      </c>
      <c r="D215" s="184">
        <v>1.3328571428571547</v>
      </c>
      <c r="E215" s="184">
        <v>2.5047724938408527</v>
      </c>
      <c r="F215" s="185">
        <v>1030.6989000000062</v>
      </c>
      <c r="G215" s="185">
        <v>6038.9585550000511</v>
      </c>
      <c r="H215" s="185">
        <v>24.648810428571636</v>
      </c>
      <c r="I215" s="185">
        <v>85.46021220423799</v>
      </c>
      <c r="J215" s="185">
        <v>1600</v>
      </c>
      <c r="K215" s="185">
        <v>304100</v>
      </c>
      <c r="L215" s="185">
        <v>1241.2244897959183</v>
      </c>
      <c r="M215" s="185">
        <v>277.93613381451331</v>
      </c>
      <c r="N215" s="186">
        <v>9.6000000000000227</v>
      </c>
      <c r="O215" s="186">
        <v>248.54999999999907</v>
      </c>
      <c r="P215" s="186">
        <v>1.0144897959183636</v>
      </c>
      <c r="Q215" s="186">
        <v>2.0088442371057016</v>
      </c>
      <c r="R215" s="187">
        <v>0.80572165552819852</v>
      </c>
      <c r="S215" s="192">
        <v>11.700000000000001</v>
      </c>
      <c r="T215" s="192">
        <v>250.34999999999923</v>
      </c>
      <c r="U215" s="192">
        <v>1.0144897959183636</v>
      </c>
      <c r="V215" s="192">
        <v>2.0784024775007062</v>
      </c>
      <c r="W215" s="187">
        <v>0.80431469105405129</v>
      </c>
      <c r="X215" s="187">
        <v>1.6100363465822498</v>
      </c>
      <c r="Y215" s="188">
        <v>37</v>
      </c>
      <c r="Z215" s="188">
        <v>70</v>
      </c>
      <c r="AA215" s="188">
        <v>53</v>
      </c>
      <c r="AB215" s="188">
        <v>80</v>
      </c>
      <c r="AC215" s="188">
        <v>80</v>
      </c>
      <c r="AD215" s="189">
        <v>21.322499999999987</v>
      </c>
    </row>
    <row r="216" spans="1:30" s="183" customFormat="1" ht="11.35" x14ac:dyDescent="0.35">
      <c r="A216" s="175">
        <v>203</v>
      </c>
      <c r="B216" s="175">
        <v>14.549999999999997</v>
      </c>
      <c r="C216" s="175">
        <v>463.80000000000109</v>
      </c>
      <c r="D216" s="184">
        <v>1.8930612244898004</v>
      </c>
      <c r="E216" s="184">
        <v>2.8976447502575722</v>
      </c>
      <c r="F216" s="185">
        <v>776.37060000000417</v>
      </c>
      <c r="G216" s="185">
        <v>8477.4612699999743</v>
      </c>
      <c r="H216" s="185">
        <v>34.601882734693774</v>
      </c>
      <c r="I216" s="185">
        <v>80.323179801080983</v>
      </c>
      <c r="J216" s="185">
        <v>1600</v>
      </c>
      <c r="K216" s="185">
        <v>312600</v>
      </c>
      <c r="L216" s="185">
        <v>1275.9183673469388</v>
      </c>
      <c r="M216" s="185">
        <v>268.40389163815018</v>
      </c>
      <c r="N216" s="186">
        <v>9.5999999999999091</v>
      </c>
      <c r="O216" s="186">
        <v>161.09999999999934</v>
      </c>
      <c r="P216" s="186">
        <v>0.6575510204081606</v>
      </c>
      <c r="Q216" s="186">
        <v>1.5033140038968786</v>
      </c>
      <c r="R216" s="187">
        <v>0.86889648437500056</v>
      </c>
      <c r="S216" s="192">
        <v>13.650000000000002</v>
      </c>
      <c r="T216" s="192">
        <v>181.79999999999936</v>
      </c>
      <c r="U216" s="192">
        <v>0.6575510204081606</v>
      </c>
      <c r="V216" s="192">
        <v>1.7635737975233112</v>
      </c>
      <c r="W216" s="187">
        <v>0.85205078125000044</v>
      </c>
      <c r="X216" s="187">
        <v>1.7209472656250009</v>
      </c>
      <c r="Y216" s="188">
        <v>27</v>
      </c>
      <c r="Z216" s="188">
        <v>76</v>
      </c>
      <c r="AA216" s="188">
        <v>57</v>
      </c>
      <c r="AB216" s="188">
        <v>85</v>
      </c>
      <c r="AC216" s="188">
        <v>75</v>
      </c>
      <c r="AD216" s="189">
        <v>20.479999999999993</v>
      </c>
    </row>
    <row r="217" spans="1:30" s="183" customFormat="1" ht="11.35" x14ac:dyDescent="0.35">
      <c r="A217" s="175">
        <v>204</v>
      </c>
      <c r="B217" s="175">
        <v>34.799999999999727</v>
      </c>
      <c r="C217" s="175">
        <v>1923.6000000000211</v>
      </c>
      <c r="D217" s="184">
        <v>7.8514285714286576</v>
      </c>
      <c r="E217" s="184">
        <v>9.5649102555497976</v>
      </c>
      <c r="F217" s="185">
        <v>3105.4823999999762</v>
      </c>
      <c r="G217" s="185">
        <v>55102.159685000515</v>
      </c>
      <c r="H217" s="185">
        <v>224.9067742244919</v>
      </c>
      <c r="I217" s="185">
        <v>478.81271785299452</v>
      </c>
      <c r="J217" s="185">
        <v>1600</v>
      </c>
      <c r="K217" s="185">
        <v>320400</v>
      </c>
      <c r="L217" s="185">
        <v>1307.7551020408164</v>
      </c>
      <c r="M217" s="185">
        <v>273.22651164269575</v>
      </c>
      <c r="N217" s="186">
        <v>7.6500000000000057</v>
      </c>
      <c r="O217" s="186">
        <v>96.899999999999196</v>
      </c>
      <c r="P217" s="186">
        <v>0.39551020408162935</v>
      </c>
      <c r="Q217" s="186">
        <v>1.273685534613608</v>
      </c>
      <c r="R217" s="187">
        <v>0.91916916916916969</v>
      </c>
      <c r="S217" s="192">
        <v>7.8000000000000007</v>
      </c>
      <c r="T217" s="192">
        <v>116.69999999999962</v>
      </c>
      <c r="U217" s="192">
        <v>0.39551020408162935</v>
      </c>
      <c r="V217" s="192">
        <v>1.3634390189937142</v>
      </c>
      <c r="W217" s="187">
        <v>0.90265265265265293</v>
      </c>
      <c r="X217" s="187">
        <v>1.8218218218218225</v>
      </c>
      <c r="Y217" s="188">
        <v>24</v>
      </c>
      <c r="Z217" s="188">
        <v>75</v>
      </c>
      <c r="AA217" s="188">
        <v>61</v>
      </c>
      <c r="AB217" s="188">
        <v>74</v>
      </c>
      <c r="AC217" s="188">
        <v>86</v>
      </c>
      <c r="AD217" s="189">
        <v>19.979999999999986</v>
      </c>
    </row>
    <row r="218" spans="1:30" s="183" customFormat="1" ht="11.35" x14ac:dyDescent="0.35">
      <c r="A218" s="175">
        <v>205</v>
      </c>
      <c r="B218" s="175">
        <v>40.500000000000114</v>
      </c>
      <c r="C218" s="175">
        <v>3636.4500000000676</v>
      </c>
      <c r="D218" s="184">
        <v>14.842653061224766</v>
      </c>
      <c r="E218" s="184">
        <v>12.693336281892543</v>
      </c>
      <c r="F218" s="185">
        <v>3386.5821000000551</v>
      </c>
      <c r="G218" s="185">
        <v>82165.219215001693</v>
      </c>
      <c r="H218" s="185">
        <v>335.36824169388444</v>
      </c>
      <c r="I218" s="185">
        <v>634.04829151382648</v>
      </c>
      <c r="J218" s="185">
        <v>1600</v>
      </c>
      <c r="K218" s="185">
        <v>310100</v>
      </c>
      <c r="L218" s="185">
        <v>1265.7142857142858</v>
      </c>
      <c r="M218" s="185">
        <v>275.40581086051492</v>
      </c>
      <c r="N218" s="186">
        <v>7.4999999999998863</v>
      </c>
      <c r="O218" s="186">
        <v>76.049999999998391</v>
      </c>
      <c r="P218" s="186">
        <v>0.31040816326529957</v>
      </c>
      <c r="Q218" s="186">
        <v>1.1528847623864655</v>
      </c>
      <c r="R218" s="187">
        <v>0.93509984639017019</v>
      </c>
      <c r="S218" s="192">
        <v>11.700000000000001</v>
      </c>
      <c r="T218" s="192">
        <v>85.799999999998334</v>
      </c>
      <c r="U218" s="192">
        <v>0.31040816326529957</v>
      </c>
      <c r="V218" s="192">
        <v>1.3594123757566337</v>
      </c>
      <c r="W218" s="187">
        <v>0.92677931387608947</v>
      </c>
      <c r="X218" s="187">
        <v>1.8618791602662597</v>
      </c>
      <c r="Y218" s="188">
        <v>39</v>
      </c>
      <c r="Z218" s="188">
        <v>74</v>
      </c>
      <c r="AA218" s="188">
        <v>47</v>
      </c>
      <c r="AB218" s="188">
        <v>85</v>
      </c>
      <c r="AC218" s="188">
        <v>75</v>
      </c>
      <c r="AD218" s="189">
        <v>19.529999999999973</v>
      </c>
    </row>
    <row r="219" spans="1:30" s="183" customFormat="1" ht="11.35" x14ac:dyDescent="0.35">
      <c r="A219" s="175">
        <v>206</v>
      </c>
      <c r="B219" s="175">
        <v>25.649999999999963</v>
      </c>
      <c r="C219" s="175">
        <v>1698.1500000000146</v>
      </c>
      <c r="D219" s="184">
        <v>6.9312244897959783</v>
      </c>
      <c r="E219" s="184">
        <v>6.5389575398219497</v>
      </c>
      <c r="F219" s="185">
        <v>1914.1550999999979</v>
      </c>
      <c r="G219" s="185">
        <v>39196.304200000406</v>
      </c>
      <c r="H219" s="185">
        <v>159.98491510204246</v>
      </c>
      <c r="I219" s="185">
        <v>283.84228828727527</v>
      </c>
      <c r="J219" s="185">
        <v>1600</v>
      </c>
      <c r="K219" s="185">
        <v>315100</v>
      </c>
      <c r="L219" s="185">
        <v>1286.1224489795918</v>
      </c>
      <c r="M219" s="185">
        <v>276.82195501958159</v>
      </c>
      <c r="N219" s="186">
        <v>8.3999999999998636</v>
      </c>
      <c r="O219" s="186">
        <v>61.199999999998099</v>
      </c>
      <c r="P219" s="186">
        <v>0.24979591836733916</v>
      </c>
      <c r="Q219" s="186">
        <v>1.1160940559766959</v>
      </c>
      <c r="R219" s="187">
        <v>0.94683346364347309</v>
      </c>
      <c r="S219" s="192">
        <v>7.8000000000000007</v>
      </c>
      <c r="T219" s="192">
        <v>67.949999999997985</v>
      </c>
      <c r="U219" s="192">
        <v>0.24979591836733916</v>
      </c>
      <c r="V219" s="192">
        <v>1.1685983188330802</v>
      </c>
      <c r="W219" s="187">
        <v>0.9409695074276796</v>
      </c>
      <c r="X219" s="187">
        <v>1.8878029710711526</v>
      </c>
      <c r="Y219" s="188">
        <v>28</v>
      </c>
      <c r="Z219" s="188">
        <v>71</v>
      </c>
      <c r="AA219" s="188">
        <v>61</v>
      </c>
      <c r="AB219" s="188">
        <v>89</v>
      </c>
      <c r="AC219" s="188">
        <v>71</v>
      </c>
      <c r="AD219" s="189">
        <v>19.184999999999967</v>
      </c>
    </row>
    <row r="220" spans="1:30" s="183" customFormat="1" ht="11.35" x14ac:dyDescent="0.35">
      <c r="A220" s="175">
        <v>207</v>
      </c>
      <c r="B220" s="175">
        <v>18.450000000000045</v>
      </c>
      <c r="C220" s="175">
        <v>1036.8000000000102</v>
      </c>
      <c r="D220" s="184">
        <v>4.2318367346939194</v>
      </c>
      <c r="E220" s="184">
        <v>4.484553029553199</v>
      </c>
      <c r="F220" s="185">
        <v>1432.2699000000164</v>
      </c>
      <c r="G220" s="185">
        <v>28467.070730000301</v>
      </c>
      <c r="H220" s="185">
        <v>116.19212542857265</v>
      </c>
      <c r="I220" s="185">
        <v>229.69538935908056</v>
      </c>
      <c r="J220" s="185">
        <v>1600</v>
      </c>
      <c r="K220" s="185">
        <v>316450</v>
      </c>
      <c r="L220" s="185">
        <v>1291.6326530612246</v>
      </c>
      <c r="M220" s="185">
        <v>269.22282606968702</v>
      </c>
      <c r="N220" s="186">
        <v>8.3999999999998636</v>
      </c>
      <c r="O220" s="186">
        <v>118.79999999999808</v>
      </c>
      <c r="P220" s="186">
        <v>0.48489795918366563</v>
      </c>
      <c r="Q220" s="186">
        <v>1.5134562042450679</v>
      </c>
      <c r="R220" s="187">
        <v>0.90097524381095417</v>
      </c>
      <c r="S220" s="192">
        <v>9.75</v>
      </c>
      <c r="T220" s="192">
        <v>158.54999999999785</v>
      </c>
      <c r="U220" s="192">
        <v>0.48489795918366563</v>
      </c>
      <c r="V220" s="192">
        <v>1.7218913543152257</v>
      </c>
      <c r="W220" s="187">
        <v>0.86784196049012419</v>
      </c>
      <c r="X220" s="187">
        <v>1.7688172043010784</v>
      </c>
      <c r="Y220" s="188">
        <v>27</v>
      </c>
      <c r="Z220" s="188">
        <v>68</v>
      </c>
      <c r="AA220" s="188">
        <v>65</v>
      </c>
      <c r="AB220" s="188">
        <v>83</v>
      </c>
      <c r="AC220" s="188">
        <v>77</v>
      </c>
      <c r="AD220" s="189">
        <v>19.994999999999965</v>
      </c>
    </row>
    <row r="221" spans="1:30" s="183" customFormat="1" ht="11.35" x14ac:dyDescent="0.35">
      <c r="A221" s="175">
        <v>208</v>
      </c>
      <c r="B221" s="175">
        <v>11.399999999999991</v>
      </c>
      <c r="C221" s="175">
        <v>446.99999999999773</v>
      </c>
      <c r="D221" s="184">
        <v>1.8244897959183581</v>
      </c>
      <c r="E221" s="184">
        <v>2.656678918098843</v>
      </c>
      <c r="F221" s="185">
        <v>963.77039999999988</v>
      </c>
      <c r="G221" s="185">
        <v>11329.953939999945</v>
      </c>
      <c r="H221" s="185">
        <v>46.244709959183446</v>
      </c>
      <c r="I221" s="185">
        <v>120.76303138564724</v>
      </c>
      <c r="J221" s="185">
        <v>1600</v>
      </c>
      <c r="K221" s="185">
        <v>316150</v>
      </c>
      <c r="L221" s="185">
        <v>1290.408163265306</v>
      </c>
      <c r="M221" s="185">
        <v>256.43328458155463</v>
      </c>
      <c r="N221" s="186">
        <v>9.5999999999999091</v>
      </c>
      <c r="O221" s="186">
        <v>184.19999999999942</v>
      </c>
      <c r="P221" s="186">
        <v>0.75183673469387513</v>
      </c>
      <c r="Q221" s="186">
        <v>1.7324668206665859</v>
      </c>
      <c r="R221" s="187">
        <v>0.8576561956647738</v>
      </c>
      <c r="S221" s="192">
        <v>9.75</v>
      </c>
      <c r="T221" s="192">
        <v>195.14999999999918</v>
      </c>
      <c r="U221" s="192">
        <v>0.75183673469387513</v>
      </c>
      <c r="V221" s="192">
        <v>1.7104363250980081</v>
      </c>
      <c r="W221" s="187">
        <v>0.84919438970673522</v>
      </c>
      <c r="X221" s="187">
        <v>1.706850585371509</v>
      </c>
      <c r="Y221" s="188">
        <v>22</v>
      </c>
      <c r="Z221" s="188">
        <v>80</v>
      </c>
      <c r="AA221" s="188">
        <v>58</v>
      </c>
      <c r="AB221" s="188">
        <v>75</v>
      </c>
      <c r="AC221" s="188">
        <v>85</v>
      </c>
      <c r="AD221" s="189">
        <v>21.567499999999988</v>
      </c>
    </row>
    <row r="222" spans="1:30" s="183" customFormat="1" ht="11.35" x14ac:dyDescent="0.35">
      <c r="A222" s="175">
        <v>209</v>
      </c>
      <c r="B222" s="175">
        <v>15.000000000000057</v>
      </c>
      <c r="C222" s="175">
        <v>849.90000000000214</v>
      </c>
      <c r="D222" s="184">
        <v>3.4689795918367432</v>
      </c>
      <c r="E222" s="184">
        <v>3.7159239991709598</v>
      </c>
      <c r="F222" s="185">
        <v>1084.2416999999982</v>
      </c>
      <c r="G222" s="185">
        <v>19213.164495000037</v>
      </c>
      <c r="H222" s="185">
        <v>78.42107957142872</v>
      </c>
      <c r="I222" s="185">
        <v>164.17275558890279</v>
      </c>
      <c r="J222" s="185">
        <v>1600</v>
      </c>
      <c r="K222" s="185">
        <v>310500</v>
      </c>
      <c r="L222" s="185">
        <v>1267.3469387755101</v>
      </c>
      <c r="M222" s="185">
        <v>276.19914048699428</v>
      </c>
      <c r="N222" s="186">
        <v>8.4000000000000057</v>
      </c>
      <c r="O222" s="186">
        <v>105.14999999999962</v>
      </c>
      <c r="P222" s="186">
        <v>0.42918367346938624</v>
      </c>
      <c r="Q222" s="186">
        <v>1.4148130803011933</v>
      </c>
      <c r="R222" s="187">
        <v>0.91096151403531078</v>
      </c>
      <c r="S222" s="192">
        <v>15.600000000000001</v>
      </c>
      <c r="T222" s="192">
        <v>114.44999999999945</v>
      </c>
      <c r="U222" s="192">
        <v>0.42918367346938624</v>
      </c>
      <c r="V222" s="192">
        <v>1.5417987685242682</v>
      </c>
      <c r="W222" s="187">
        <v>0.90308649815826281</v>
      </c>
      <c r="X222" s="187">
        <v>1.8140480121935736</v>
      </c>
      <c r="Y222" s="188">
        <v>28</v>
      </c>
      <c r="Z222" s="188">
        <v>80</v>
      </c>
      <c r="AA222" s="188">
        <v>52</v>
      </c>
      <c r="AB222" s="188">
        <v>82</v>
      </c>
      <c r="AC222" s="188">
        <v>78</v>
      </c>
      <c r="AD222" s="189">
        <v>19.682499999999994</v>
      </c>
    </row>
    <row r="223" spans="1:30" s="183" customFormat="1" ht="11.35" x14ac:dyDescent="0.35">
      <c r="A223" s="175">
        <v>210</v>
      </c>
      <c r="B223" s="175">
        <v>30.000000000000057</v>
      </c>
      <c r="C223" s="175">
        <v>1545.0000000000207</v>
      </c>
      <c r="D223" s="184">
        <v>6.3061224489796759</v>
      </c>
      <c r="E223" s="184">
        <v>7.4795228151481794</v>
      </c>
      <c r="F223" s="185">
        <v>2663.7543000000073</v>
      </c>
      <c r="G223" s="185">
        <v>33791.976555000634</v>
      </c>
      <c r="H223" s="185">
        <v>137.92643491836992</v>
      </c>
      <c r="I223" s="185">
        <v>306.24349578123196</v>
      </c>
      <c r="J223" s="185">
        <v>1600</v>
      </c>
      <c r="K223" s="185">
        <v>305800</v>
      </c>
      <c r="L223" s="185">
        <v>1248.1632653061224</v>
      </c>
      <c r="M223" s="185">
        <v>285.59452993759834</v>
      </c>
      <c r="N223" s="186">
        <v>8.8499999999994543</v>
      </c>
      <c r="O223" s="186">
        <v>110.84999999999847</v>
      </c>
      <c r="P223" s="186">
        <v>0.4524489795918305</v>
      </c>
      <c r="Q223" s="186">
        <v>1.4223746748391899</v>
      </c>
      <c r="R223" s="187">
        <v>0.90668013638085732</v>
      </c>
      <c r="S223" s="192">
        <v>9.5999999999999091</v>
      </c>
      <c r="T223" s="192">
        <v>106.04999999999853</v>
      </c>
      <c r="U223" s="192">
        <v>0.4524489795918305</v>
      </c>
      <c r="V223" s="192">
        <v>1.3238867887807375</v>
      </c>
      <c r="W223" s="187">
        <v>0.91072105063770781</v>
      </c>
      <c r="X223" s="187">
        <v>1.8174011870185651</v>
      </c>
      <c r="Y223" s="188">
        <v>35</v>
      </c>
      <c r="Z223" s="188">
        <v>74</v>
      </c>
      <c r="AA223" s="188">
        <v>51</v>
      </c>
      <c r="AB223" s="188">
        <v>86</v>
      </c>
      <c r="AC223" s="188">
        <v>74</v>
      </c>
      <c r="AD223" s="189">
        <v>19.797499999999975</v>
      </c>
    </row>
    <row r="224" spans="1:30" s="183" customFormat="1" ht="11.35" x14ac:dyDescent="0.35">
      <c r="A224" s="175">
        <v>211</v>
      </c>
      <c r="B224" s="175">
        <v>14.700000000000102</v>
      </c>
      <c r="C224" s="175">
        <v>382.5000000000025</v>
      </c>
      <c r="D224" s="184">
        <v>1.5612244897959286</v>
      </c>
      <c r="E224" s="184">
        <v>2.6563268370009845</v>
      </c>
      <c r="F224" s="185">
        <v>669.2850000000052</v>
      </c>
      <c r="G224" s="185">
        <v>7708.7502650000561</v>
      </c>
      <c r="H224" s="185">
        <v>31.464286795918596</v>
      </c>
      <c r="I224" s="185">
        <v>86.725971163870028</v>
      </c>
      <c r="J224" s="185">
        <v>1600</v>
      </c>
      <c r="K224" s="185">
        <v>307450</v>
      </c>
      <c r="L224" s="185">
        <v>1254.8979591836735</v>
      </c>
      <c r="M224" s="185">
        <v>275.75620654236917</v>
      </c>
      <c r="N224" s="186">
        <v>9.4499999999999318</v>
      </c>
      <c r="O224" s="186">
        <v>214.34999999999923</v>
      </c>
      <c r="P224" s="186">
        <v>0.8748979591836703</v>
      </c>
      <c r="Q224" s="186">
        <v>1.8503744885135227</v>
      </c>
      <c r="R224" s="187">
        <v>0.82882127455678056</v>
      </c>
      <c r="S224" s="192">
        <v>9.75</v>
      </c>
      <c r="T224" s="192">
        <v>229.34999999999928</v>
      </c>
      <c r="U224" s="192">
        <v>0.8748979591836703</v>
      </c>
      <c r="V224" s="192">
        <v>1.9686089958108481</v>
      </c>
      <c r="W224" s="187">
        <v>0.81684235745088696</v>
      </c>
      <c r="X224" s="187">
        <v>1.6456636320076674</v>
      </c>
      <c r="Y224" s="188">
        <v>33</v>
      </c>
      <c r="Z224" s="188">
        <v>76</v>
      </c>
      <c r="AA224" s="188">
        <v>51</v>
      </c>
      <c r="AB224" s="188">
        <v>74</v>
      </c>
      <c r="AC224" s="188">
        <v>86</v>
      </c>
      <c r="AD224" s="189">
        <v>20.869999999999987</v>
      </c>
    </row>
    <row r="225" spans="1:30" s="183" customFormat="1" ht="11.35" x14ac:dyDescent="0.35">
      <c r="A225" s="175">
        <v>212</v>
      </c>
      <c r="B225" s="175">
        <v>16.650000000000205</v>
      </c>
      <c r="C225" s="175">
        <v>899.7000000000138</v>
      </c>
      <c r="D225" s="184">
        <v>3.6722448979592399</v>
      </c>
      <c r="E225" s="184">
        <v>4.058815171391414</v>
      </c>
      <c r="F225" s="185">
        <v>1271.6415000000104</v>
      </c>
      <c r="G225" s="185">
        <v>24214.731300000345</v>
      </c>
      <c r="H225" s="185">
        <v>98.835637959185078</v>
      </c>
      <c r="I225" s="185">
        <v>207.87562752194071</v>
      </c>
      <c r="J225" s="185">
        <v>1600</v>
      </c>
      <c r="K225" s="185">
        <v>316000</v>
      </c>
      <c r="L225" s="185">
        <v>1289.795918367347</v>
      </c>
      <c r="M225" s="185">
        <v>297.01030641110663</v>
      </c>
      <c r="N225" s="186">
        <v>9.5999999999999091</v>
      </c>
      <c r="O225" s="186">
        <v>115.04999999999843</v>
      </c>
      <c r="P225" s="186">
        <v>0.46959183673468746</v>
      </c>
      <c r="Q225" s="186">
        <v>1.3811909199347099</v>
      </c>
      <c r="R225" s="187">
        <v>0.90431636726547016</v>
      </c>
      <c r="S225" s="192">
        <v>11.700000000000001</v>
      </c>
      <c r="T225" s="192">
        <v>125.3999999999985</v>
      </c>
      <c r="U225" s="192">
        <v>0.46959183673468746</v>
      </c>
      <c r="V225" s="192">
        <v>1.5710830469610055</v>
      </c>
      <c r="W225" s="187">
        <v>0.89570858283433241</v>
      </c>
      <c r="X225" s="187">
        <v>1.8000249500998025</v>
      </c>
      <c r="Y225" s="188">
        <v>36</v>
      </c>
      <c r="Z225" s="188">
        <v>52</v>
      </c>
      <c r="AA225" s="188">
        <v>72</v>
      </c>
      <c r="AB225" s="188">
        <v>66</v>
      </c>
      <c r="AC225" s="188">
        <v>94</v>
      </c>
      <c r="AD225" s="189">
        <v>20.039999999999974</v>
      </c>
    </row>
    <row r="226" spans="1:30" s="183" customFormat="1" ht="11.35" x14ac:dyDescent="0.35">
      <c r="A226" s="175">
        <v>213</v>
      </c>
      <c r="B226" s="175">
        <v>38.400000000000205</v>
      </c>
      <c r="C226" s="175">
        <v>3490.2000000000803</v>
      </c>
      <c r="D226" s="184">
        <v>14.245714285714614</v>
      </c>
      <c r="E226" s="184">
        <v>12.958094976108244</v>
      </c>
      <c r="F226" s="185">
        <v>3333.0393000000226</v>
      </c>
      <c r="G226" s="185">
        <v>112630.77495500266</v>
      </c>
      <c r="H226" s="185">
        <v>459.71744879592922</v>
      </c>
      <c r="I226" s="185">
        <v>797.12832276640438</v>
      </c>
      <c r="J226" s="185">
        <v>1600</v>
      </c>
      <c r="K226" s="185">
        <v>316200</v>
      </c>
      <c r="L226" s="185">
        <v>1290.6122448979593</v>
      </c>
      <c r="M226" s="185">
        <v>289.98592506308614</v>
      </c>
      <c r="N226" s="186">
        <v>7.6500000000000057</v>
      </c>
      <c r="O226" s="186">
        <v>64.349999999999085</v>
      </c>
      <c r="P226" s="186">
        <v>0.26265306122448606</v>
      </c>
      <c r="Q226" s="186">
        <v>0.98529303186837236</v>
      </c>
      <c r="R226" s="187">
        <v>0.94430018177096942</v>
      </c>
      <c r="S226" s="192">
        <v>11.700000000000001</v>
      </c>
      <c r="T226" s="192">
        <v>81.29999999999896</v>
      </c>
      <c r="U226" s="192">
        <v>0.26265306122448606</v>
      </c>
      <c r="V226" s="192">
        <v>1.3519440669348832</v>
      </c>
      <c r="W226" s="187">
        <v>0.92962866787847398</v>
      </c>
      <c r="X226" s="187">
        <v>1.8739288496494435</v>
      </c>
      <c r="Y226" s="188">
        <v>38</v>
      </c>
      <c r="Z226" s="188">
        <v>59</v>
      </c>
      <c r="AA226" s="188">
        <v>63</v>
      </c>
      <c r="AB226" s="188">
        <v>68</v>
      </c>
      <c r="AC226" s="188">
        <v>92</v>
      </c>
      <c r="AD226" s="189">
        <v>19.254999999999985</v>
      </c>
    </row>
    <row r="227" spans="1:30" s="183" customFormat="1" ht="11.35" x14ac:dyDescent="0.35">
      <c r="A227" s="175">
        <v>214</v>
      </c>
      <c r="B227" s="175">
        <v>18.599999999999909</v>
      </c>
      <c r="C227" s="175">
        <v>690.75000000000227</v>
      </c>
      <c r="D227" s="184">
        <v>2.8193877551020501</v>
      </c>
      <c r="E227" s="184">
        <v>4.0401039834873513</v>
      </c>
      <c r="F227" s="185">
        <v>1659.8267999999921</v>
      </c>
      <c r="G227" s="185">
        <v>18314.166010000059</v>
      </c>
      <c r="H227" s="185">
        <v>74.751698000000246</v>
      </c>
      <c r="I227" s="185">
        <v>197.01481197202773</v>
      </c>
      <c r="J227" s="185">
        <v>1600</v>
      </c>
      <c r="K227" s="185">
        <v>312550</v>
      </c>
      <c r="L227" s="185">
        <v>1275.7142857142858</v>
      </c>
      <c r="M227" s="185">
        <v>296.86200359818343</v>
      </c>
      <c r="N227" s="186">
        <v>9.6000000000000227</v>
      </c>
      <c r="O227" s="186">
        <v>157.94999999999879</v>
      </c>
      <c r="P227" s="186">
        <v>0.64469387755101548</v>
      </c>
      <c r="Q227" s="186">
        <v>1.7093799830338334</v>
      </c>
      <c r="R227" s="187">
        <v>0.87156970362239394</v>
      </c>
      <c r="S227" s="192">
        <v>9.75</v>
      </c>
      <c r="T227" s="192">
        <v>131.84999999999906</v>
      </c>
      <c r="U227" s="192">
        <v>0.64469387755101548</v>
      </c>
      <c r="V227" s="192">
        <v>1.4583362312577717</v>
      </c>
      <c r="W227" s="187">
        <v>0.89279180387852253</v>
      </c>
      <c r="X227" s="187">
        <v>1.7643615075009165</v>
      </c>
      <c r="Y227" s="188">
        <v>41</v>
      </c>
      <c r="Z227" s="188">
        <v>59</v>
      </c>
      <c r="AA227" s="188">
        <v>60</v>
      </c>
      <c r="AB227" s="188">
        <v>78</v>
      </c>
      <c r="AC227" s="188">
        <v>82</v>
      </c>
      <c r="AD227" s="189">
        <v>20.497499999999985</v>
      </c>
    </row>
    <row r="228" spans="1:30" s="183" customFormat="1" ht="11.35" x14ac:dyDescent="0.35">
      <c r="A228" s="175">
        <v>215</v>
      </c>
      <c r="B228" s="175">
        <v>20.850000000000136</v>
      </c>
      <c r="C228" s="175">
        <v>1044.4500000000021</v>
      </c>
      <c r="D228" s="184">
        <v>4.2630612244898041</v>
      </c>
      <c r="E228" s="184">
        <v>5.1965578945254016</v>
      </c>
      <c r="F228" s="185">
        <v>1686.5981999999831</v>
      </c>
      <c r="G228" s="185">
        <v>28542.402474999963</v>
      </c>
      <c r="H228" s="185">
        <v>116.49960193877536</v>
      </c>
      <c r="I228" s="185">
        <v>262.61012466234604</v>
      </c>
      <c r="J228" s="185">
        <v>1600</v>
      </c>
      <c r="K228" s="185">
        <v>313900</v>
      </c>
      <c r="L228" s="185">
        <v>1281.2244897959183</v>
      </c>
      <c r="M228" s="185">
        <v>274.74751936603877</v>
      </c>
      <c r="N228" s="186">
        <v>7.6499999999999773</v>
      </c>
      <c r="O228" s="186">
        <v>136.49999999999866</v>
      </c>
      <c r="P228" s="186">
        <v>0.55714285714285172</v>
      </c>
      <c r="Q228" s="186">
        <v>1.5258429543407948</v>
      </c>
      <c r="R228" s="187">
        <v>0.88502842703727203</v>
      </c>
      <c r="S228" s="192">
        <v>9.75</v>
      </c>
      <c r="T228" s="192">
        <v>137.24999999999872</v>
      </c>
      <c r="U228" s="192">
        <v>0.55714285714285172</v>
      </c>
      <c r="V228" s="192">
        <v>1.4385493173707475</v>
      </c>
      <c r="W228" s="187">
        <v>0.88439671509791629</v>
      </c>
      <c r="X228" s="187">
        <v>1.7694251421351883</v>
      </c>
      <c r="Y228" s="188">
        <v>33</v>
      </c>
      <c r="Z228" s="188">
        <v>65</v>
      </c>
      <c r="AA228" s="188">
        <v>62</v>
      </c>
      <c r="AB228" s="188">
        <v>91</v>
      </c>
      <c r="AC228" s="188">
        <v>69</v>
      </c>
      <c r="AD228" s="189">
        <v>19.78749999999998</v>
      </c>
    </row>
    <row r="229" spans="1:30" s="183" customFormat="1" ht="11.35" x14ac:dyDescent="0.35">
      <c r="A229" s="175">
        <v>216</v>
      </c>
      <c r="B229" s="175">
        <v>31.649999999999949</v>
      </c>
      <c r="C229" s="175">
        <v>1779.2999999999884</v>
      </c>
      <c r="D229" s="184">
        <v>7.262448979591789</v>
      </c>
      <c r="E229" s="184">
        <v>8.7742251375721789</v>
      </c>
      <c r="F229" s="185">
        <v>2744.0684999999953</v>
      </c>
      <c r="G229" s="185">
        <v>39586.422989999744</v>
      </c>
      <c r="H229" s="185">
        <v>161.5772366938765</v>
      </c>
      <c r="I229" s="185">
        <v>350.08879330886816</v>
      </c>
      <c r="J229" s="185">
        <v>1600</v>
      </c>
      <c r="K229" s="185">
        <v>310000</v>
      </c>
      <c r="L229" s="185">
        <v>1265.3061224489795</v>
      </c>
      <c r="M229" s="185">
        <v>286.6932875930068</v>
      </c>
      <c r="N229" s="186">
        <v>9.4499999999998181</v>
      </c>
      <c r="O229" s="186">
        <v>94.199999999999065</v>
      </c>
      <c r="P229" s="186">
        <v>0.38448979591836352</v>
      </c>
      <c r="Q229" s="186">
        <v>1.2237507199959077</v>
      </c>
      <c r="R229" s="187">
        <v>0.91964171465131228</v>
      </c>
      <c r="S229" s="192">
        <v>15.600000000000001</v>
      </c>
      <c r="T229" s="192">
        <v>116.24999999999903</v>
      </c>
      <c r="U229" s="192">
        <v>0.38448979591836352</v>
      </c>
      <c r="V229" s="192">
        <v>1.5881322946613208</v>
      </c>
      <c r="W229" s="187">
        <v>0.90083173384517035</v>
      </c>
      <c r="X229" s="187">
        <v>1.8204734484964826</v>
      </c>
      <c r="Y229" s="188">
        <v>36</v>
      </c>
      <c r="Z229" s="188">
        <v>65</v>
      </c>
      <c r="AA229" s="188">
        <v>59</v>
      </c>
      <c r="AB229" s="188">
        <v>77</v>
      </c>
      <c r="AC229" s="188">
        <v>83</v>
      </c>
      <c r="AD229" s="189">
        <v>19.537499999999984</v>
      </c>
    </row>
    <row r="230" spans="1:30" s="183" customFormat="1" ht="11.35" x14ac:dyDescent="0.35">
      <c r="A230" s="175">
        <v>217</v>
      </c>
      <c r="B230" s="175">
        <v>11.850000000000023</v>
      </c>
      <c r="C230" s="175">
        <v>499.20000000000221</v>
      </c>
      <c r="D230" s="184">
        <v>2.0375510204081722</v>
      </c>
      <c r="E230" s="184">
        <v>2.6293968100072727</v>
      </c>
      <c r="F230" s="185">
        <v>776.37060000000417</v>
      </c>
      <c r="G230" s="185">
        <v>10403.514770000078</v>
      </c>
      <c r="H230" s="185">
        <v>42.463325591837055</v>
      </c>
      <c r="I230" s="185">
        <v>98.123613432156858</v>
      </c>
      <c r="J230" s="185">
        <v>1600</v>
      </c>
      <c r="K230" s="185">
        <v>308600</v>
      </c>
      <c r="L230" s="185">
        <v>1259.591836734694</v>
      </c>
      <c r="M230" s="185">
        <v>276.24501466960299</v>
      </c>
      <c r="N230" s="186">
        <v>9.5999999999999091</v>
      </c>
      <c r="O230" s="186">
        <v>177.44999999999897</v>
      </c>
      <c r="P230" s="186">
        <v>0.72428571428571009</v>
      </c>
      <c r="Q230" s="186">
        <v>1.8157812300521747</v>
      </c>
      <c r="R230" s="187">
        <v>0.85700471413030421</v>
      </c>
      <c r="S230" s="192">
        <v>11.700000000000001</v>
      </c>
      <c r="T230" s="192">
        <v>184.94999999999882</v>
      </c>
      <c r="U230" s="192">
        <v>0.72428571428571009</v>
      </c>
      <c r="V230" s="192">
        <v>1.8717202161150608</v>
      </c>
      <c r="W230" s="187">
        <v>0.85096095733107779</v>
      </c>
      <c r="X230" s="187">
        <v>1.707965671461382</v>
      </c>
      <c r="Y230" s="188">
        <v>35</v>
      </c>
      <c r="Z230" s="188">
        <v>69</v>
      </c>
      <c r="AA230" s="188">
        <v>56</v>
      </c>
      <c r="AB230" s="188">
        <v>84</v>
      </c>
      <c r="AC230" s="188">
        <v>76</v>
      </c>
      <c r="AD230" s="189">
        <v>20.682499999999983</v>
      </c>
    </row>
    <row r="231" spans="1:30" s="183" customFormat="1" ht="11.35" x14ac:dyDescent="0.35">
      <c r="A231" s="175">
        <v>218</v>
      </c>
      <c r="B231" s="175">
        <v>22.200000000000102</v>
      </c>
      <c r="C231" s="175">
        <v>1091.4000000000128</v>
      </c>
      <c r="D231" s="184">
        <v>4.4546938775510725</v>
      </c>
      <c r="E231" s="184">
        <v>5.7686305808966569</v>
      </c>
      <c r="F231" s="185">
        <v>1900.7694000000063</v>
      </c>
      <c r="G231" s="185">
        <v>28731.066480000303</v>
      </c>
      <c r="H231" s="185">
        <v>117.26965910204206</v>
      </c>
      <c r="I231" s="185">
        <v>279.5821576047241</v>
      </c>
      <c r="J231" s="185">
        <v>1600</v>
      </c>
      <c r="K231" s="185">
        <v>310450</v>
      </c>
      <c r="L231" s="185">
        <v>1267.1428571428571</v>
      </c>
      <c r="M231" s="185">
        <v>274.14546814586964</v>
      </c>
      <c r="N231" s="186">
        <v>7.6499999999998636</v>
      </c>
      <c r="O231" s="186">
        <v>107.69999999999865</v>
      </c>
      <c r="P231" s="186">
        <v>0.43959183673468838</v>
      </c>
      <c r="Q231" s="186">
        <v>1.2840381345896987</v>
      </c>
      <c r="R231" s="187">
        <v>0.91094021334656516</v>
      </c>
      <c r="S231" s="192">
        <v>11.700000000000001</v>
      </c>
      <c r="T231" s="192">
        <v>132.29999999999853</v>
      </c>
      <c r="U231" s="192">
        <v>0.43959183673468838</v>
      </c>
      <c r="V231" s="192">
        <v>1.5573306291614972</v>
      </c>
      <c r="W231" s="187">
        <v>0.89059786653435968</v>
      </c>
      <c r="X231" s="187">
        <v>1.8015380798809248</v>
      </c>
      <c r="Y231" s="188">
        <v>30</v>
      </c>
      <c r="Z231" s="188">
        <v>72</v>
      </c>
      <c r="AA231" s="188">
        <v>58</v>
      </c>
      <c r="AB231" s="188">
        <v>78</v>
      </c>
      <c r="AC231" s="188">
        <v>82</v>
      </c>
      <c r="AD231" s="189">
        <v>20.154999999999976</v>
      </c>
    </row>
    <row r="232" spans="1:30" s="183" customFormat="1" ht="11.35" x14ac:dyDescent="0.35">
      <c r="A232" s="175">
        <v>219</v>
      </c>
      <c r="B232" s="175">
        <v>12.299999999999983</v>
      </c>
      <c r="C232" s="175">
        <v>351.15000000000134</v>
      </c>
      <c r="D232" s="184">
        <v>1.4332653061224545</v>
      </c>
      <c r="E232" s="184">
        <v>2.3515310566674983</v>
      </c>
      <c r="F232" s="185">
        <v>936.99899999999764</v>
      </c>
      <c r="G232" s="185">
        <v>7852.4978100000144</v>
      </c>
      <c r="H232" s="185">
        <v>32.051011469387817</v>
      </c>
      <c r="I232" s="185">
        <v>94.698219098073807</v>
      </c>
      <c r="J232" s="185">
        <v>1600</v>
      </c>
      <c r="K232" s="185">
        <v>304900</v>
      </c>
      <c r="L232" s="185">
        <v>1244.4897959183672</v>
      </c>
      <c r="M232" s="185">
        <v>263.95526527724576</v>
      </c>
      <c r="N232" s="186">
        <v>9.5999999999999943</v>
      </c>
      <c r="O232" s="186">
        <v>242.84999999999874</v>
      </c>
      <c r="P232" s="186">
        <v>0.99122448979591327</v>
      </c>
      <c r="Q232" s="186">
        <v>1.9967839230781423</v>
      </c>
      <c r="R232" s="187">
        <v>0.81528807758129007</v>
      </c>
      <c r="S232" s="192">
        <v>9.5999999999999943</v>
      </c>
      <c r="T232" s="192">
        <v>289.64999999999878</v>
      </c>
      <c r="U232" s="192">
        <v>0.99122448979591327</v>
      </c>
      <c r="V232" s="192">
        <v>2.2412034469451503</v>
      </c>
      <c r="W232" s="187">
        <v>0.77969195664575086</v>
      </c>
      <c r="X232" s="187">
        <v>1.5949800342270408</v>
      </c>
      <c r="Y232" s="188">
        <v>32</v>
      </c>
      <c r="Z232" s="188">
        <v>82</v>
      </c>
      <c r="AA232" s="188">
        <v>46</v>
      </c>
      <c r="AB232" s="188">
        <v>83</v>
      </c>
      <c r="AC232" s="188">
        <v>77</v>
      </c>
      <c r="AD232" s="189">
        <v>21.912499999999977</v>
      </c>
    </row>
    <row r="233" spans="1:30" s="183" customFormat="1" ht="11.35" x14ac:dyDescent="0.35">
      <c r="A233" s="175">
        <v>220</v>
      </c>
      <c r="B233" s="175">
        <v>13.649999999999864</v>
      </c>
      <c r="C233" s="175">
        <v>484.65000000000191</v>
      </c>
      <c r="D233" s="184">
        <v>1.9781632653061303</v>
      </c>
      <c r="E233" s="184">
        <v>2.7410029227301989</v>
      </c>
      <c r="F233" s="185">
        <v>936.9989999999799</v>
      </c>
      <c r="G233" s="185">
        <v>10600.358925000044</v>
      </c>
      <c r="H233" s="185">
        <v>43.266771122449157</v>
      </c>
      <c r="I233" s="185">
        <v>112.26765393548079</v>
      </c>
      <c r="J233" s="185">
        <v>1600</v>
      </c>
      <c r="K233" s="185">
        <v>309350</v>
      </c>
      <c r="L233" s="185">
        <v>1262.6530612244899</v>
      </c>
      <c r="M233" s="185">
        <v>275.84278836735791</v>
      </c>
      <c r="N233" s="186">
        <v>9.3000000000000114</v>
      </c>
      <c r="O233" s="186">
        <v>157.3499999999986</v>
      </c>
      <c r="P233" s="186">
        <v>0.64224489795917794</v>
      </c>
      <c r="Q233" s="186">
        <v>1.5781750008227193</v>
      </c>
      <c r="R233" s="187">
        <v>0.87147757902474976</v>
      </c>
      <c r="S233" s="192">
        <v>13.650000000000002</v>
      </c>
      <c r="T233" s="192">
        <v>165.29999999999853</v>
      </c>
      <c r="U233" s="192">
        <v>0.64224489795917794</v>
      </c>
      <c r="V233" s="192">
        <v>1.6436515999853694</v>
      </c>
      <c r="W233" s="187">
        <v>0.86498407253124343</v>
      </c>
      <c r="X233" s="187">
        <v>1.7364616515559932</v>
      </c>
      <c r="Y233" s="188">
        <v>34</v>
      </c>
      <c r="Z233" s="188">
        <v>73</v>
      </c>
      <c r="AA233" s="188">
        <v>53</v>
      </c>
      <c r="AB233" s="188">
        <v>85</v>
      </c>
      <c r="AC233" s="188">
        <v>75</v>
      </c>
      <c r="AD233" s="189">
        <v>20.404999999999976</v>
      </c>
    </row>
    <row r="234" spans="1:30" s="183" customFormat="1" ht="11.35" x14ac:dyDescent="0.35">
      <c r="A234" s="175">
        <v>221</v>
      </c>
      <c r="B234" s="175">
        <v>24.4500000000005</v>
      </c>
      <c r="C234" s="175">
        <v>1329.4500000000448</v>
      </c>
      <c r="D234" s="184">
        <v>5.4263265306124282</v>
      </c>
      <c r="E234" s="184">
        <v>6.4816710978583147</v>
      </c>
      <c r="F234" s="185">
        <v>2181.8691000000449</v>
      </c>
      <c r="G234" s="185">
        <v>41664.255455001025</v>
      </c>
      <c r="H234" s="185">
        <v>170.05818553061641</v>
      </c>
      <c r="I234" s="185">
        <v>369.57286365236547</v>
      </c>
      <c r="J234" s="185">
        <v>1600</v>
      </c>
      <c r="K234" s="185">
        <v>315800</v>
      </c>
      <c r="L234" s="185">
        <v>1288.9795918367347</v>
      </c>
      <c r="M234" s="185">
        <v>274.0874942419531</v>
      </c>
      <c r="N234" s="186">
        <v>8.9999999999999858</v>
      </c>
      <c r="O234" s="186">
        <v>83.999999999998721</v>
      </c>
      <c r="P234" s="186">
        <v>0.34285714285713764</v>
      </c>
      <c r="Q234" s="186">
        <v>1.2345437864473368</v>
      </c>
      <c r="R234" s="187">
        <v>0.92844364937388302</v>
      </c>
      <c r="S234" s="192">
        <v>11.700000000000001</v>
      </c>
      <c r="T234" s="192">
        <v>90.89999999999867</v>
      </c>
      <c r="U234" s="192">
        <v>0.34285714285713764</v>
      </c>
      <c r="V234" s="192">
        <v>1.2436630271064701</v>
      </c>
      <c r="W234" s="187">
        <v>0.92256580628673746</v>
      </c>
      <c r="X234" s="187">
        <v>1.8510094556606205</v>
      </c>
      <c r="Y234" s="188">
        <v>30</v>
      </c>
      <c r="Z234" s="188">
        <v>75</v>
      </c>
      <c r="AA234" s="188">
        <v>55</v>
      </c>
      <c r="AB234" s="188">
        <v>84</v>
      </c>
      <c r="AC234" s="188">
        <v>76</v>
      </c>
      <c r="AD234" s="189">
        <v>19.56499999999998</v>
      </c>
    </row>
    <row r="235" spans="1:30" s="183" customFormat="1" ht="11.35" x14ac:dyDescent="0.35">
      <c r="A235" s="175">
        <v>222</v>
      </c>
      <c r="B235" s="175">
        <v>15.450000000000159</v>
      </c>
      <c r="C235" s="175">
        <v>494.10000000000764</v>
      </c>
      <c r="D235" s="184">
        <v>2.0167346938775821</v>
      </c>
      <c r="E235" s="184">
        <v>3.1541908030345054</v>
      </c>
      <c r="F235" s="185">
        <v>1030.6989000000062</v>
      </c>
      <c r="G235" s="185">
        <v>13457.016035000219</v>
      </c>
      <c r="H235" s="185">
        <v>54.926596061225382</v>
      </c>
      <c r="I235" s="185">
        <v>139.19721214965426</v>
      </c>
      <c r="J235" s="185">
        <v>1600</v>
      </c>
      <c r="K235" s="185">
        <v>312500</v>
      </c>
      <c r="L235" s="185">
        <v>1275.5102040816328</v>
      </c>
      <c r="M235" s="185">
        <v>279.98873824314973</v>
      </c>
      <c r="N235" s="186">
        <v>9.6000000000000227</v>
      </c>
      <c r="O235" s="186">
        <v>232.94999999999905</v>
      </c>
      <c r="P235" s="186">
        <v>0.95081632653060832</v>
      </c>
      <c r="Q235" s="186">
        <v>2.0828680934745449</v>
      </c>
      <c r="R235" s="187">
        <v>0.81553628696994962</v>
      </c>
      <c r="S235" s="192">
        <v>11.700000000000001</v>
      </c>
      <c r="T235" s="192">
        <v>229.0499999999993</v>
      </c>
      <c r="U235" s="192">
        <v>0.95081632653060832</v>
      </c>
      <c r="V235" s="192">
        <v>2.1725128255662538</v>
      </c>
      <c r="W235" s="187">
        <v>0.81862453973156002</v>
      </c>
      <c r="X235" s="187">
        <v>1.6341608267015095</v>
      </c>
      <c r="Y235" s="188">
        <v>34</v>
      </c>
      <c r="Z235" s="188">
        <v>72</v>
      </c>
      <c r="AA235" s="188">
        <v>54</v>
      </c>
      <c r="AB235" s="188">
        <v>75</v>
      </c>
      <c r="AC235" s="188">
        <v>85</v>
      </c>
      <c r="AD235" s="189">
        <v>21.047499999999989</v>
      </c>
    </row>
    <row r="236" spans="1:30" s="183" customFormat="1" ht="11.35" x14ac:dyDescent="0.35">
      <c r="A236" s="175">
        <v>223</v>
      </c>
      <c r="B236" s="175">
        <v>21.450000000000045</v>
      </c>
      <c r="C236" s="175">
        <v>655.65000000001078</v>
      </c>
      <c r="D236" s="184">
        <v>2.676122448979636</v>
      </c>
      <c r="E236" s="184">
        <v>4.4335128433879785</v>
      </c>
      <c r="F236" s="185">
        <v>1713.3696000000043</v>
      </c>
      <c r="G236" s="185">
        <v>20047.539795000401</v>
      </c>
      <c r="H236" s="185">
        <v>81.826693040817958</v>
      </c>
      <c r="I236" s="185">
        <v>243.61392553111625</v>
      </c>
      <c r="J236" s="185">
        <v>1600</v>
      </c>
      <c r="K236" s="185">
        <v>310750</v>
      </c>
      <c r="L236" s="185">
        <v>1268.3673469387754</v>
      </c>
      <c r="M236" s="185">
        <v>286.24438528945126</v>
      </c>
      <c r="N236" s="186">
        <v>9.5999999999996817</v>
      </c>
      <c r="O236" s="186">
        <v>198.29999999999808</v>
      </c>
      <c r="P236" s="186">
        <v>0.80938775510203298</v>
      </c>
      <c r="Q236" s="186">
        <v>1.8290331676975962</v>
      </c>
      <c r="R236" s="187">
        <v>0.84303015910710177</v>
      </c>
      <c r="S236" s="192">
        <v>13.650000000000002</v>
      </c>
      <c r="T236" s="192">
        <v>216.29999999999814</v>
      </c>
      <c r="U236" s="192">
        <v>0.80938775510203298</v>
      </c>
      <c r="V236" s="192">
        <v>2.0305888268200687</v>
      </c>
      <c r="W236" s="187">
        <v>0.82878176205177045</v>
      </c>
      <c r="X236" s="187">
        <v>1.6718119211588722</v>
      </c>
      <c r="Y236" s="188">
        <v>39</v>
      </c>
      <c r="Z236" s="188">
        <v>69</v>
      </c>
      <c r="AA236" s="188">
        <v>52</v>
      </c>
      <c r="AB236" s="188">
        <v>84</v>
      </c>
      <c r="AC236" s="188">
        <v>76</v>
      </c>
      <c r="AD236" s="189">
        <v>21.054999999999968</v>
      </c>
    </row>
    <row r="237" spans="1:30" s="183" customFormat="1" ht="11.35" x14ac:dyDescent="0.35">
      <c r="A237" s="175">
        <v>224</v>
      </c>
      <c r="B237" s="175">
        <v>34.650000000000091</v>
      </c>
      <c r="C237" s="175">
        <v>1732.9500000000314</v>
      </c>
      <c r="D237" s="184">
        <v>7.0732653061225772</v>
      </c>
      <c r="E237" s="184">
        <v>8.1065212030433322</v>
      </c>
      <c r="F237" s="185">
        <v>2744.0685000000208</v>
      </c>
      <c r="G237" s="185">
        <v>46919.332545000711</v>
      </c>
      <c r="H237" s="185">
        <v>191.5074797755131</v>
      </c>
      <c r="I237" s="185">
        <v>416.88875485686708</v>
      </c>
      <c r="J237" s="185">
        <v>1600</v>
      </c>
      <c r="K237" s="185">
        <v>309450</v>
      </c>
      <c r="L237" s="185">
        <v>1263.0612244897959</v>
      </c>
      <c r="M237" s="185">
        <v>264.09607728907707</v>
      </c>
      <c r="N237" s="186">
        <v>9.5999999999999091</v>
      </c>
      <c r="O237" s="186">
        <v>115.19999999999858</v>
      </c>
      <c r="P237" s="186">
        <v>0.47020408163264726</v>
      </c>
      <c r="Q237" s="186">
        <v>1.5277320190774233</v>
      </c>
      <c r="R237" s="187">
        <v>0.90305478414541884</v>
      </c>
      <c r="S237" s="192">
        <v>9.75</v>
      </c>
      <c r="T237" s="192">
        <v>108.29999999999855</v>
      </c>
      <c r="U237" s="192">
        <v>0.47020408163264726</v>
      </c>
      <c r="V237" s="192">
        <v>1.5661728695592811</v>
      </c>
      <c r="W237" s="187">
        <v>0.90886139863670901</v>
      </c>
      <c r="X237" s="187">
        <v>1.8119161827821277</v>
      </c>
      <c r="Y237" s="188">
        <v>27</v>
      </c>
      <c r="Z237" s="188">
        <v>80</v>
      </c>
      <c r="AA237" s="188">
        <v>53</v>
      </c>
      <c r="AB237" s="188">
        <v>69</v>
      </c>
      <c r="AC237" s="188">
        <v>91</v>
      </c>
      <c r="AD237" s="189">
        <v>19.804999999999975</v>
      </c>
    </row>
    <row r="238" spans="1:30" s="183" customFormat="1" ht="11.35" x14ac:dyDescent="0.35">
      <c r="A238" s="175">
        <v>225</v>
      </c>
      <c r="B238" s="175">
        <v>26.399999999999977</v>
      </c>
      <c r="C238" s="175">
        <v>1187.550000000004</v>
      </c>
      <c r="D238" s="184">
        <v>4.8471428571428739</v>
      </c>
      <c r="E238" s="184">
        <v>5.7246243344425709</v>
      </c>
      <c r="F238" s="185">
        <v>2355.8831999999984</v>
      </c>
      <c r="G238" s="185">
        <v>32750.197270000128</v>
      </c>
      <c r="H238" s="185">
        <v>133.67427457142909</v>
      </c>
      <c r="I238" s="185">
        <v>291.45604228859946</v>
      </c>
      <c r="J238" s="185">
        <v>1600</v>
      </c>
      <c r="K238" s="185">
        <v>314750</v>
      </c>
      <c r="L238" s="185">
        <v>1284.6938775510205</v>
      </c>
      <c r="M238" s="185">
        <v>278.16805600283203</v>
      </c>
      <c r="N238" s="186">
        <v>7.6500000000000341</v>
      </c>
      <c r="O238" s="186">
        <v>104.69999999999882</v>
      </c>
      <c r="P238" s="186">
        <v>0.42734693877550539</v>
      </c>
      <c r="Q238" s="186">
        <v>1.3704534003689308</v>
      </c>
      <c r="R238" s="187">
        <v>0.91205745243794978</v>
      </c>
      <c r="S238" s="192">
        <v>9.75</v>
      </c>
      <c r="T238" s="192">
        <v>103.6499999999988</v>
      </c>
      <c r="U238" s="192">
        <v>0.42734693877550539</v>
      </c>
      <c r="V238" s="192">
        <v>1.3357201718113432</v>
      </c>
      <c r="W238" s="187">
        <v>0.9129393977573399</v>
      </c>
      <c r="X238" s="187">
        <v>1.8249968501952898</v>
      </c>
      <c r="Y238" s="188">
        <v>32</v>
      </c>
      <c r="Z238" s="188">
        <v>70</v>
      </c>
      <c r="AA238" s="188">
        <v>58</v>
      </c>
      <c r="AB238" s="188">
        <v>75</v>
      </c>
      <c r="AC238" s="188">
        <v>85</v>
      </c>
      <c r="AD238" s="189">
        <v>19.84249999999998</v>
      </c>
    </row>
    <row r="239" spans="1:30" s="183" customFormat="1" ht="11.35" x14ac:dyDescent="0.35">
      <c r="A239" s="175">
        <v>226</v>
      </c>
      <c r="B239" s="175">
        <v>12.149999999999977</v>
      </c>
      <c r="C239" s="175">
        <v>481.05000000000052</v>
      </c>
      <c r="D239" s="184">
        <v>1.9634693877551042</v>
      </c>
      <c r="E239" s="184">
        <v>2.7724571505657156</v>
      </c>
      <c r="F239" s="185">
        <v>722.82780000000218</v>
      </c>
      <c r="G239" s="185">
        <v>10317.548830000032</v>
      </c>
      <c r="H239" s="185">
        <v>42.112444204081768</v>
      </c>
      <c r="I239" s="185">
        <v>102.36878606466851</v>
      </c>
      <c r="J239" s="185">
        <v>1600</v>
      </c>
      <c r="K239" s="185">
        <v>303150</v>
      </c>
      <c r="L239" s="185">
        <v>1237.3469387755101</v>
      </c>
      <c r="M239" s="185">
        <v>269.75835809689283</v>
      </c>
      <c r="N239" s="186">
        <v>9.5999999999999943</v>
      </c>
      <c r="O239" s="186">
        <v>165.44999999999953</v>
      </c>
      <c r="P239" s="186">
        <v>0.6753061224489777</v>
      </c>
      <c r="Q239" s="186">
        <v>1.6254294540223273</v>
      </c>
      <c r="R239" s="187">
        <v>0.86284506341706069</v>
      </c>
      <c r="S239" s="192">
        <v>11.700000000000001</v>
      </c>
      <c r="T239" s="192">
        <v>168.89999999999955</v>
      </c>
      <c r="U239" s="192">
        <v>0.6753061224489777</v>
      </c>
      <c r="V239" s="192">
        <v>1.5985936546853423</v>
      </c>
      <c r="W239" s="187">
        <v>0.85998507833872195</v>
      </c>
      <c r="X239" s="187">
        <v>1.7228301417557828</v>
      </c>
      <c r="Y239" s="188">
        <v>40</v>
      </c>
      <c r="Z239" s="188">
        <v>80</v>
      </c>
      <c r="AA239" s="188">
        <v>40</v>
      </c>
      <c r="AB239" s="188">
        <v>77</v>
      </c>
      <c r="AC239" s="188">
        <v>83</v>
      </c>
      <c r="AD239" s="189">
        <v>20.104999999999993</v>
      </c>
    </row>
    <row r="240" spans="1:30" s="183" customFormat="1" ht="11.35" x14ac:dyDescent="0.35">
      <c r="A240" s="175">
        <v>227</v>
      </c>
      <c r="B240" s="175">
        <v>22.800000000000182</v>
      </c>
      <c r="C240" s="175">
        <v>1082.4000000000035</v>
      </c>
      <c r="D240" s="184">
        <v>4.4179591836734833</v>
      </c>
      <c r="E240" s="184">
        <v>4.431993399152435</v>
      </c>
      <c r="F240" s="185">
        <v>2034.6264000000165</v>
      </c>
      <c r="G240" s="185">
        <v>34025.333925000064</v>
      </c>
      <c r="H240" s="185">
        <v>138.87891397959211</v>
      </c>
      <c r="I240" s="185">
        <v>279.31038688613233</v>
      </c>
      <c r="J240" s="185">
        <v>1600</v>
      </c>
      <c r="K240" s="185">
        <v>315150</v>
      </c>
      <c r="L240" s="185">
        <v>1286.3265306122448</v>
      </c>
      <c r="M240" s="185">
        <v>278.84196915180291</v>
      </c>
      <c r="N240" s="186">
        <v>7.6500000000000341</v>
      </c>
      <c r="O240" s="186">
        <v>82.949999999999704</v>
      </c>
      <c r="P240" s="186">
        <v>0.33857142857142736</v>
      </c>
      <c r="Q240" s="186">
        <v>1.171411506701542</v>
      </c>
      <c r="R240" s="187">
        <v>0.93004427577482618</v>
      </c>
      <c r="S240" s="192">
        <v>15.600000000000001</v>
      </c>
      <c r="T240" s="192">
        <v>99.449999999999349</v>
      </c>
      <c r="U240" s="192">
        <v>0.33857142857142736</v>
      </c>
      <c r="V240" s="192">
        <v>1.5257474899683976</v>
      </c>
      <c r="W240" s="187">
        <v>0.91612903225806508</v>
      </c>
      <c r="X240" s="187">
        <v>1.8461733080328913</v>
      </c>
      <c r="Y240" s="188">
        <v>32</v>
      </c>
      <c r="Z240" s="188">
        <v>65</v>
      </c>
      <c r="AA240" s="188">
        <v>63</v>
      </c>
      <c r="AB240" s="188">
        <v>67</v>
      </c>
      <c r="AC240" s="188">
        <v>93</v>
      </c>
      <c r="AD240" s="189">
        <v>19.762499999999996</v>
      </c>
    </row>
    <row r="241" spans="1:30" s="183" customFormat="1" ht="11.35" x14ac:dyDescent="0.35">
      <c r="A241" s="175">
        <v>228</v>
      </c>
      <c r="B241" s="175">
        <v>12.000000000000227</v>
      </c>
      <c r="C241" s="175">
        <v>547.80000000000632</v>
      </c>
      <c r="D241" s="184">
        <v>2.2359183673469647</v>
      </c>
      <c r="E241" s="184">
        <v>2.5658411192134576</v>
      </c>
      <c r="F241" s="185">
        <v>736.21350000000007</v>
      </c>
      <c r="G241" s="185">
        <v>13733.282010000214</v>
      </c>
      <c r="H241" s="185">
        <v>56.05421228571516</v>
      </c>
      <c r="I241" s="185">
        <v>117.43745455219637</v>
      </c>
      <c r="J241" s="185">
        <v>1600</v>
      </c>
      <c r="K241" s="185">
        <v>309550</v>
      </c>
      <c r="L241" s="185">
        <v>1263.4693877551019</v>
      </c>
      <c r="M241" s="185">
        <v>283.93135152483944</v>
      </c>
      <c r="N241" s="186">
        <v>7.6500000000000341</v>
      </c>
      <c r="O241" s="186">
        <v>161.6999999999982</v>
      </c>
      <c r="P241" s="186">
        <v>0.65999999999999259</v>
      </c>
      <c r="Q241" s="186">
        <v>1.5281015222474759</v>
      </c>
      <c r="R241" s="187">
        <v>0.8700891781152098</v>
      </c>
      <c r="S241" s="192">
        <v>11.700000000000001</v>
      </c>
      <c r="T241" s="192">
        <v>143.69999999999845</v>
      </c>
      <c r="U241" s="192">
        <v>0.65999999999999259</v>
      </c>
      <c r="V241" s="192">
        <v>1.7148944323246329</v>
      </c>
      <c r="W241" s="187">
        <v>0.88455049409496367</v>
      </c>
      <c r="X241" s="187">
        <v>1.7546396722101734</v>
      </c>
      <c r="Y241" s="188">
        <v>42</v>
      </c>
      <c r="Z241" s="188">
        <v>63</v>
      </c>
      <c r="AA241" s="188">
        <v>55</v>
      </c>
      <c r="AB241" s="188">
        <v>91</v>
      </c>
      <c r="AC241" s="188">
        <v>69</v>
      </c>
      <c r="AD241" s="189">
        <v>20.744999999999973</v>
      </c>
    </row>
    <row r="242" spans="1:30" s="183" customFormat="1" ht="11.35" x14ac:dyDescent="0.35">
      <c r="A242" s="175">
        <v>229</v>
      </c>
      <c r="B242" s="175">
        <v>18.899999999999977</v>
      </c>
      <c r="C242" s="175">
        <v>668.85000000000207</v>
      </c>
      <c r="D242" s="184">
        <v>2.7300000000000084</v>
      </c>
      <c r="E242" s="184">
        <v>3.687802224347414</v>
      </c>
      <c r="F242" s="185">
        <v>910.22759999998391</v>
      </c>
      <c r="G242" s="185">
        <v>13838.434120000074</v>
      </c>
      <c r="H242" s="185">
        <v>56.483404571428878</v>
      </c>
      <c r="I242" s="185">
        <v>127.28718259431584</v>
      </c>
      <c r="J242" s="185">
        <v>1600</v>
      </c>
      <c r="K242" s="185">
        <v>313300</v>
      </c>
      <c r="L242" s="185">
        <v>1278.7755102040817</v>
      </c>
      <c r="M242" s="185">
        <v>265.69297464336728</v>
      </c>
      <c r="N242" s="186">
        <v>9.5999999999999091</v>
      </c>
      <c r="O242" s="186">
        <v>142.04999999999978</v>
      </c>
      <c r="P242" s="186">
        <v>0.57979591836734601</v>
      </c>
      <c r="Q242" s="186">
        <v>1.5424492044614959</v>
      </c>
      <c r="R242" s="187">
        <v>0.88477917021535479</v>
      </c>
      <c r="S242" s="192">
        <v>11.700000000000001</v>
      </c>
      <c r="T242" s="192">
        <v>164.69999999999962</v>
      </c>
      <c r="U242" s="192">
        <v>0.57979591836734601</v>
      </c>
      <c r="V242" s="192">
        <v>1.7839749608922957</v>
      </c>
      <c r="W242" s="187">
        <v>0.86640710548728583</v>
      </c>
      <c r="X242" s="187">
        <v>1.7511862757026406</v>
      </c>
      <c r="Y242" s="188">
        <v>31</v>
      </c>
      <c r="Z242" s="188">
        <v>72</v>
      </c>
      <c r="AA242" s="188">
        <v>57</v>
      </c>
      <c r="AB242" s="188">
        <v>84</v>
      </c>
      <c r="AC242" s="188">
        <v>76</v>
      </c>
      <c r="AD242" s="189">
        <v>20.547499999999996</v>
      </c>
    </row>
    <row r="243" spans="1:30" s="183" customFormat="1" ht="11.35" x14ac:dyDescent="0.35">
      <c r="A243" s="175">
        <v>230</v>
      </c>
      <c r="B243" s="175">
        <v>17.850000000000136</v>
      </c>
      <c r="C243" s="175">
        <v>841.50000000002569</v>
      </c>
      <c r="D243" s="184">
        <v>3.4346938775511253</v>
      </c>
      <c r="E243" s="184">
        <v>4.1833516163561741</v>
      </c>
      <c r="F243" s="185">
        <v>1030.6989000000165</v>
      </c>
      <c r="G243" s="185">
        <v>19360.853385000519</v>
      </c>
      <c r="H243" s="185">
        <v>79.023891367349052</v>
      </c>
      <c r="I243" s="185">
        <v>166.68468118455215</v>
      </c>
      <c r="J243" s="185">
        <v>1600</v>
      </c>
      <c r="K243" s="185">
        <v>314350</v>
      </c>
      <c r="L243" s="185">
        <v>1283.0612244897959</v>
      </c>
      <c r="M243" s="185">
        <v>261.51516335086382</v>
      </c>
      <c r="N243" s="186">
        <v>7.6500000000000341</v>
      </c>
      <c r="O243" s="186">
        <v>148.79999999999933</v>
      </c>
      <c r="P243" s="186">
        <v>0.60734693877550749</v>
      </c>
      <c r="Q243" s="186">
        <v>1.5695577004499788</v>
      </c>
      <c r="R243" s="187">
        <v>0.87750061743640451</v>
      </c>
      <c r="S243" s="192">
        <v>11.700000000000001</v>
      </c>
      <c r="T243" s="192">
        <v>137.69999999999897</v>
      </c>
      <c r="U243" s="192">
        <v>0.60734693877550749</v>
      </c>
      <c r="V243" s="192">
        <v>1.5724015510267895</v>
      </c>
      <c r="W243" s="187">
        <v>0.8866386762163504</v>
      </c>
      <c r="X243" s="187">
        <v>1.7641392936527549</v>
      </c>
      <c r="Y243" s="188">
        <v>24</v>
      </c>
      <c r="Z243" s="188">
        <v>85</v>
      </c>
      <c r="AA243" s="188">
        <v>51</v>
      </c>
      <c r="AB243" s="188">
        <v>79</v>
      </c>
      <c r="AC243" s="188">
        <v>81</v>
      </c>
      <c r="AD243" s="189">
        <v>20.244999999999987</v>
      </c>
    </row>
    <row r="244" spans="1:30" s="183" customFormat="1" ht="11.35" x14ac:dyDescent="0.35">
      <c r="A244" s="175">
        <v>231</v>
      </c>
      <c r="B244" s="175">
        <v>24.150000000000546</v>
      </c>
      <c r="C244" s="175">
        <v>923.25000000003217</v>
      </c>
      <c r="D244" s="184">
        <v>3.768367346938907</v>
      </c>
      <c r="E244" s="184">
        <v>5.3461654509039773</v>
      </c>
      <c r="F244" s="185">
        <v>2155.0977000000489</v>
      </c>
      <c r="G244" s="185">
        <v>23758.948215000921</v>
      </c>
      <c r="H244" s="185">
        <v>96.975298836738446</v>
      </c>
      <c r="I244" s="185">
        <v>261.39854067562578</v>
      </c>
      <c r="J244" s="185">
        <v>1600</v>
      </c>
      <c r="K244" s="185">
        <v>315500</v>
      </c>
      <c r="L244" s="185">
        <v>1287.7551020408164</v>
      </c>
      <c r="M244" s="185">
        <v>261.52347876075044</v>
      </c>
      <c r="N244" s="186">
        <v>9.6000000000000227</v>
      </c>
      <c r="O244" s="186">
        <v>117.449999999998</v>
      </c>
      <c r="P244" s="186">
        <v>0.47938775510203263</v>
      </c>
      <c r="Q244" s="186">
        <v>1.3822178782537105</v>
      </c>
      <c r="R244" s="187">
        <v>0.90143504531722207</v>
      </c>
      <c r="S244" s="192">
        <v>11.700000000000001</v>
      </c>
      <c r="T244" s="192">
        <v>126.59999999999842</v>
      </c>
      <c r="U244" s="192">
        <v>0.47938775510203263</v>
      </c>
      <c r="V244" s="192">
        <v>1.4251781420935459</v>
      </c>
      <c r="W244" s="187">
        <v>0.89375629405840995</v>
      </c>
      <c r="X244" s="187">
        <v>1.795191339375632</v>
      </c>
      <c r="Y244" s="188">
        <v>25</v>
      </c>
      <c r="Z244" s="188">
        <v>83</v>
      </c>
      <c r="AA244" s="188">
        <v>52</v>
      </c>
      <c r="AB244" s="188">
        <v>80</v>
      </c>
      <c r="AC244" s="188">
        <v>80</v>
      </c>
      <c r="AD244" s="189">
        <v>19.859999999999971</v>
      </c>
    </row>
    <row r="245" spans="1:30" s="183" customFormat="1" ht="11.35" x14ac:dyDescent="0.35">
      <c r="A245" s="175">
        <v>232</v>
      </c>
      <c r="B245" s="175">
        <v>16.949999999999989</v>
      </c>
      <c r="C245" s="175">
        <v>790.65000000000566</v>
      </c>
      <c r="D245" s="184">
        <v>3.2271428571428804</v>
      </c>
      <c r="E245" s="184">
        <v>3.8873676246504281</v>
      </c>
      <c r="F245" s="185">
        <v>1512.5840999999991</v>
      </c>
      <c r="G245" s="185">
        <v>17796.436880000085</v>
      </c>
      <c r="H245" s="185">
        <v>72.638517877551365</v>
      </c>
      <c r="I245" s="185">
        <v>176.61182308261203</v>
      </c>
      <c r="J245" s="185">
        <v>1600</v>
      </c>
      <c r="K245" s="185">
        <v>310400</v>
      </c>
      <c r="L245" s="185">
        <v>1266.9387755102041</v>
      </c>
      <c r="M245" s="185">
        <v>272.07614111507155</v>
      </c>
      <c r="N245" s="186">
        <v>7.6500000000000341</v>
      </c>
      <c r="O245" s="186">
        <v>130.34999999999823</v>
      </c>
      <c r="P245" s="186">
        <v>0.53204081632652345</v>
      </c>
      <c r="Q245" s="186">
        <v>1.3634815303380818</v>
      </c>
      <c r="R245" s="187">
        <v>0.89202286282306287</v>
      </c>
      <c r="S245" s="192">
        <v>9.75</v>
      </c>
      <c r="T245" s="192">
        <v>143.09999999999846</v>
      </c>
      <c r="U245" s="192">
        <v>0.53204081632652345</v>
      </c>
      <c r="V245" s="192">
        <v>1.5990621205694027</v>
      </c>
      <c r="W245" s="187">
        <v>0.88146123260437492</v>
      </c>
      <c r="X245" s="187">
        <v>1.7734840954274378</v>
      </c>
      <c r="Y245" s="188">
        <v>31</v>
      </c>
      <c r="Z245" s="188">
        <v>72</v>
      </c>
      <c r="AA245" s="188">
        <v>57</v>
      </c>
      <c r="AB245" s="188">
        <v>89</v>
      </c>
      <c r="AC245" s="188">
        <v>71</v>
      </c>
      <c r="AD245" s="189">
        <v>20.119999999999969</v>
      </c>
    </row>
    <row r="246" spans="1:30" s="183" customFormat="1" ht="11.35" x14ac:dyDescent="0.35">
      <c r="A246" s="175">
        <v>233</v>
      </c>
      <c r="B246" s="175">
        <v>31.199999999999591</v>
      </c>
      <c r="C246" s="175">
        <v>1169.2499999999868</v>
      </c>
      <c r="D246" s="184">
        <v>4.7724489795917826</v>
      </c>
      <c r="E246" s="184">
        <v>8.2068697559441706</v>
      </c>
      <c r="F246" s="185">
        <v>2570.0543999999354</v>
      </c>
      <c r="G246" s="185">
        <v>35205.580839999559</v>
      </c>
      <c r="H246" s="185">
        <v>143.6962483265288</v>
      </c>
      <c r="I246" s="185">
        <v>418.29721537689954</v>
      </c>
      <c r="J246" s="185">
        <v>1600</v>
      </c>
      <c r="K246" s="185">
        <v>309800</v>
      </c>
      <c r="L246" s="185">
        <v>1264.4897959183672</v>
      </c>
      <c r="M246" s="185">
        <v>293.72579233695944</v>
      </c>
      <c r="N246" s="186">
        <v>9.1500000000000341</v>
      </c>
      <c r="O246" s="186">
        <v>172.49999999999883</v>
      </c>
      <c r="P246" s="186">
        <v>0.70408163265305646</v>
      </c>
      <c r="Q246" s="186">
        <v>1.7321228782739122</v>
      </c>
      <c r="R246" s="187">
        <v>0.85833949248583485</v>
      </c>
      <c r="S246" s="192">
        <v>9.6000000000000227</v>
      </c>
      <c r="T246" s="192">
        <v>188.69999999999845</v>
      </c>
      <c r="U246" s="192">
        <v>0.70408163265305646</v>
      </c>
      <c r="V246" s="192">
        <v>1.8592342529547665</v>
      </c>
      <c r="W246" s="187">
        <v>0.84503572308450459</v>
      </c>
      <c r="X246" s="187">
        <v>1.7033752155703394</v>
      </c>
      <c r="Y246" s="188">
        <v>43</v>
      </c>
      <c r="Z246" s="188">
        <v>60</v>
      </c>
      <c r="AA246" s="188">
        <v>57</v>
      </c>
      <c r="AB246" s="188">
        <v>79</v>
      </c>
      <c r="AC246" s="188">
        <v>81</v>
      </c>
      <c r="AD246" s="189">
        <v>20.294999999999973</v>
      </c>
    </row>
    <row r="247" spans="1:30" s="183" customFormat="1" ht="11.35" x14ac:dyDescent="0.35">
      <c r="A247" s="175">
        <v>234</v>
      </c>
      <c r="B247" s="175">
        <v>14.999999999999773</v>
      </c>
      <c r="C247" s="175">
        <v>659.24999999999932</v>
      </c>
      <c r="D247" s="184">
        <v>2.6908163265306095</v>
      </c>
      <c r="E247" s="184">
        <v>3.1951114277592465</v>
      </c>
      <c r="F247" s="185">
        <v>963.77039999999613</v>
      </c>
      <c r="G247" s="185">
        <v>15611.667544999889</v>
      </c>
      <c r="H247" s="185">
        <v>63.72109202040771</v>
      </c>
      <c r="I247" s="185">
        <v>140.64180780815076</v>
      </c>
      <c r="J247" s="185">
        <v>1600</v>
      </c>
      <c r="K247" s="185">
        <v>312650</v>
      </c>
      <c r="L247" s="185">
        <v>1276.1224489795918</v>
      </c>
      <c r="M247" s="185">
        <v>270.49451016012301</v>
      </c>
      <c r="N247" s="186">
        <v>9.5999999999999091</v>
      </c>
      <c r="O247" s="186">
        <v>145.49999999999935</v>
      </c>
      <c r="P247" s="186">
        <v>0.59387755102040551</v>
      </c>
      <c r="Q247" s="186">
        <v>1.6248717683661373</v>
      </c>
      <c r="R247" s="187">
        <v>0.88093776850374417</v>
      </c>
      <c r="S247" s="192">
        <v>9.75</v>
      </c>
      <c r="T247" s="192">
        <v>151.04999999999919</v>
      </c>
      <c r="U247" s="192">
        <v>0.59387755102040551</v>
      </c>
      <c r="V247" s="192">
        <v>1.6145795156568465</v>
      </c>
      <c r="W247" s="187">
        <v>0.87639621946728907</v>
      </c>
      <c r="X247" s="187">
        <v>1.7573339879710332</v>
      </c>
      <c r="Y247" s="188">
        <v>27</v>
      </c>
      <c r="Z247" s="188">
        <v>74</v>
      </c>
      <c r="AA247" s="188">
        <v>59</v>
      </c>
      <c r="AB247" s="188">
        <v>87</v>
      </c>
      <c r="AC247" s="188">
        <v>73</v>
      </c>
      <c r="AD247" s="189">
        <v>20.367499999999989</v>
      </c>
    </row>
    <row r="248" spans="1:30" s="183" customFormat="1" ht="11.35" x14ac:dyDescent="0.35">
      <c r="A248" s="175">
        <v>235</v>
      </c>
      <c r="B248" s="175">
        <v>16.349999999999909</v>
      </c>
      <c r="C248" s="175">
        <v>498.15000000000015</v>
      </c>
      <c r="D248" s="184">
        <v>2.0332653061224497</v>
      </c>
      <c r="E248" s="184">
        <v>2.8979121849675109</v>
      </c>
      <c r="F248" s="185">
        <v>722.82779999999195</v>
      </c>
      <c r="G248" s="185">
        <v>9812.8335750000188</v>
      </c>
      <c r="H248" s="185">
        <v>40.052381938775589</v>
      </c>
      <c r="I248" s="185">
        <v>93.599841225799267</v>
      </c>
      <c r="J248" s="185">
        <v>1600</v>
      </c>
      <c r="K248" s="185">
        <v>309300</v>
      </c>
      <c r="L248" s="185">
        <v>1262.4489795918366</v>
      </c>
      <c r="M248" s="185">
        <v>273.78292984248463</v>
      </c>
      <c r="N248" s="186">
        <v>9.6000000000000227</v>
      </c>
      <c r="O248" s="186">
        <v>176.09999999999874</v>
      </c>
      <c r="P248" s="186">
        <v>0.71877551020407648</v>
      </c>
      <c r="Q248" s="186">
        <v>1.6582612766668752</v>
      </c>
      <c r="R248" s="187">
        <v>0.8582125603864742</v>
      </c>
      <c r="S248" s="192">
        <v>9.6000000000000227</v>
      </c>
      <c r="T248" s="192">
        <v>211.79999999999893</v>
      </c>
      <c r="U248" s="192">
        <v>0.71877551020407648</v>
      </c>
      <c r="V248" s="192">
        <v>1.9371011606670725</v>
      </c>
      <c r="W248" s="187">
        <v>0.82946859903381709</v>
      </c>
      <c r="X248" s="187">
        <v>1.6876811594202912</v>
      </c>
      <c r="Y248" s="188">
        <v>33</v>
      </c>
      <c r="Z248" s="188">
        <v>77</v>
      </c>
      <c r="AA248" s="188">
        <v>50</v>
      </c>
      <c r="AB248" s="188">
        <v>77</v>
      </c>
      <c r="AC248" s="188">
        <v>83</v>
      </c>
      <c r="AD248" s="189">
        <v>20.699999999999982</v>
      </c>
    </row>
    <row r="249" spans="1:30" s="183" customFormat="1" ht="11.35" x14ac:dyDescent="0.35">
      <c r="A249" s="175">
        <v>236</v>
      </c>
      <c r="B249" s="175">
        <v>10.350000000000023</v>
      </c>
      <c r="C249" s="175">
        <v>328.4999999999971</v>
      </c>
      <c r="D249" s="184">
        <v>1.3408163265306003</v>
      </c>
      <c r="E249" s="184">
        <v>2.191410987871758</v>
      </c>
      <c r="F249" s="185">
        <v>722.82780000000218</v>
      </c>
      <c r="G249" s="185">
        <v>7111.3018549999069</v>
      </c>
      <c r="H249" s="185">
        <v>29.025721857142479</v>
      </c>
      <c r="I249" s="185">
        <v>85.925369146857065</v>
      </c>
      <c r="J249" s="185">
        <v>1600</v>
      </c>
      <c r="K249" s="185">
        <v>309950</v>
      </c>
      <c r="L249" s="185">
        <v>1265.1020408163265</v>
      </c>
      <c r="M249" s="185">
        <v>284.7138515245025</v>
      </c>
      <c r="N249" s="186">
        <v>9.6000000000000227</v>
      </c>
      <c r="O249" s="186">
        <v>226.64999999999876</v>
      </c>
      <c r="P249" s="186">
        <v>0.92510204081632141</v>
      </c>
      <c r="Q249" s="186">
        <v>1.9725712628662977</v>
      </c>
      <c r="R249" s="187">
        <v>0.82271500645312767</v>
      </c>
      <c r="S249" s="192">
        <v>11.700000000000001</v>
      </c>
      <c r="T249" s="192">
        <v>253.34999999999894</v>
      </c>
      <c r="U249" s="192">
        <v>0.92510204081632141</v>
      </c>
      <c r="V249" s="192">
        <v>2.206866072547498</v>
      </c>
      <c r="W249" s="187">
        <v>0.80183034142907494</v>
      </c>
      <c r="X249" s="187">
        <v>1.6245453478822025</v>
      </c>
      <c r="Y249" s="188">
        <v>38</v>
      </c>
      <c r="Z249" s="188">
        <v>63</v>
      </c>
      <c r="AA249" s="188">
        <v>59</v>
      </c>
      <c r="AB249" s="188">
        <v>73</v>
      </c>
      <c r="AC249" s="188">
        <v>87</v>
      </c>
      <c r="AD249" s="189">
        <v>21.30749999999998</v>
      </c>
    </row>
    <row r="250" spans="1:30" s="183" customFormat="1" ht="11.35" x14ac:dyDescent="0.35">
      <c r="A250" s="175">
        <v>237</v>
      </c>
      <c r="B250" s="175">
        <v>16.199999999999932</v>
      </c>
      <c r="C250" s="175">
        <v>537.30000000000007</v>
      </c>
      <c r="D250" s="184">
        <v>2.1930612244897962</v>
      </c>
      <c r="E250" s="184">
        <v>3.1443992650488175</v>
      </c>
      <c r="F250" s="185">
        <v>803.14200000000017</v>
      </c>
      <c r="G250" s="185">
        <v>11412.424725000023</v>
      </c>
      <c r="H250" s="185">
        <v>46.581325408163359</v>
      </c>
      <c r="I250" s="185">
        <v>118.39511792106437</v>
      </c>
      <c r="J250" s="185">
        <v>1600</v>
      </c>
      <c r="K250" s="185">
        <v>309950</v>
      </c>
      <c r="L250" s="185">
        <v>1265.1020408163265</v>
      </c>
      <c r="M250" s="185">
        <v>284.7138515245025</v>
      </c>
      <c r="N250" s="186">
        <v>9.5999999999999091</v>
      </c>
      <c r="O250" s="186">
        <v>166.04999999999927</v>
      </c>
      <c r="P250" s="186">
        <v>0.67775510204081335</v>
      </c>
      <c r="Q250" s="186">
        <v>1.7306616110350144</v>
      </c>
      <c r="R250" s="187">
        <v>0.86486816406250044</v>
      </c>
      <c r="S250" s="192">
        <v>9.75</v>
      </c>
      <c r="T250" s="192">
        <v>178.79999999999887</v>
      </c>
      <c r="U250" s="192">
        <v>0.67775510204081335</v>
      </c>
      <c r="V250" s="192">
        <v>1.7534596829751499</v>
      </c>
      <c r="W250" s="187">
        <v>0.85449218750000078</v>
      </c>
      <c r="X250" s="187">
        <v>1.7193603515625013</v>
      </c>
      <c r="Y250" s="188">
        <v>33</v>
      </c>
      <c r="Z250" s="188">
        <v>73</v>
      </c>
      <c r="AA250" s="188">
        <v>54</v>
      </c>
      <c r="AB250" s="188">
        <v>82</v>
      </c>
      <c r="AC250" s="188">
        <v>78</v>
      </c>
      <c r="AD250" s="189">
        <v>20.479999999999983</v>
      </c>
    </row>
    <row r="251" spans="1:30" s="183" customFormat="1" ht="11.35" x14ac:dyDescent="0.35">
      <c r="A251" s="175">
        <v>238</v>
      </c>
      <c r="B251" s="175">
        <v>31.649999999999977</v>
      </c>
      <c r="C251" s="175">
        <v>2494.349999999999</v>
      </c>
      <c r="D251" s="184">
        <v>10.181020408163262</v>
      </c>
      <c r="E251" s="184">
        <v>8.4137278644754119</v>
      </c>
      <c r="F251" s="185">
        <v>2436.1973999999987</v>
      </c>
      <c r="G251" s="185">
        <v>63688.119489999903</v>
      </c>
      <c r="H251" s="185">
        <v>259.95150812244856</v>
      </c>
      <c r="I251" s="185">
        <v>480.85798202315948</v>
      </c>
      <c r="J251" s="185">
        <v>1600</v>
      </c>
      <c r="K251" s="185">
        <v>316250</v>
      </c>
      <c r="L251" s="185">
        <v>1290.8163265306123</v>
      </c>
      <c r="M251" s="185">
        <v>260.76681322571125</v>
      </c>
      <c r="N251" s="186">
        <v>7.6499999999998636</v>
      </c>
      <c r="O251" s="186">
        <v>47.099999999999213</v>
      </c>
      <c r="P251" s="186">
        <v>0.19224489795918046</v>
      </c>
      <c r="Q251" s="186">
        <v>0.83037929637289865</v>
      </c>
      <c r="R251" s="187">
        <v>0.95860796203532894</v>
      </c>
      <c r="S251" s="192">
        <v>13.650000000000002</v>
      </c>
      <c r="T251" s="192">
        <v>80.099999999999199</v>
      </c>
      <c r="U251" s="192">
        <v>0.19224489795918046</v>
      </c>
      <c r="V251" s="192">
        <v>1.4676249410348825</v>
      </c>
      <c r="W251" s="187">
        <v>0.92960717110466717</v>
      </c>
      <c r="X251" s="187">
        <v>1.8882151331399961</v>
      </c>
      <c r="Y251" s="188">
        <v>23</v>
      </c>
      <c r="Z251" s="188">
        <v>77</v>
      </c>
      <c r="AA251" s="188">
        <v>60</v>
      </c>
      <c r="AB251" s="188">
        <v>82</v>
      </c>
      <c r="AC251" s="188">
        <v>78</v>
      </c>
      <c r="AD251" s="189">
        <v>18.964999999999986</v>
      </c>
    </row>
    <row r="252" spans="1:30" s="183" customFormat="1" ht="11.35" x14ac:dyDescent="0.35">
      <c r="A252" s="175">
        <v>239</v>
      </c>
      <c r="B252" s="175">
        <v>16.799999999999727</v>
      </c>
      <c r="C252" s="175">
        <v>623.85000000000446</v>
      </c>
      <c r="D252" s="184">
        <v>2.5463265306122631</v>
      </c>
      <c r="E252" s="184">
        <v>3.5293771183822873</v>
      </c>
      <c r="F252" s="185">
        <v>843.29909999999404</v>
      </c>
      <c r="G252" s="185">
        <v>12204.188880000098</v>
      </c>
      <c r="H252" s="185">
        <v>49.81301583673509</v>
      </c>
      <c r="I252" s="185">
        <v>113.67125909860405</v>
      </c>
      <c r="J252" s="185">
        <v>1600</v>
      </c>
      <c r="K252" s="185">
        <v>306950</v>
      </c>
      <c r="L252" s="185">
        <v>1252.8571428571429</v>
      </c>
      <c r="M252" s="185">
        <v>270.7230754970056</v>
      </c>
      <c r="N252" s="186">
        <v>9.6000000000000227</v>
      </c>
      <c r="O252" s="186">
        <v>161.54999999999905</v>
      </c>
      <c r="P252" s="186">
        <v>0.65938775510203695</v>
      </c>
      <c r="Q252" s="186">
        <v>1.6734895418169558</v>
      </c>
      <c r="R252" s="187">
        <v>0.86969147005444714</v>
      </c>
      <c r="S252" s="192">
        <v>11.700000000000001</v>
      </c>
      <c r="T252" s="192">
        <v>153.74999999999898</v>
      </c>
      <c r="U252" s="192">
        <v>0.65938775510203695</v>
      </c>
      <c r="V252" s="192">
        <v>1.6298339584195041</v>
      </c>
      <c r="W252" s="187">
        <v>0.87598306110102919</v>
      </c>
      <c r="X252" s="187">
        <v>1.7456745311554762</v>
      </c>
      <c r="Y252" s="188">
        <v>33</v>
      </c>
      <c r="Z252" s="188">
        <v>74</v>
      </c>
      <c r="AA252" s="188">
        <v>53</v>
      </c>
      <c r="AB252" s="188">
        <v>76</v>
      </c>
      <c r="AC252" s="188">
        <v>84</v>
      </c>
      <c r="AD252" s="189">
        <v>20.662499999999984</v>
      </c>
    </row>
    <row r="253" spans="1:30" s="183" customFormat="1" ht="11.35" x14ac:dyDescent="0.35">
      <c r="A253" s="175">
        <v>240</v>
      </c>
      <c r="B253" s="175">
        <v>24.749999999999972</v>
      </c>
      <c r="C253" s="175">
        <v>742.9500000000096</v>
      </c>
      <c r="D253" s="184">
        <v>3.0324489795918761</v>
      </c>
      <c r="E253" s="184">
        <v>4.6170188249971771</v>
      </c>
      <c r="F253" s="185">
        <v>1552.7411999999981</v>
      </c>
      <c r="G253" s="185">
        <v>18073.743965000267</v>
      </c>
      <c r="H253" s="185">
        <v>73.77038353061333</v>
      </c>
      <c r="I253" s="185">
        <v>177.12439656805299</v>
      </c>
      <c r="J253" s="185">
        <v>1600</v>
      </c>
      <c r="K253" s="185">
        <v>317750</v>
      </c>
      <c r="L253" s="185">
        <v>1296.9387755102041</v>
      </c>
      <c r="M253" s="185">
        <v>275.24358870179952</v>
      </c>
      <c r="N253" s="186">
        <v>7.6499999999998636</v>
      </c>
      <c r="O253" s="186">
        <v>149.69999999999874</v>
      </c>
      <c r="P253" s="186">
        <v>0.6110204081632602</v>
      </c>
      <c r="Q253" s="186">
        <v>1.521930187453878</v>
      </c>
      <c r="R253" s="187">
        <v>0.87614792752544146</v>
      </c>
      <c r="S253" s="192">
        <v>7.8000000000000007</v>
      </c>
      <c r="T253" s="192">
        <v>163.79999999999862</v>
      </c>
      <c r="U253" s="192">
        <v>0.6110204081632602</v>
      </c>
      <c r="V253" s="192">
        <v>1.5343044560759114</v>
      </c>
      <c r="W253" s="187">
        <v>0.86448250186150521</v>
      </c>
      <c r="X253" s="187">
        <v>1.7406304293869468</v>
      </c>
      <c r="Y253" s="188">
        <v>30</v>
      </c>
      <c r="Z253" s="188">
        <v>67</v>
      </c>
      <c r="AA253" s="188">
        <v>63</v>
      </c>
      <c r="AB253" s="188">
        <v>90</v>
      </c>
      <c r="AC253" s="188">
        <v>70</v>
      </c>
      <c r="AD253" s="189">
        <v>20.144999999999978</v>
      </c>
    </row>
    <row r="254" spans="1:30" s="183" customFormat="1" ht="11.35" x14ac:dyDescent="0.35">
      <c r="A254" s="175">
        <v>241</v>
      </c>
      <c r="B254" s="175">
        <v>19.350000000000023</v>
      </c>
      <c r="C254" s="175">
        <v>976.20000000000209</v>
      </c>
      <c r="D254" s="184">
        <v>3.984489795918376</v>
      </c>
      <c r="E254" s="184">
        <v>4.8799275480144981</v>
      </c>
      <c r="F254" s="185">
        <v>1244.8700999999992</v>
      </c>
      <c r="G254" s="185">
        <v>23045.267310000017</v>
      </c>
      <c r="H254" s="185">
        <v>94.062315551020475</v>
      </c>
      <c r="I254" s="185">
        <v>197.00063946103472</v>
      </c>
      <c r="J254" s="185">
        <v>1600</v>
      </c>
      <c r="K254" s="185">
        <v>314500</v>
      </c>
      <c r="L254" s="185">
        <v>1283.6734693877552</v>
      </c>
      <c r="M254" s="185">
        <v>283.49179504672736</v>
      </c>
      <c r="N254" s="186">
        <v>7.6499999999998636</v>
      </c>
      <c r="O254" s="186">
        <v>132.74999999999852</v>
      </c>
      <c r="P254" s="186">
        <v>0.5418367346938715</v>
      </c>
      <c r="Q254" s="186">
        <v>1.4395235913164017</v>
      </c>
      <c r="R254" s="187">
        <v>0.88970588235294235</v>
      </c>
      <c r="S254" s="192">
        <v>7.6500000000000057</v>
      </c>
      <c r="T254" s="192">
        <v>138.59999999999829</v>
      </c>
      <c r="U254" s="192">
        <v>0.5418367346938715</v>
      </c>
      <c r="V254" s="192">
        <v>1.5391170025507945</v>
      </c>
      <c r="W254" s="187">
        <v>0.88484546360917382</v>
      </c>
      <c r="X254" s="187">
        <v>1.7745513459621161</v>
      </c>
      <c r="Y254" s="188">
        <v>30</v>
      </c>
      <c r="Z254" s="188">
        <v>64</v>
      </c>
      <c r="AA254" s="188">
        <v>66</v>
      </c>
      <c r="AB254" s="188">
        <v>85</v>
      </c>
      <c r="AC254" s="188">
        <v>75</v>
      </c>
      <c r="AD254" s="189">
        <v>20.05999999999997</v>
      </c>
    </row>
    <row r="255" spans="1:30" s="183" customFormat="1" ht="11.35" x14ac:dyDescent="0.35">
      <c r="A255" s="175">
        <v>242</v>
      </c>
      <c r="B255" s="175">
        <v>16.799999999999898</v>
      </c>
      <c r="C255" s="175">
        <v>976.35000000001025</v>
      </c>
      <c r="D255" s="184">
        <v>3.9851020408163684</v>
      </c>
      <c r="E255" s="184">
        <v>4.0319970860406551</v>
      </c>
      <c r="F255" s="185">
        <v>1137.7845000000307</v>
      </c>
      <c r="G255" s="185">
        <v>23126.548255000169</v>
      </c>
      <c r="H255" s="185">
        <v>94.394074510204774</v>
      </c>
      <c r="I255" s="185">
        <v>190.12968471316944</v>
      </c>
      <c r="J255" s="185">
        <v>1600</v>
      </c>
      <c r="K255" s="185">
        <v>312600</v>
      </c>
      <c r="L255" s="185">
        <v>1275.9183673469388</v>
      </c>
      <c r="M255" s="185">
        <v>268.40389163815018</v>
      </c>
      <c r="N255" s="186">
        <v>7.0499999999999829</v>
      </c>
      <c r="O255" s="186">
        <v>83.699999999998312</v>
      </c>
      <c r="P255" s="186">
        <v>0.34163265306121759</v>
      </c>
      <c r="Q255" s="186">
        <v>1.1090727683460331</v>
      </c>
      <c r="R255" s="187">
        <v>0.92966091012227536</v>
      </c>
      <c r="S255" s="192">
        <v>9.5999999999999091</v>
      </c>
      <c r="T255" s="192">
        <v>100.94999999999828</v>
      </c>
      <c r="U255" s="192">
        <v>0.34163265306121759</v>
      </c>
      <c r="V255" s="192">
        <v>1.3202427428191004</v>
      </c>
      <c r="W255" s="187">
        <v>0.91516450271019911</v>
      </c>
      <c r="X255" s="187">
        <v>1.8448254128324746</v>
      </c>
      <c r="Y255" s="188">
        <v>28</v>
      </c>
      <c r="Z255" s="188">
        <v>70</v>
      </c>
      <c r="AA255" s="188">
        <v>62</v>
      </c>
      <c r="AB255" s="188">
        <v>74</v>
      </c>
      <c r="AC255" s="188">
        <v>86</v>
      </c>
      <c r="AD255" s="189">
        <v>19.832499999999971</v>
      </c>
    </row>
    <row r="256" spans="1:30" s="183" customFormat="1" ht="11.35" x14ac:dyDescent="0.35">
      <c r="A256" s="175">
        <v>243</v>
      </c>
      <c r="B256" s="175">
        <v>23.850000000000023</v>
      </c>
      <c r="C256" s="175">
        <v>1395.7500000000175</v>
      </c>
      <c r="D256" s="184">
        <v>5.6969387755102758</v>
      </c>
      <c r="E256" s="184">
        <v>6.0297487251841657</v>
      </c>
      <c r="F256" s="185">
        <v>1994.4693000000227</v>
      </c>
      <c r="G256" s="185">
        <v>33011.144055000397</v>
      </c>
      <c r="H256" s="185">
        <v>134.73936348979754</v>
      </c>
      <c r="I256" s="185">
        <v>264.39191763415488</v>
      </c>
      <c r="J256" s="185">
        <v>1600</v>
      </c>
      <c r="K256" s="185">
        <v>309550</v>
      </c>
      <c r="L256" s="185">
        <v>1263.4693877551019</v>
      </c>
      <c r="M256" s="185">
        <v>268.34763833816902</v>
      </c>
      <c r="N256" s="186">
        <v>9.6000000000000227</v>
      </c>
      <c r="O256" s="186">
        <v>149.39999999999881</v>
      </c>
      <c r="P256" s="186">
        <v>0.60979591836734204</v>
      </c>
      <c r="Q256" s="186">
        <v>1.7588260915949165</v>
      </c>
      <c r="R256" s="187">
        <v>0.87593423019432071</v>
      </c>
      <c r="S256" s="192">
        <v>9.75</v>
      </c>
      <c r="T256" s="192">
        <v>145.19999999999902</v>
      </c>
      <c r="U256" s="192">
        <v>0.60979591836734204</v>
      </c>
      <c r="V256" s="192">
        <v>1.7237275843003304</v>
      </c>
      <c r="W256" s="187">
        <v>0.87942202291978144</v>
      </c>
      <c r="X256" s="187">
        <v>1.755356253114102</v>
      </c>
      <c r="Y256" s="188">
        <v>34</v>
      </c>
      <c r="Z256" s="188">
        <v>78</v>
      </c>
      <c r="AA256" s="188">
        <v>48</v>
      </c>
      <c r="AB256" s="188">
        <v>79</v>
      </c>
      <c r="AC256" s="188">
        <v>81</v>
      </c>
      <c r="AD256" s="189">
        <v>20.069999999999983</v>
      </c>
    </row>
    <row r="257" spans="1:30" s="183" customFormat="1" ht="11.35" x14ac:dyDescent="0.35">
      <c r="A257" s="175">
        <v>244</v>
      </c>
      <c r="B257" s="175">
        <v>14.400000000000205</v>
      </c>
      <c r="C257" s="175">
        <v>510.75000000000807</v>
      </c>
      <c r="D257" s="184">
        <v>2.0846938775510533</v>
      </c>
      <c r="E257" s="184">
        <v>2.9852472657842637</v>
      </c>
      <c r="F257" s="185">
        <v>936.99900000001026</v>
      </c>
      <c r="G257" s="185">
        <v>12166.708920000172</v>
      </c>
      <c r="H257" s="185">
        <v>49.660036408163968</v>
      </c>
      <c r="I257" s="185">
        <v>135.16483531701098</v>
      </c>
      <c r="J257" s="185">
        <v>1600</v>
      </c>
      <c r="K257" s="185">
        <v>308100</v>
      </c>
      <c r="L257" s="185">
        <v>1257.5510204081634</v>
      </c>
      <c r="M257" s="185">
        <v>254.89897237093328</v>
      </c>
      <c r="N257" s="186">
        <v>9.2999999999999545</v>
      </c>
      <c r="O257" s="186">
        <v>170.24999999999761</v>
      </c>
      <c r="P257" s="186">
        <v>0.6948979591836637</v>
      </c>
      <c r="Q257" s="186">
        <v>1.541025210229005</v>
      </c>
      <c r="R257" s="187">
        <v>0.86658046314799742</v>
      </c>
      <c r="S257" s="192">
        <v>13.650000000000002</v>
      </c>
      <c r="T257" s="192">
        <v>187.64999999999765</v>
      </c>
      <c r="U257" s="192">
        <v>0.6948979591836637</v>
      </c>
      <c r="V257" s="192">
        <v>1.8634622262655589</v>
      </c>
      <c r="W257" s="187">
        <v>0.8529446338309643</v>
      </c>
      <c r="X257" s="187">
        <v>1.7195250969789617</v>
      </c>
      <c r="Y257" s="188">
        <v>24</v>
      </c>
      <c r="Z257" s="188">
        <v>85</v>
      </c>
      <c r="AA257" s="188">
        <v>51</v>
      </c>
      <c r="AB257" s="188">
        <v>83</v>
      </c>
      <c r="AC257" s="188">
        <v>77</v>
      </c>
      <c r="AD257" s="189">
        <v>21.267499999999963</v>
      </c>
    </row>
    <row r="258" spans="1:30" s="183" customFormat="1" ht="11.35" x14ac:dyDescent="0.35">
      <c r="A258" s="175">
        <v>245</v>
      </c>
      <c r="B258" s="175">
        <v>33.450000000000159</v>
      </c>
      <c r="C258" s="175">
        <v>2960.5500000001252</v>
      </c>
      <c r="D258" s="184">
        <v>12.083877551020919</v>
      </c>
      <c r="E258" s="184">
        <v>9.72604430237892</v>
      </c>
      <c r="F258" s="185">
        <v>2985.0111000000147</v>
      </c>
      <c r="G258" s="185">
        <v>69497.736385002994</v>
      </c>
      <c r="H258" s="185">
        <v>283.66423014286937</v>
      </c>
      <c r="I258" s="185">
        <v>494.31669358950836</v>
      </c>
      <c r="J258" s="185">
        <v>1600</v>
      </c>
      <c r="K258" s="185">
        <v>309650</v>
      </c>
      <c r="L258" s="185">
        <v>1263.8775510204082</v>
      </c>
      <c r="M258" s="185">
        <v>272.53226855514572</v>
      </c>
      <c r="N258" s="186">
        <v>7.6499999999998636</v>
      </c>
      <c r="O258" s="186">
        <v>52.049999999998377</v>
      </c>
      <c r="P258" s="186">
        <v>0.21244897959183012</v>
      </c>
      <c r="Q258" s="186">
        <v>0.90854218171298529</v>
      </c>
      <c r="R258" s="187">
        <v>0.9549292115859217</v>
      </c>
      <c r="S258" s="192">
        <v>9.75</v>
      </c>
      <c r="T258" s="192">
        <v>59.849999999998587</v>
      </c>
      <c r="U258" s="192">
        <v>0.21244897959183012</v>
      </c>
      <c r="V258" s="192">
        <v>1.0754754952966417</v>
      </c>
      <c r="W258" s="187">
        <v>0.94817508767372494</v>
      </c>
      <c r="X258" s="187">
        <v>1.9031042992596467</v>
      </c>
      <c r="Y258" s="188">
        <v>34</v>
      </c>
      <c r="Z258" s="188">
        <v>73</v>
      </c>
      <c r="AA258" s="188">
        <v>53</v>
      </c>
      <c r="AB258" s="188">
        <v>82</v>
      </c>
      <c r="AC258" s="188">
        <v>78</v>
      </c>
      <c r="AD258" s="189">
        <v>19.247499999999977</v>
      </c>
    </row>
    <row r="259" spans="1:30" s="183" customFormat="1" ht="11.35" x14ac:dyDescent="0.35">
      <c r="A259" s="175">
        <v>246</v>
      </c>
      <c r="B259" s="175">
        <v>17.100000000000023</v>
      </c>
      <c r="C259" s="175">
        <v>600.90000000000362</v>
      </c>
      <c r="D259" s="184">
        <v>2.4526530612245048</v>
      </c>
      <c r="E259" s="184">
        <v>3.4569665795924234</v>
      </c>
      <c r="F259" s="185">
        <v>1378.7271000000044</v>
      </c>
      <c r="G259" s="185">
        <v>15438.248365000063</v>
      </c>
      <c r="H259" s="185">
        <v>63.013258632653319</v>
      </c>
      <c r="I259" s="185">
        <v>170.7974125074775</v>
      </c>
      <c r="J259" s="185">
        <v>1600</v>
      </c>
      <c r="K259" s="185">
        <v>316500</v>
      </c>
      <c r="L259" s="185">
        <v>1291.8367346938776</v>
      </c>
      <c r="M259" s="185">
        <v>286.71881374131794</v>
      </c>
      <c r="N259" s="186">
        <v>9.6000000000000014</v>
      </c>
      <c r="O259" s="186">
        <v>149.5499999999987</v>
      </c>
      <c r="P259" s="186">
        <v>0.61040816326530078</v>
      </c>
      <c r="Q259" s="186">
        <v>1.6127450368956133</v>
      </c>
      <c r="R259" s="187">
        <v>0.87594873709095533</v>
      </c>
      <c r="S259" s="192">
        <v>9.4499999999999318</v>
      </c>
      <c r="T259" s="192">
        <v>164.69999999999874</v>
      </c>
      <c r="U259" s="192">
        <v>0.61040816326530078</v>
      </c>
      <c r="V259" s="192">
        <v>1.6450512789183698</v>
      </c>
      <c r="W259" s="187">
        <v>0.86338185890257646</v>
      </c>
      <c r="X259" s="187">
        <v>1.7393305959935317</v>
      </c>
      <c r="Y259" s="188">
        <v>33</v>
      </c>
      <c r="Z259" s="188">
        <v>62</v>
      </c>
      <c r="AA259" s="188">
        <v>65</v>
      </c>
      <c r="AB259" s="188">
        <v>91</v>
      </c>
      <c r="AC259" s="188">
        <v>69</v>
      </c>
      <c r="AD259" s="189">
        <v>20.09249999999998</v>
      </c>
    </row>
    <row r="260" spans="1:30" s="183" customFormat="1" ht="11.35" x14ac:dyDescent="0.35">
      <c r="A260" s="175">
        <v>247</v>
      </c>
      <c r="B260" s="175">
        <v>13.500000000000114</v>
      </c>
      <c r="C260" s="175">
        <v>756.15000000001351</v>
      </c>
      <c r="D260" s="184">
        <v>3.0863265306123</v>
      </c>
      <c r="E260" s="184">
        <v>3.3315904080542831</v>
      </c>
      <c r="F260" s="185">
        <v>1177.9416000000144</v>
      </c>
      <c r="G260" s="185">
        <v>15974.717475000249</v>
      </c>
      <c r="H260" s="185">
        <v>65.202928469388766</v>
      </c>
      <c r="I260" s="185">
        <v>158.29274176008457</v>
      </c>
      <c r="J260" s="185">
        <v>1600</v>
      </c>
      <c r="K260" s="185">
        <v>303950</v>
      </c>
      <c r="L260" s="185">
        <v>1240.6122448979593</v>
      </c>
      <c r="M260" s="185">
        <v>271.70837913481955</v>
      </c>
      <c r="N260" s="186">
        <v>8.9999999999996589</v>
      </c>
      <c r="O260" s="186">
        <v>99.149999999998357</v>
      </c>
      <c r="P260" s="186">
        <v>0.40469387755101371</v>
      </c>
      <c r="Q260" s="186">
        <v>1.2848934733557313</v>
      </c>
      <c r="R260" s="187">
        <v>0.91695979899497615</v>
      </c>
      <c r="S260" s="192">
        <v>9.75</v>
      </c>
      <c r="T260" s="192">
        <v>125.0999999999982</v>
      </c>
      <c r="U260" s="192">
        <v>0.40469387755101371</v>
      </c>
      <c r="V260" s="192">
        <v>1.5675466476224451</v>
      </c>
      <c r="W260" s="187">
        <v>0.89522613065326773</v>
      </c>
      <c r="X260" s="187">
        <v>1.8121859296482439</v>
      </c>
      <c r="Y260" s="188">
        <v>36</v>
      </c>
      <c r="Z260" s="188">
        <v>77</v>
      </c>
      <c r="AA260" s="188">
        <v>47</v>
      </c>
      <c r="AB260" s="188">
        <v>80</v>
      </c>
      <c r="AC260" s="188">
        <v>80</v>
      </c>
      <c r="AD260" s="189">
        <v>19.899999999999974</v>
      </c>
    </row>
    <row r="261" spans="1:30" s="183" customFormat="1" ht="11.35" x14ac:dyDescent="0.35">
      <c r="A261" s="175">
        <v>248</v>
      </c>
      <c r="B261" s="175">
        <v>29.399999999999991</v>
      </c>
      <c r="C261" s="175">
        <v>867.90000000000566</v>
      </c>
      <c r="D261" s="184">
        <v>3.5424489795918599</v>
      </c>
      <c r="E261" s="184">
        <v>5.5237688824247169</v>
      </c>
      <c r="F261" s="185">
        <v>2516.5116000000007</v>
      </c>
      <c r="G261" s="185">
        <v>22763.126500000049</v>
      </c>
      <c r="H261" s="185">
        <v>92.910720408163471</v>
      </c>
      <c r="I261" s="185">
        <v>262.08013662377397</v>
      </c>
      <c r="J261" s="185">
        <v>1600</v>
      </c>
      <c r="K261" s="185">
        <v>312600</v>
      </c>
      <c r="L261" s="185">
        <v>1275.9183673469388</v>
      </c>
      <c r="M261" s="185">
        <v>283.98451792932838</v>
      </c>
      <c r="N261" s="186">
        <v>7.6500000000000341</v>
      </c>
      <c r="O261" s="186">
        <v>115.7999999999989</v>
      </c>
      <c r="P261" s="186">
        <v>0.4726530612244853</v>
      </c>
      <c r="Q261" s="186">
        <v>1.2747979195533445</v>
      </c>
      <c r="R261" s="187">
        <v>0.90458534173773408</v>
      </c>
      <c r="S261" s="192">
        <v>9.75</v>
      </c>
      <c r="T261" s="192">
        <v>127.49999999999859</v>
      </c>
      <c r="U261" s="192">
        <v>0.4726530612244853</v>
      </c>
      <c r="V261" s="192">
        <v>1.4378846016985858</v>
      </c>
      <c r="W261" s="187">
        <v>0.89494500061797166</v>
      </c>
      <c r="X261" s="187">
        <v>1.7995303423557059</v>
      </c>
      <c r="Y261" s="188">
        <v>36</v>
      </c>
      <c r="Z261" s="188">
        <v>61</v>
      </c>
      <c r="AA261" s="188">
        <v>63</v>
      </c>
      <c r="AB261" s="188">
        <v>75</v>
      </c>
      <c r="AC261" s="188">
        <v>85</v>
      </c>
      <c r="AD261" s="189">
        <v>20.227499999999978</v>
      </c>
    </row>
    <row r="262" spans="1:30" s="183" customFormat="1" ht="11.35" x14ac:dyDescent="0.35">
      <c r="A262" s="175">
        <v>249</v>
      </c>
      <c r="B262" s="175">
        <v>12</v>
      </c>
      <c r="C262" s="175">
        <v>470.25000000000387</v>
      </c>
      <c r="D262" s="184">
        <v>1.9193877551020566</v>
      </c>
      <c r="E262" s="184">
        <v>2.5488750396757989</v>
      </c>
      <c r="F262" s="185">
        <v>736.21350000000007</v>
      </c>
      <c r="G262" s="185">
        <v>10441.738380000097</v>
      </c>
      <c r="H262" s="185">
        <v>42.61934032653101</v>
      </c>
      <c r="I262" s="185">
        <v>108.78965392303964</v>
      </c>
      <c r="J262" s="185">
        <v>1600</v>
      </c>
      <c r="K262" s="185">
        <v>319350</v>
      </c>
      <c r="L262" s="185">
        <v>1303.4693877551019</v>
      </c>
      <c r="M262" s="185">
        <v>277.61093647558823</v>
      </c>
      <c r="N262" s="186">
        <v>9.5999999999999091</v>
      </c>
      <c r="O262" s="186">
        <v>166.19999999999823</v>
      </c>
      <c r="P262" s="186">
        <v>0.67836734693876832</v>
      </c>
      <c r="Q262" s="186">
        <v>1.6864033740220554</v>
      </c>
      <c r="R262" s="187">
        <v>0.86933962264151066</v>
      </c>
      <c r="S262" s="192">
        <v>13.650000000000002</v>
      </c>
      <c r="T262" s="192">
        <v>210.89999999999813</v>
      </c>
      <c r="U262" s="192">
        <v>0.67836734693876832</v>
      </c>
      <c r="V262" s="192">
        <v>1.9950028110571068</v>
      </c>
      <c r="W262" s="187">
        <v>0.83419811320754844</v>
      </c>
      <c r="X262" s="187">
        <v>1.7035377358490591</v>
      </c>
      <c r="Y262" s="188">
        <v>28</v>
      </c>
      <c r="Z262" s="188">
        <v>63</v>
      </c>
      <c r="AA262" s="188">
        <v>69</v>
      </c>
      <c r="AB262" s="188">
        <v>82</v>
      </c>
      <c r="AC262" s="188">
        <v>78</v>
      </c>
      <c r="AD262" s="189">
        <v>21.199999999999971</v>
      </c>
    </row>
    <row r="263" spans="1:30" s="183" customFormat="1" ht="11.35" x14ac:dyDescent="0.35">
      <c r="A263" s="175">
        <v>250</v>
      </c>
      <c r="B263" s="175">
        <v>15.900000000000091</v>
      </c>
      <c r="C263" s="175">
        <v>704.25000000001319</v>
      </c>
      <c r="D263" s="184">
        <v>2.874489795918421</v>
      </c>
      <c r="E263" s="184">
        <v>3.4628254485298275</v>
      </c>
      <c r="F263" s="185">
        <v>1204.7130000000002</v>
      </c>
      <c r="G263" s="185">
        <v>15385.449215000321</v>
      </c>
      <c r="H263" s="185">
        <v>62.797751897960495</v>
      </c>
      <c r="I263" s="185">
        <v>155.07770186219437</v>
      </c>
      <c r="J263" s="185">
        <v>1600</v>
      </c>
      <c r="K263" s="185">
        <v>305400</v>
      </c>
      <c r="L263" s="185">
        <v>1246.5306122448981</v>
      </c>
      <c r="M263" s="185">
        <v>269.1787070203514</v>
      </c>
      <c r="N263" s="186">
        <v>8.8499999999996817</v>
      </c>
      <c r="O263" s="186">
        <v>136.94999999999857</v>
      </c>
      <c r="P263" s="186">
        <v>0.55897959183672885</v>
      </c>
      <c r="Q263" s="186">
        <v>1.4270588303638576</v>
      </c>
      <c r="R263" s="187">
        <v>0.88441574882896667</v>
      </c>
      <c r="S263" s="192">
        <v>9.75</v>
      </c>
      <c r="T263" s="192">
        <v>130.04999999999836</v>
      </c>
      <c r="U263" s="192">
        <v>0.55897959183672885</v>
      </c>
      <c r="V263" s="192">
        <v>1.5167775331202025</v>
      </c>
      <c r="W263" s="187">
        <v>0.89023927079377263</v>
      </c>
      <c r="X263" s="187">
        <v>1.7746550196227393</v>
      </c>
      <c r="Y263" s="188">
        <v>36</v>
      </c>
      <c r="Z263" s="188">
        <v>78</v>
      </c>
      <c r="AA263" s="188">
        <v>46</v>
      </c>
      <c r="AB263" s="188">
        <v>92</v>
      </c>
      <c r="AC263" s="188">
        <v>68</v>
      </c>
      <c r="AD263" s="189">
        <v>19.747499999999977</v>
      </c>
    </row>
    <row r="264" spans="1:30" s="183" customFormat="1" ht="11.35" x14ac:dyDescent="0.35">
      <c r="A264" s="175">
        <v>251</v>
      </c>
      <c r="B264" s="175">
        <v>39.000000000000227</v>
      </c>
      <c r="C264" s="175">
        <v>1931.2500000000493</v>
      </c>
      <c r="D264" s="184">
        <v>7.8826530612246914</v>
      </c>
      <c r="E264" s="184">
        <v>9.7617423564679555</v>
      </c>
      <c r="F264" s="185">
        <v>3480.2820000000206</v>
      </c>
      <c r="G264" s="185">
        <v>46626.185715001106</v>
      </c>
      <c r="H264" s="185">
        <v>190.31096210204532</v>
      </c>
      <c r="I264" s="185">
        <v>421.24181711470379</v>
      </c>
      <c r="J264" s="185">
        <v>1600</v>
      </c>
      <c r="K264" s="185">
        <v>317800</v>
      </c>
      <c r="L264" s="185">
        <v>1297.1428571428571</v>
      </c>
      <c r="M264" s="185">
        <v>277.26710800296502</v>
      </c>
      <c r="N264" s="186">
        <v>9.5999999999999091</v>
      </c>
      <c r="O264" s="186">
        <v>101.39999999999807</v>
      </c>
      <c r="P264" s="186">
        <v>0.4138775510204003</v>
      </c>
      <c r="Q264" s="186">
        <v>1.3508464503731488</v>
      </c>
      <c r="R264" s="187">
        <v>0.91668720729603292</v>
      </c>
      <c r="S264" s="192">
        <v>9.6000000000000227</v>
      </c>
      <c r="T264" s="192">
        <v>104.09999999999818</v>
      </c>
      <c r="U264" s="192">
        <v>0.4138775510204003</v>
      </c>
      <c r="V264" s="192">
        <v>1.4359952886597933</v>
      </c>
      <c r="W264" s="187">
        <v>0.91446881932462543</v>
      </c>
      <c r="X264" s="187">
        <v>1.8311560266206584</v>
      </c>
      <c r="Y264" s="188">
        <v>30</v>
      </c>
      <c r="Z264" s="188">
        <v>68</v>
      </c>
      <c r="AA264" s="188">
        <v>62</v>
      </c>
      <c r="AB264" s="188">
        <v>70</v>
      </c>
      <c r="AC264" s="188">
        <v>90</v>
      </c>
      <c r="AD264" s="189">
        <v>20.284999999999968</v>
      </c>
    </row>
    <row r="265" spans="1:30" s="183" customFormat="1" ht="11.35" x14ac:dyDescent="0.35">
      <c r="A265" s="175">
        <v>252</v>
      </c>
      <c r="B265" s="175">
        <v>14.849999999999909</v>
      </c>
      <c r="C265" s="175">
        <v>697.20000000000039</v>
      </c>
      <c r="D265" s="184">
        <v>2.8457142857142874</v>
      </c>
      <c r="E265" s="184">
        <v>3.6123354236718446</v>
      </c>
      <c r="F265" s="185">
        <v>936.99900000000014</v>
      </c>
      <c r="G265" s="185">
        <v>15600.438430000104</v>
      </c>
      <c r="H265" s="185">
        <v>63.675258897959608</v>
      </c>
      <c r="I265" s="185">
        <v>131.83408335097943</v>
      </c>
      <c r="J265" s="185">
        <v>1600</v>
      </c>
      <c r="K265" s="185">
        <v>309600</v>
      </c>
      <c r="L265" s="185">
        <v>1263.6734693877552</v>
      </c>
      <c r="M265" s="185">
        <v>270.44812445781554</v>
      </c>
      <c r="N265" s="186">
        <v>7.6500000000000341</v>
      </c>
      <c r="O265" s="186">
        <v>152.54999999999879</v>
      </c>
      <c r="P265" s="186">
        <v>0.62265306122448483</v>
      </c>
      <c r="Q265" s="186">
        <v>1.6240719613667196</v>
      </c>
      <c r="R265" s="187">
        <v>0.87464563046961763</v>
      </c>
      <c r="S265" s="192">
        <v>9.6000000000000227</v>
      </c>
      <c r="T265" s="192">
        <v>145.94999999999885</v>
      </c>
      <c r="U265" s="192">
        <v>0.62265306122448483</v>
      </c>
      <c r="V265" s="192">
        <v>1.574115676795836</v>
      </c>
      <c r="W265" s="187">
        <v>0.88006902502157125</v>
      </c>
      <c r="X265" s="187">
        <v>1.7547146554911888</v>
      </c>
      <c r="Y265" s="188">
        <v>30</v>
      </c>
      <c r="Z265" s="188">
        <v>73</v>
      </c>
      <c r="AA265" s="188">
        <v>57</v>
      </c>
      <c r="AB265" s="188">
        <v>78</v>
      </c>
      <c r="AC265" s="188">
        <v>82</v>
      </c>
      <c r="AD265" s="189">
        <v>20.282499999999981</v>
      </c>
    </row>
    <row r="266" spans="1:30" s="183" customFormat="1" ht="11.35" x14ac:dyDescent="0.35">
      <c r="A266" s="175">
        <v>253</v>
      </c>
      <c r="B266" s="175">
        <v>21.600000000000023</v>
      </c>
      <c r="C266" s="175">
        <v>996.90000000000214</v>
      </c>
      <c r="D266" s="184">
        <v>4.0689795918367437</v>
      </c>
      <c r="E266" s="184">
        <v>5.1584381948645488</v>
      </c>
      <c r="F266" s="185">
        <v>1820.4551999999983</v>
      </c>
      <c r="G266" s="185">
        <v>29623.892670000037</v>
      </c>
      <c r="H266" s="185">
        <v>120.91384763265322</v>
      </c>
      <c r="I266" s="185">
        <v>290.04860004799241</v>
      </c>
      <c r="J266" s="185">
        <v>1600</v>
      </c>
      <c r="K266" s="185">
        <v>309350</v>
      </c>
      <c r="L266" s="185">
        <v>1262.6530612244899</v>
      </c>
      <c r="M266" s="185">
        <v>291.0254306264801</v>
      </c>
      <c r="N266" s="186">
        <v>9.5999999999999091</v>
      </c>
      <c r="O266" s="186">
        <v>120.74999999999882</v>
      </c>
      <c r="P266" s="186">
        <v>0.49285714285713805</v>
      </c>
      <c r="Q266" s="186">
        <v>1.3271286643740559</v>
      </c>
      <c r="R266" s="187">
        <v>0.8975435917016682</v>
      </c>
      <c r="S266" s="192">
        <v>13.650000000000002</v>
      </c>
      <c r="T266" s="192">
        <v>131.99999999999872</v>
      </c>
      <c r="U266" s="192">
        <v>0.49285714285713805</v>
      </c>
      <c r="V266" s="192">
        <v>1.6068840541035307</v>
      </c>
      <c r="W266" s="187">
        <v>0.88799796359933914</v>
      </c>
      <c r="X266" s="187">
        <v>1.7855415553010072</v>
      </c>
      <c r="Y266" s="188">
        <v>35</v>
      </c>
      <c r="Z266" s="188">
        <v>63</v>
      </c>
      <c r="AA266" s="188">
        <v>62</v>
      </c>
      <c r="AB266" s="188">
        <v>66</v>
      </c>
      <c r="AC266" s="188">
        <v>94</v>
      </c>
      <c r="AD266" s="189">
        <v>19.642499999999981</v>
      </c>
    </row>
    <row r="267" spans="1:30" s="183" customFormat="1" ht="11.35" x14ac:dyDescent="0.35">
      <c r="A267" s="175">
        <v>254</v>
      </c>
      <c r="B267" s="175">
        <v>18.299999999999955</v>
      </c>
      <c r="C267" s="175">
        <v>631.65000000000032</v>
      </c>
      <c r="D267" s="184">
        <v>2.5781632653061237</v>
      </c>
      <c r="E267" s="184">
        <v>4.0518593553491264</v>
      </c>
      <c r="F267" s="185">
        <v>1472.4269999999976</v>
      </c>
      <c r="G267" s="185">
        <v>14597.998230000034</v>
      </c>
      <c r="H267" s="185">
        <v>59.583666244898097</v>
      </c>
      <c r="I267" s="185">
        <v>174.00770116189238</v>
      </c>
      <c r="J267" s="185">
        <v>1600</v>
      </c>
      <c r="K267" s="185">
        <v>303200</v>
      </c>
      <c r="L267" s="185">
        <v>1237.5510204081634</v>
      </c>
      <c r="M267" s="185">
        <v>271.86763453180987</v>
      </c>
      <c r="N267" s="186">
        <v>7.6500000000000341</v>
      </c>
      <c r="O267" s="186">
        <v>182.99999999999861</v>
      </c>
      <c r="P267" s="186">
        <v>0.74693877551019838</v>
      </c>
      <c r="Q267" s="186">
        <v>1.5988215487029291</v>
      </c>
      <c r="R267" s="187">
        <v>0.85010443543432956</v>
      </c>
      <c r="S267" s="192">
        <v>11.700000000000001</v>
      </c>
      <c r="T267" s="192">
        <v>180.14999999999878</v>
      </c>
      <c r="U267" s="192">
        <v>0.74693877551019838</v>
      </c>
      <c r="V267" s="192">
        <v>1.7313137033800388</v>
      </c>
      <c r="W267" s="187">
        <v>0.85243887455461442</v>
      </c>
      <c r="X267" s="187">
        <v>1.702543309988944</v>
      </c>
      <c r="Y267" s="188">
        <v>39</v>
      </c>
      <c r="Z267" s="188">
        <v>73</v>
      </c>
      <c r="AA267" s="188">
        <v>48</v>
      </c>
      <c r="AB267" s="188">
        <v>87</v>
      </c>
      <c r="AC267" s="188">
        <v>73</v>
      </c>
      <c r="AD267" s="189">
        <v>20.347499999999979</v>
      </c>
    </row>
    <row r="268" spans="1:30" s="183" customFormat="1" ht="11.35" x14ac:dyDescent="0.35">
      <c r="A268" s="175">
        <v>255</v>
      </c>
      <c r="B268" s="175">
        <v>34.650000000000659</v>
      </c>
      <c r="C268" s="175">
        <v>2069.2500000000796</v>
      </c>
      <c r="D268" s="184">
        <v>8.4459183673472644</v>
      </c>
      <c r="E268" s="184">
        <v>9.4388988309471138</v>
      </c>
      <c r="F268" s="185">
        <v>2516.5116000000553</v>
      </c>
      <c r="G268" s="185">
        <v>51929.079500002241</v>
      </c>
      <c r="H268" s="185">
        <v>211.95542653062139</v>
      </c>
      <c r="I268" s="185">
        <v>429.97307495261424</v>
      </c>
      <c r="J268" s="185">
        <v>1600</v>
      </c>
      <c r="K268" s="185">
        <v>314700</v>
      </c>
      <c r="L268" s="185">
        <v>1284.4897959183672</v>
      </c>
      <c r="M268" s="185">
        <v>276.14190062483442</v>
      </c>
      <c r="N268" s="186">
        <v>9.5999999999999091</v>
      </c>
      <c r="O268" s="186">
        <v>135.44999999999777</v>
      </c>
      <c r="P268" s="186">
        <v>0.55285714285713372</v>
      </c>
      <c r="Q268" s="186">
        <v>1.6453772799703372</v>
      </c>
      <c r="R268" s="187">
        <v>0.88835311572700448</v>
      </c>
      <c r="S268" s="192">
        <v>7.8000000000000007</v>
      </c>
      <c r="T268" s="192">
        <v>142.19999999999774</v>
      </c>
      <c r="U268" s="192">
        <v>0.55285714285713372</v>
      </c>
      <c r="V268" s="192">
        <v>1.6005774562249815</v>
      </c>
      <c r="W268" s="187">
        <v>0.88278931750742007</v>
      </c>
      <c r="X268" s="187">
        <v>1.7711424332344246</v>
      </c>
      <c r="Y268" s="188">
        <v>29</v>
      </c>
      <c r="Z268" s="188">
        <v>70</v>
      </c>
      <c r="AA268" s="188">
        <v>61</v>
      </c>
      <c r="AB268" s="188">
        <v>75</v>
      </c>
      <c r="AC268" s="188">
        <v>85</v>
      </c>
      <c r="AD268" s="189">
        <v>20.219999999999963</v>
      </c>
    </row>
    <row r="269" spans="1:30" s="183" customFormat="1" ht="11.35" x14ac:dyDescent="0.35">
      <c r="A269" s="175">
        <v>256</v>
      </c>
      <c r="B269" s="175">
        <v>12.299999999999955</v>
      </c>
      <c r="C269" s="175">
        <v>652.35000000001924</v>
      </c>
      <c r="D269" s="184">
        <v>2.6626530612245682</v>
      </c>
      <c r="E269" s="184">
        <v>2.875444210522776</v>
      </c>
      <c r="F269" s="185">
        <v>936.99900000001026</v>
      </c>
      <c r="G269" s="185">
        <v>16731.604445000412</v>
      </c>
      <c r="H269" s="185">
        <v>68.292263040818014</v>
      </c>
      <c r="I269" s="185">
        <v>151.06015342837708</v>
      </c>
      <c r="J269" s="185">
        <v>1600</v>
      </c>
      <c r="K269" s="185">
        <v>309000</v>
      </c>
      <c r="L269" s="185">
        <v>1261.2244897959183</v>
      </c>
      <c r="M269" s="185">
        <v>277.07216800508445</v>
      </c>
      <c r="N269" s="186">
        <v>7.6500000000000057</v>
      </c>
      <c r="O269" s="186">
        <v>94.799999999998477</v>
      </c>
      <c r="P269" s="186">
        <v>0.38693877551019784</v>
      </c>
      <c r="Q269" s="186">
        <v>1.214045540375247</v>
      </c>
      <c r="R269" s="187">
        <v>0.92051314300088161</v>
      </c>
      <c r="S269" s="192">
        <v>9.75</v>
      </c>
      <c r="T269" s="192">
        <v>125.84999999999842</v>
      </c>
      <c r="U269" s="192">
        <v>0.38693877551019784</v>
      </c>
      <c r="V269" s="192">
        <v>1.3553804345824629</v>
      </c>
      <c r="W269" s="187">
        <v>0.89447868192680291</v>
      </c>
      <c r="X269" s="187">
        <v>1.8149918249276844</v>
      </c>
      <c r="Y269" s="188">
        <v>32</v>
      </c>
      <c r="Z269" s="188">
        <v>72</v>
      </c>
      <c r="AA269" s="188">
        <v>56</v>
      </c>
      <c r="AB269" s="188">
        <v>71</v>
      </c>
      <c r="AC269" s="188">
        <v>89</v>
      </c>
      <c r="AD269" s="189">
        <v>19.877499999999973</v>
      </c>
    </row>
    <row r="270" spans="1:30" s="183" customFormat="1" ht="11.35" x14ac:dyDescent="0.35">
      <c r="A270" s="175">
        <v>257</v>
      </c>
      <c r="B270" s="175">
        <v>19.200000000000273</v>
      </c>
      <c r="C270" s="175">
        <v>1073.8500000000122</v>
      </c>
      <c r="D270" s="184">
        <v>4.3830612244898459</v>
      </c>
      <c r="E270" s="184">
        <v>4.5463199872605253</v>
      </c>
      <c r="F270" s="185">
        <v>1713.3696000000245</v>
      </c>
      <c r="G270" s="185">
        <v>27616.78132000054</v>
      </c>
      <c r="H270" s="185">
        <v>112.72155640816547</v>
      </c>
      <c r="I270" s="185">
        <v>229.70943187477741</v>
      </c>
      <c r="J270" s="185">
        <v>1600</v>
      </c>
      <c r="K270" s="185">
        <v>315150</v>
      </c>
      <c r="L270" s="185">
        <v>1286.3265306122448</v>
      </c>
      <c r="M270" s="185">
        <v>262.95681467382781</v>
      </c>
      <c r="N270" s="186">
        <v>9.5999999999999091</v>
      </c>
      <c r="O270" s="186">
        <v>103.34999999999835</v>
      </c>
      <c r="P270" s="186">
        <v>0.42183673469387079</v>
      </c>
      <c r="Q270" s="186">
        <v>1.2825127000128134</v>
      </c>
      <c r="R270" s="187">
        <v>0.91536666257216681</v>
      </c>
      <c r="S270" s="192">
        <v>11.700000000000001</v>
      </c>
      <c r="T270" s="192">
        <v>104.99999999999834</v>
      </c>
      <c r="U270" s="192">
        <v>0.42183673469387079</v>
      </c>
      <c r="V270" s="192">
        <v>1.4996311021790965</v>
      </c>
      <c r="W270" s="187">
        <v>0.9140154772141027</v>
      </c>
      <c r="X270" s="187">
        <v>1.8293821397862695</v>
      </c>
      <c r="Y270" s="188">
        <v>25</v>
      </c>
      <c r="Z270" s="188">
        <v>79</v>
      </c>
      <c r="AA270" s="188">
        <v>56</v>
      </c>
      <c r="AB270" s="188">
        <v>63</v>
      </c>
      <c r="AC270" s="188">
        <v>97</v>
      </c>
      <c r="AD270" s="189">
        <v>20.352499999999971</v>
      </c>
    </row>
    <row r="271" spans="1:30" s="183" customFormat="1" ht="11.35" x14ac:dyDescent="0.35">
      <c r="A271" s="175">
        <v>258</v>
      </c>
      <c r="B271" s="175">
        <v>18.900000000000006</v>
      </c>
      <c r="C271" s="175">
        <v>1394.100000000004</v>
      </c>
      <c r="D271" s="184">
        <v>5.6902040816326691</v>
      </c>
      <c r="E271" s="184">
        <v>4.8438216900229767</v>
      </c>
      <c r="F271" s="185">
        <v>1271.6414999999799</v>
      </c>
      <c r="G271" s="185">
        <v>27148.05872500013</v>
      </c>
      <c r="H271" s="185">
        <v>110.80840295918421</v>
      </c>
      <c r="I271" s="185">
        <v>183.91011866535192</v>
      </c>
      <c r="J271" s="185">
        <v>1600</v>
      </c>
      <c r="K271" s="185">
        <v>309900</v>
      </c>
      <c r="L271" s="185">
        <v>1264.8979591836735</v>
      </c>
      <c r="M271" s="185">
        <v>267.06604488755897</v>
      </c>
      <c r="N271" s="186">
        <v>9.5999999999999091</v>
      </c>
      <c r="O271" s="186">
        <v>98.999999999998465</v>
      </c>
      <c r="P271" s="186">
        <v>0.40408163265305497</v>
      </c>
      <c r="Q271" s="186">
        <v>1.4016104881606302</v>
      </c>
      <c r="R271" s="187">
        <v>0.91608391608391737</v>
      </c>
      <c r="S271" s="192">
        <v>9.75</v>
      </c>
      <c r="T271" s="192">
        <v>93.749999999998522</v>
      </c>
      <c r="U271" s="192">
        <v>0.40408163265305497</v>
      </c>
      <c r="V271" s="192">
        <v>1.4029444672974365</v>
      </c>
      <c r="W271" s="187">
        <v>0.92053401144310354</v>
      </c>
      <c r="X271" s="187">
        <v>1.8366179275270209</v>
      </c>
      <c r="Y271" s="188">
        <v>31</v>
      </c>
      <c r="Z271" s="188">
        <v>75</v>
      </c>
      <c r="AA271" s="188">
        <v>54</v>
      </c>
      <c r="AB271" s="188">
        <v>92</v>
      </c>
      <c r="AC271" s="188">
        <v>68</v>
      </c>
      <c r="AD271" s="189">
        <v>19.662499999999977</v>
      </c>
    </row>
    <row r="272" spans="1:30" s="183" customFormat="1" ht="11.35" x14ac:dyDescent="0.35">
      <c r="A272" s="175">
        <v>259</v>
      </c>
      <c r="B272" s="175">
        <v>25.350000000000023</v>
      </c>
      <c r="C272" s="175">
        <v>621.60000000000525</v>
      </c>
      <c r="D272" s="184">
        <v>2.5371428571428787</v>
      </c>
      <c r="E272" s="184">
        <v>4.3554149451300717</v>
      </c>
      <c r="F272" s="185">
        <v>1579.5126000000043</v>
      </c>
      <c r="G272" s="185">
        <v>16154.308950000141</v>
      </c>
      <c r="H272" s="185">
        <v>65.935954897959761</v>
      </c>
      <c r="I272" s="185">
        <v>194.16004553508077</v>
      </c>
      <c r="J272" s="185">
        <v>1600</v>
      </c>
      <c r="K272" s="185">
        <v>310200</v>
      </c>
      <c r="L272" s="185">
        <v>1266.1224489795918</v>
      </c>
      <c r="M272" s="185">
        <v>279.48148950795394</v>
      </c>
      <c r="N272" s="186">
        <v>9.6000000000000227</v>
      </c>
      <c r="O272" s="186">
        <v>168.74999999999881</v>
      </c>
      <c r="P272" s="186">
        <v>0.68877551020407679</v>
      </c>
      <c r="Q272" s="186">
        <v>1.569844714902074</v>
      </c>
      <c r="R272" s="187">
        <v>0.86554320544998298</v>
      </c>
      <c r="S272" s="192">
        <v>13.650000000000002</v>
      </c>
      <c r="T272" s="192">
        <v>199.04999999999859</v>
      </c>
      <c r="U272" s="192">
        <v>0.68877551020407679</v>
      </c>
      <c r="V272" s="192">
        <v>1.9146271847562155</v>
      </c>
      <c r="W272" s="187">
        <v>0.84140074100633533</v>
      </c>
      <c r="X272" s="187">
        <v>1.7069439464563183</v>
      </c>
      <c r="Y272" s="188">
        <v>31</v>
      </c>
      <c r="Z272" s="188">
        <v>72</v>
      </c>
      <c r="AA272" s="188">
        <v>57</v>
      </c>
      <c r="AB272" s="188">
        <v>83</v>
      </c>
      <c r="AC272" s="188">
        <v>77</v>
      </c>
      <c r="AD272" s="189">
        <v>20.917499999999976</v>
      </c>
    </row>
    <row r="273" spans="1:30" s="183" customFormat="1" ht="11.35" x14ac:dyDescent="0.35">
      <c r="A273" s="175">
        <v>260</v>
      </c>
      <c r="B273" s="175">
        <v>22.500000000000114</v>
      </c>
      <c r="C273" s="175">
        <v>1080.7500000000098</v>
      </c>
      <c r="D273" s="184">
        <v>4.4112244897959583</v>
      </c>
      <c r="E273" s="184">
        <v>5.0516863896847486</v>
      </c>
      <c r="F273" s="185">
        <v>1111.0131000000347</v>
      </c>
      <c r="G273" s="185">
        <v>24423.473855000273</v>
      </c>
      <c r="H273" s="185">
        <v>99.687648387756212</v>
      </c>
      <c r="I273" s="185">
        <v>188.31551001053475</v>
      </c>
      <c r="J273" s="185">
        <v>1600</v>
      </c>
      <c r="K273" s="185">
        <v>310750</v>
      </c>
      <c r="L273" s="185">
        <v>1268.3673469387754</v>
      </c>
      <c r="M273" s="185">
        <v>270.79381590554584</v>
      </c>
      <c r="N273" s="186">
        <v>7.6499999999998636</v>
      </c>
      <c r="O273" s="186">
        <v>104.99999999999901</v>
      </c>
      <c r="P273" s="186">
        <v>0.4285714285714245</v>
      </c>
      <c r="Q273" s="186">
        <v>1.2430297465546174</v>
      </c>
      <c r="R273" s="187">
        <v>0.91123510017753062</v>
      </c>
      <c r="S273" s="192">
        <v>9.75</v>
      </c>
      <c r="T273" s="192">
        <v>113.99999999999872</v>
      </c>
      <c r="U273" s="192">
        <v>0.4285714285714245</v>
      </c>
      <c r="V273" s="192">
        <v>1.3783381268652974</v>
      </c>
      <c r="W273" s="187">
        <v>0.90362668019274772</v>
      </c>
      <c r="X273" s="187">
        <v>1.8148617803702782</v>
      </c>
      <c r="Y273" s="188">
        <v>34</v>
      </c>
      <c r="Z273" s="188">
        <v>69</v>
      </c>
      <c r="AA273" s="188">
        <v>57</v>
      </c>
      <c r="AB273" s="188">
        <v>85</v>
      </c>
      <c r="AC273" s="188">
        <v>75</v>
      </c>
      <c r="AD273" s="189">
        <v>19.714999999999982</v>
      </c>
    </row>
    <row r="274" spans="1:30" s="183" customFormat="1" ht="11.35" x14ac:dyDescent="0.35">
      <c r="A274" s="175">
        <v>261</v>
      </c>
      <c r="B274" s="175">
        <v>38.700000000000387</v>
      </c>
      <c r="C274" s="175">
        <v>1520.5500000000309</v>
      </c>
      <c r="D274" s="184">
        <v>6.2063265306123707</v>
      </c>
      <c r="E274" s="184">
        <v>8.4703116278724053</v>
      </c>
      <c r="F274" s="185">
        <v>2128.3263000000225</v>
      </c>
      <c r="G274" s="185">
        <v>28945.683870000743</v>
      </c>
      <c r="H274" s="185">
        <v>118.14564844898263</v>
      </c>
      <c r="I274" s="185">
        <v>248.27890232919765</v>
      </c>
      <c r="J274" s="185">
        <v>1600</v>
      </c>
      <c r="K274" s="185">
        <v>307300</v>
      </c>
      <c r="L274" s="185">
        <v>1254.2857142857142</v>
      </c>
      <c r="M274" s="185">
        <v>269.50926867482559</v>
      </c>
      <c r="N274" s="186">
        <v>9.6000000000000227</v>
      </c>
      <c r="O274" s="186">
        <v>99.299999999998647</v>
      </c>
      <c r="P274" s="186">
        <v>0.40530612244897407</v>
      </c>
      <c r="Q274" s="186">
        <v>1.4001362668472812</v>
      </c>
      <c r="R274" s="187">
        <v>0.91571173924115212</v>
      </c>
      <c r="S274" s="192">
        <v>7.6499999999998636</v>
      </c>
      <c r="T274" s="192">
        <v>122.09999999999837</v>
      </c>
      <c r="U274" s="192">
        <v>0.40530612244897407</v>
      </c>
      <c r="V274" s="192">
        <v>1.4371310601943295</v>
      </c>
      <c r="W274" s="187">
        <v>0.89635854341736831</v>
      </c>
      <c r="X274" s="187">
        <v>1.8120702826585204</v>
      </c>
      <c r="Y274" s="188">
        <v>27</v>
      </c>
      <c r="Z274" s="188">
        <v>79</v>
      </c>
      <c r="AA274" s="188">
        <v>54</v>
      </c>
      <c r="AB274" s="188">
        <v>91</v>
      </c>
      <c r="AC274" s="188">
        <v>69</v>
      </c>
      <c r="AD274" s="189">
        <v>19.634999999999977</v>
      </c>
    </row>
    <row r="275" spans="1:30" s="183" customFormat="1" ht="11.35" x14ac:dyDescent="0.35">
      <c r="A275" s="175">
        <v>262</v>
      </c>
      <c r="B275" s="175">
        <v>28.949999999999591</v>
      </c>
      <c r="C275" s="175">
        <v>1153.6500000000108</v>
      </c>
      <c r="D275" s="184">
        <v>4.7087755102041253</v>
      </c>
      <c r="E275" s="184">
        <v>6.2341433715023573</v>
      </c>
      <c r="F275" s="185">
        <v>2195.254799999972</v>
      </c>
      <c r="G275" s="185">
        <v>31645.282100000273</v>
      </c>
      <c r="H275" s="185">
        <v>129.16441673469498</v>
      </c>
      <c r="I275" s="185">
        <v>318.61732562369599</v>
      </c>
      <c r="J275" s="185">
        <v>1600</v>
      </c>
      <c r="K275" s="185">
        <v>317700</v>
      </c>
      <c r="L275" s="185">
        <v>1296.7346938775511</v>
      </c>
      <c r="M275" s="185">
        <v>256.97154715162566</v>
      </c>
      <c r="N275" s="186">
        <v>7.6500000000000341</v>
      </c>
      <c r="O275" s="186">
        <v>161.99999999999895</v>
      </c>
      <c r="P275" s="186">
        <v>0.66122448979591408</v>
      </c>
      <c r="Q275" s="186">
        <v>1.5761173926657133</v>
      </c>
      <c r="R275" s="187">
        <v>0.87009862881886058</v>
      </c>
      <c r="S275" s="192">
        <v>11.700000000000001</v>
      </c>
      <c r="T275" s="192">
        <v>155.09999999999911</v>
      </c>
      <c r="U275" s="192">
        <v>0.66122448979591408</v>
      </c>
      <c r="V275" s="192">
        <v>1.6966241844572871</v>
      </c>
      <c r="W275" s="187">
        <v>0.87563146499879774</v>
      </c>
      <c r="X275" s="187">
        <v>1.7457300938176583</v>
      </c>
      <c r="Y275" s="188">
        <v>21</v>
      </c>
      <c r="Z275" s="188">
        <v>80</v>
      </c>
      <c r="AA275" s="188">
        <v>59</v>
      </c>
      <c r="AB275" s="188">
        <v>73</v>
      </c>
      <c r="AC275" s="188">
        <v>87</v>
      </c>
      <c r="AD275" s="189">
        <v>20.784999999999982</v>
      </c>
    </row>
    <row r="276" spans="1:30" s="183" customFormat="1" ht="11.35" x14ac:dyDescent="0.35">
      <c r="A276" s="175">
        <v>263</v>
      </c>
      <c r="B276" s="175">
        <v>31.949999999999818</v>
      </c>
      <c r="C276" s="175">
        <v>1581.7499999999959</v>
      </c>
      <c r="D276" s="184">
        <v>6.456122448979575</v>
      </c>
      <c r="E276" s="184">
        <v>8.608051372265658</v>
      </c>
      <c r="F276" s="185">
        <v>2543.2829999999599</v>
      </c>
      <c r="G276" s="185">
        <v>48687.36041999983</v>
      </c>
      <c r="H276" s="185">
        <v>198.72392008163195</v>
      </c>
      <c r="I276" s="185">
        <v>475.96903468394481</v>
      </c>
      <c r="J276" s="185">
        <v>1600</v>
      </c>
      <c r="K276" s="185">
        <v>315500</v>
      </c>
      <c r="L276" s="185">
        <v>1287.7551020408164</v>
      </c>
      <c r="M276" s="185">
        <v>277.49069771827283</v>
      </c>
      <c r="N276" s="186">
        <v>8.0999999999997954</v>
      </c>
      <c r="O276" s="186">
        <v>90.299999999998448</v>
      </c>
      <c r="P276" s="186">
        <v>0.36857142857142222</v>
      </c>
      <c r="Q276" s="186">
        <v>1.2161363841765462</v>
      </c>
      <c r="R276" s="187">
        <v>0.92488145744946459</v>
      </c>
      <c r="S276" s="192">
        <v>11.700000000000001</v>
      </c>
      <c r="T276" s="192">
        <v>110.24999999999845</v>
      </c>
      <c r="U276" s="192">
        <v>0.36857142857142222</v>
      </c>
      <c r="V276" s="192">
        <v>1.3943533667888448</v>
      </c>
      <c r="W276" s="187">
        <v>0.90828550037434608</v>
      </c>
      <c r="X276" s="187">
        <v>1.8331669578238108</v>
      </c>
      <c r="Y276" s="188">
        <v>29</v>
      </c>
      <c r="Z276" s="188">
        <v>77</v>
      </c>
      <c r="AA276" s="188">
        <v>54</v>
      </c>
      <c r="AB276" s="188">
        <v>86</v>
      </c>
      <c r="AC276" s="188">
        <v>74</v>
      </c>
      <c r="AD276" s="189">
        <v>20.034999999999975</v>
      </c>
    </row>
    <row r="277" spans="1:30" s="183" customFormat="1" ht="11.35" x14ac:dyDescent="0.35">
      <c r="A277" s="175">
        <v>264</v>
      </c>
      <c r="B277" s="175">
        <v>26.700000000000273</v>
      </c>
      <c r="C277" s="175">
        <v>1649.8500000000292</v>
      </c>
      <c r="D277" s="184">
        <v>6.7340816326531803</v>
      </c>
      <c r="E277" s="184">
        <v>7.3751445994070242</v>
      </c>
      <c r="F277" s="185">
        <v>2315.7261000000144</v>
      </c>
      <c r="G277" s="185">
        <v>41464.585430000734</v>
      </c>
      <c r="H277" s="185">
        <v>169.2432058367377</v>
      </c>
      <c r="I277" s="185">
        <v>354.01449322533938</v>
      </c>
      <c r="J277" s="185">
        <v>1600</v>
      </c>
      <c r="K277" s="185">
        <v>312650</v>
      </c>
      <c r="L277" s="185">
        <v>1276.1224489795918</v>
      </c>
      <c r="M277" s="185">
        <v>270.49451016012301</v>
      </c>
      <c r="N277" s="186">
        <v>7.5</v>
      </c>
      <c r="O277" s="186">
        <v>64.949999999998511</v>
      </c>
      <c r="P277" s="186">
        <v>0.26510204081632044</v>
      </c>
      <c r="Q277" s="186">
        <v>0.98547675582242289</v>
      </c>
      <c r="R277" s="187">
        <v>0.9455893440562968</v>
      </c>
      <c r="S277" s="192">
        <v>11.700000000000001</v>
      </c>
      <c r="T277" s="192">
        <v>98.699999999998639</v>
      </c>
      <c r="U277" s="192">
        <v>0.26510204081632044</v>
      </c>
      <c r="V277" s="192">
        <v>1.4744796247945955</v>
      </c>
      <c r="W277" s="187">
        <v>0.91731590851972955</v>
      </c>
      <c r="X277" s="187">
        <v>1.8629052525760263</v>
      </c>
      <c r="Y277" s="188">
        <v>35</v>
      </c>
      <c r="Z277" s="188">
        <v>69</v>
      </c>
      <c r="AA277" s="188">
        <v>56</v>
      </c>
      <c r="AB277" s="188">
        <v>75</v>
      </c>
      <c r="AC277" s="188">
        <v>85</v>
      </c>
      <c r="AD277" s="189">
        <v>19.894999999999978</v>
      </c>
    </row>
    <row r="278" spans="1:30" s="183" customFormat="1" ht="11.35" x14ac:dyDescent="0.35">
      <c r="A278" s="175">
        <v>265</v>
      </c>
      <c r="B278" s="175">
        <v>15.749999999999773</v>
      </c>
      <c r="C278" s="175">
        <v>1123.8000000000054</v>
      </c>
      <c r="D278" s="184">
        <v>4.5869387755102258</v>
      </c>
      <c r="E278" s="184">
        <v>4.422422470607164</v>
      </c>
      <c r="F278" s="185">
        <v>1218.098699999988</v>
      </c>
      <c r="G278" s="185">
        <v>24914.208490000103</v>
      </c>
      <c r="H278" s="185">
        <v>101.69064689795961</v>
      </c>
      <c r="I278" s="185">
        <v>193.81672340375707</v>
      </c>
      <c r="J278" s="185">
        <v>1600</v>
      </c>
      <c r="K278" s="185">
        <v>312500</v>
      </c>
      <c r="L278" s="185">
        <v>1275.5102040816328</v>
      </c>
      <c r="M278" s="185">
        <v>279.98873824314973</v>
      </c>
      <c r="N278" s="186">
        <v>7.6499999999999773</v>
      </c>
      <c r="O278" s="186">
        <v>103.94999999999851</v>
      </c>
      <c r="P278" s="186">
        <v>0.42428571428570822</v>
      </c>
      <c r="Q278" s="186">
        <v>1.2824205468629881</v>
      </c>
      <c r="R278" s="187">
        <v>0.91159586681974847</v>
      </c>
      <c r="S278" s="192">
        <v>8.2499999999998863</v>
      </c>
      <c r="T278" s="192">
        <v>97.949999999998454</v>
      </c>
      <c r="U278" s="192">
        <v>0.42428571428570822</v>
      </c>
      <c r="V278" s="192">
        <v>1.3102253744873296</v>
      </c>
      <c r="W278" s="187">
        <v>0.91669855848960446</v>
      </c>
      <c r="X278" s="187">
        <v>1.8282944253093529</v>
      </c>
      <c r="Y278" s="188">
        <v>31</v>
      </c>
      <c r="Z278" s="188">
        <v>69</v>
      </c>
      <c r="AA278" s="188">
        <v>60</v>
      </c>
      <c r="AB278" s="188">
        <v>77</v>
      </c>
      <c r="AC278" s="188">
        <v>83</v>
      </c>
      <c r="AD278" s="189">
        <v>19.597499999999975</v>
      </c>
    </row>
    <row r="279" spans="1:30" s="183" customFormat="1" ht="11.35" x14ac:dyDescent="0.35">
      <c r="A279" s="175">
        <v>266</v>
      </c>
      <c r="B279" s="175">
        <v>13.500000000000114</v>
      </c>
      <c r="C279" s="175">
        <v>769.35000000001151</v>
      </c>
      <c r="D279" s="184">
        <v>3.1402040816326999</v>
      </c>
      <c r="E279" s="184">
        <v>3.4081156094476235</v>
      </c>
      <c r="F279" s="185">
        <v>1030.6989000000367</v>
      </c>
      <c r="G279" s="185">
        <v>14949.744680000314</v>
      </c>
      <c r="H279" s="185">
        <v>61.019366040817609</v>
      </c>
      <c r="I279" s="185">
        <v>134.61372696304912</v>
      </c>
      <c r="J279" s="185">
        <v>1600</v>
      </c>
      <c r="K279" s="185">
        <v>308000</v>
      </c>
      <c r="L279" s="185">
        <v>1257.1428571428571</v>
      </c>
      <c r="M279" s="185">
        <v>282.69777640951696</v>
      </c>
      <c r="N279" s="186">
        <v>8.4000000000000341</v>
      </c>
      <c r="O279" s="186">
        <v>112.79999999999893</v>
      </c>
      <c r="P279" s="186">
        <v>0.46040816326530176</v>
      </c>
      <c r="Q279" s="186">
        <v>1.3766435172925378</v>
      </c>
      <c r="R279" s="187">
        <v>0.90590590590590669</v>
      </c>
      <c r="S279" s="192">
        <v>13.650000000000002</v>
      </c>
      <c r="T279" s="192">
        <v>145.79999999999876</v>
      </c>
      <c r="U279" s="192">
        <v>0.46040816326530176</v>
      </c>
      <c r="V279" s="192">
        <v>1.6776485329772501</v>
      </c>
      <c r="W279" s="187">
        <v>0.87837837837837929</v>
      </c>
      <c r="X279" s="187">
        <v>1.7842842842842859</v>
      </c>
      <c r="Y279" s="188">
        <v>28</v>
      </c>
      <c r="Z279" s="188">
        <v>73</v>
      </c>
      <c r="AA279" s="188">
        <v>59</v>
      </c>
      <c r="AB279" s="188">
        <v>85</v>
      </c>
      <c r="AC279" s="188">
        <v>75</v>
      </c>
      <c r="AD279" s="189">
        <v>19.979999999999979</v>
      </c>
    </row>
    <row r="280" spans="1:30" s="183" customFormat="1" ht="11.35" x14ac:dyDescent="0.35">
      <c r="A280" s="175">
        <v>267</v>
      </c>
      <c r="B280" s="175">
        <v>20.700000000000273</v>
      </c>
      <c r="C280" s="175">
        <v>794.7000000000088</v>
      </c>
      <c r="D280" s="184">
        <v>3.2436734693877911</v>
      </c>
      <c r="E280" s="184">
        <v>4.7433528528229907</v>
      </c>
      <c r="F280" s="185">
        <v>1566.1269000000063</v>
      </c>
      <c r="G280" s="185">
        <v>17496.151010000234</v>
      </c>
      <c r="H280" s="185">
        <v>71.412861265307072</v>
      </c>
      <c r="I280" s="185">
        <v>198.89185463888714</v>
      </c>
      <c r="J280" s="185">
        <v>1600</v>
      </c>
      <c r="K280" s="185">
        <v>306200</v>
      </c>
      <c r="L280" s="185">
        <v>1249.795918367347</v>
      </c>
      <c r="M280" s="185">
        <v>286.46009217603319</v>
      </c>
      <c r="N280" s="186">
        <v>9.6000000000000227</v>
      </c>
      <c r="O280" s="186">
        <v>176.84999999999854</v>
      </c>
      <c r="P280" s="186">
        <v>0.72183673469387166</v>
      </c>
      <c r="Q280" s="186">
        <v>1.7659004500437405</v>
      </c>
      <c r="R280" s="187">
        <v>0.85641213006942007</v>
      </c>
      <c r="S280" s="192">
        <v>9.75</v>
      </c>
      <c r="T280" s="192">
        <v>166.64999999999912</v>
      </c>
      <c r="U280" s="192">
        <v>0.72183673469387166</v>
      </c>
      <c r="V280" s="192">
        <v>1.6621651515318367</v>
      </c>
      <c r="W280" s="187">
        <v>0.86469370356838449</v>
      </c>
      <c r="X280" s="187">
        <v>1.7211058336378047</v>
      </c>
      <c r="Y280" s="188">
        <v>36</v>
      </c>
      <c r="Z280" s="188">
        <v>70</v>
      </c>
      <c r="AA280" s="188">
        <v>54</v>
      </c>
      <c r="AB280" s="188">
        <v>87</v>
      </c>
      <c r="AC280" s="188">
        <v>73</v>
      </c>
      <c r="AD280" s="189">
        <v>20.527499999999982</v>
      </c>
    </row>
    <row r="281" spans="1:30" s="183" customFormat="1" ht="11.35" x14ac:dyDescent="0.35">
      <c r="A281" s="175">
        <v>268</v>
      </c>
      <c r="B281" s="175">
        <v>16.950000000000045</v>
      </c>
      <c r="C281" s="175">
        <v>944.40000000000487</v>
      </c>
      <c r="D281" s="184">
        <v>3.8546938775510404</v>
      </c>
      <c r="E281" s="184">
        <v>4.7866263068895005</v>
      </c>
      <c r="F281" s="185">
        <v>1485.8126999999981</v>
      </c>
      <c r="G281" s="185">
        <v>26656.059885000141</v>
      </c>
      <c r="H281" s="185">
        <v>108.800244428572</v>
      </c>
      <c r="I281" s="185">
        <v>246.02840215358262</v>
      </c>
      <c r="J281" s="185">
        <v>1600</v>
      </c>
      <c r="K281" s="185">
        <v>321800</v>
      </c>
      <c r="L281" s="185">
        <v>1313.4693877551019</v>
      </c>
      <c r="M281" s="185">
        <v>267.16139148468557</v>
      </c>
      <c r="N281" s="186">
        <v>9.5999999999999943</v>
      </c>
      <c r="O281" s="186">
        <v>178.94999999999726</v>
      </c>
      <c r="P281" s="186">
        <v>0.7304081632652949</v>
      </c>
      <c r="Q281" s="186">
        <v>1.8246726173724286</v>
      </c>
      <c r="R281" s="187">
        <v>0.86018985116606295</v>
      </c>
      <c r="S281" s="192">
        <v>13.650000000000002</v>
      </c>
      <c r="T281" s="192">
        <v>175.94999999999732</v>
      </c>
      <c r="U281" s="192">
        <v>0.7304081632652949</v>
      </c>
      <c r="V281" s="192">
        <v>1.9142762548264798</v>
      </c>
      <c r="W281" s="187">
        <v>0.86253369272237379</v>
      </c>
      <c r="X281" s="187">
        <v>1.7227235438884367</v>
      </c>
      <c r="Y281" s="188">
        <v>26</v>
      </c>
      <c r="Z281" s="188">
        <v>71</v>
      </c>
      <c r="AA281" s="188">
        <v>63</v>
      </c>
      <c r="AB281" s="188">
        <v>79</v>
      </c>
      <c r="AC281" s="188">
        <v>81</v>
      </c>
      <c r="AD281" s="189">
        <v>21.332499999999957</v>
      </c>
    </row>
    <row r="282" spans="1:30" s="183" customFormat="1" ht="11.35" x14ac:dyDescent="0.35">
      <c r="A282" s="175">
        <v>269</v>
      </c>
      <c r="B282" s="175">
        <v>17.549999999999955</v>
      </c>
      <c r="C282" s="175">
        <v>529.19999999999823</v>
      </c>
      <c r="D282" s="184">
        <v>2.1599999999999926</v>
      </c>
      <c r="E282" s="184">
        <v>2.9881857536573304</v>
      </c>
      <c r="F282" s="185">
        <v>709.44210000000169</v>
      </c>
      <c r="G282" s="185">
        <v>13291.479545</v>
      </c>
      <c r="H282" s="185">
        <v>54.250936918367344</v>
      </c>
      <c r="I282" s="185">
        <v>119.48900490139572</v>
      </c>
      <c r="J282" s="185">
        <v>1600</v>
      </c>
      <c r="K282" s="185">
        <v>313350</v>
      </c>
      <c r="L282" s="185">
        <v>1278.9795918367347</v>
      </c>
      <c r="M282" s="185">
        <v>283.41625601218402</v>
      </c>
      <c r="N282" s="186">
        <v>8.4000000000000341</v>
      </c>
      <c r="O282" s="186">
        <v>161.69999999999902</v>
      </c>
      <c r="P282" s="186">
        <v>0.65999999999999603</v>
      </c>
      <c r="Q282" s="186">
        <v>1.5612337492099375</v>
      </c>
      <c r="R282" s="187">
        <v>0.86805385556915626</v>
      </c>
      <c r="S282" s="192">
        <v>7.8000000000000007</v>
      </c>
      <c r="T282" s="192">
        <v>145.49999999999909</v>
      </c>
      <c r="U282" s="192">
        <v>0.65999999999999603</v>
      </c>
      <c r="V282" s="192">
        <v>1.4850978555915033</v>
      </c>
      <c r="W282" s="187">
        <v>0.88127294981640203</v>
      </c>
      <c r="X282" s="187">
        <v>1.7493268053855582</v>
      </c>
      <c r="Y282" s="188">
        <v>36</v>
      </c>
      <c r="Z282" s="188">
        <v>60</v>
      </c>
      <c r="AA282" s="188">
        <v>64</v>
      </c>
      <c r="AB282" s="188">
        <v>81</v>
      </c>
      <c r="AC282" s="188">
        <v>79</v>
      </c>
      <c r="AD282" s="189">
        <v>20.424999999999986</v>
      </c>
    </row>
    <row r="283" spans="1:30" s="183" customFormat="1" ht="11.35" x14ac:dyDescent="0.35">
      <c r="A283" s="175">
        <v>270</v>
      </c>
      <c r="B283" s="175">
        <v>26.55000000000075</v>
      </c>
      <c r="C283" s="175">
        <v>2012.5500000000304</v>
      </c>
      <c r="D283" s="184">
        <v>8.2144897959184924</v>
      </c>
      <c r="E283" s="184">
        <v>7.3159482373495317</v>
      </c>
      <c r="F283" s="185">
        <v>2235.4119000000574</v>
      </c>
      <c r="G283" s="185">
        <v>56163.571330000792</v>
      </c>
      <c r="H283" s="185">
        <v>229.23906665306447</v>
      </c>
      <c r="I283" s="185">
        <v>408.60049350428523</v>
      </c>
      <c r="J283" s="185">
        <v>1600</v>
      </c>
      <c r="K283" s="185">
        <v>315650</v>
      </c>
      <c r="L283" s="185">
        <v>1288.3673469387754</v>
      </c>
      <c r="M283" s="185">
        <v>283.48928723778658</v>
      </c>
      <c r="N283" s="186">
        <v>6.5999999999999091</v>
      </c>
      <c r="O283" s="186">
        <v>73.649999999997789</v>
      </c>
      <c r="P283" s="186">
        <v>0.30061224489795013</v>
      </c>
      <c r="Q283" s="186">
        <v>1.0747805879082912</v>
      </c>
      <c r="R283" s="187">
        <v>0.93718817960854728</v>
      </c>
      <c r="S283" s="192">
        <v>9.5999999999999091</v>
      </c>
      <c r="T283" s="192">
        <v>100.19999999999803</v>
      </c>
      <c r="U283" s="192">
        <v>0.30061224489795013</v>
      </c>
      <c r="V283" s="192">
        <v>1.4194784381831893</v>
      </c>
      <c r="W283" s="187">
        <v>0.91454522195215715</v>
      </c>
      <c r="X283" s="187">
        <v>1.8517334015607045</v>
      </c>
      <c r="Y283" s="188">
        <v>28</v>
      </c>
      <c r="Z283" s="188">
        <v>63</v>
      </c>
      <c r="AA283" s="188">
        <v>69</v>
      </c>
      <c r="AB283" s="188">
        <v>81</v>
      </c>
      <c r="AC283" s="188">
        <v>79</v>
      </c>
      <c r="AD283" s="189">
        <v>19.542499999999965</v>
      </c>
    </row>
    <row r="284" spans="1:30" s="183" customFormat="1" ht="11.35" x14ac:dyDescent="0.35">
      <c r="A284" s="175">
        <v>271</v>
      </c>
      <c r="B284" s="175">
        <v>13.650000000000091</v>
      </c>
      <c r="C284" s="175">
        <v>472.65000000000452</v>
      </c>
      <c r="D284" s="184">
        <v>1.9291836734694061</v>
      </c>
      <c r="E284" s="184">
        <v>2.6557383252480786</v>
      </c>
      <c r="F284" s="185">
        <v>883.45619999999815</v>
      </c>
      <c r="G284" s="185">
        <v>10602.589875000085</v>
      </c>
      <c r="H284" s="185">
        <v>43.275877040816674</v>
      </c>
      <c r="I284" s="185">
        <v>103.31801627932902</v>
      </c>
      <c r="J284" s="185">
        <v>1600</v>
      </c>
      <c r="K284" s="185">
        <v>311050</v>
      </c>
      <c r="L284" s="185">
        <v>1269.591836734694</v>
      </c>
      <c r="M284" s="185">
        <v>267.39452634632056</v>
      </c>
      <c r="N284" s="186">
        <v>9.5999999999999943</v>
      </c>
      <c r="O284" s="186">
        <v>163.49999999999881</v>
      </c>
      <c r="P284" s="186">
        <v>0.66734693877550533</v>
      </c>
      <c r="Q284" s="186">
        <v>1.5814741715784231</v>
      </c>
      <c r="R284" s="187">
        <v>0.86544871003579893</v>
      </c>
      <c r="S284" s="192">
        <v>15.600000000000001</v>
      </c>
      <c r="T284" s="192">
        <v>195.1499999999993</v>
      </c>
      <c r="U284" s="192">
        <v>0.66734693877550533</v>
      </c>
      <c r="V284" s="192">
        <v>1.97360611843887</v>
      </c>
      <c r="W284" s="187">
        <v>0.8394025428959393</v>
      </c>
      <c r="X284" s="187">
        <v>1.7048512529317383</v>
      </c>
      <c r="Y284" s="188">
        <v>22</v>
      </c>
      <c r="Z284" s="188">
        <v>85</v>
      </c>
      <c r="AA284" s="188">
        <v>53</v>
      </c>
      <c r="AB284" s="188">
        <v>86</v>
      </c>
      <c r="AC284" s="188">
        <v>74</v>
      </c>
      <c r="AD284" s="189">
        <v>20.252499999999987</v>
      </c>
    </row>
    <row r="285" spans="1:30" s="183" customFormat="1" ht="11.35" x14ac:dyDescent="0.35">
      <c r="A285" s="175">
        <v>272</v>
      </c>
      <c r="B285" s="175">
        <v>23.700000000000159</v>
      </c>
      <c r="C285" s="175">
        <v>1011.8999999999976</v>
      </c>
      <c r="D285" s="184">
        <v>4.1302040816326429</v>
      </c>
      <c r="E285" s="184">
        <v>5.4482556577567554</v>
      </c>
      <c r="F285" s="185">
        <v>1954.3122000000085</v>
      </c>
      <c r="G285" s="185">
        <v>25074.390699999884</v>
      </c>
      <c r="H285" s="185">
        <v>102.34445183673422</v>
      </c>
      <c r="I285" s="185">
        <v>242.95667520025782</v>
      </c>
      <c r="J285" s="185">
        <v>1600</v>
      </c>
      <c r="K285" s="185">
        <v>314950</v>
      </c>
      <c r="L285" s="185">
        <v>1285.5102040816328</v>
      </c>
      <c r="M285" s="185">
        <v>270.67054882644214</v>
      </c>
      <c r="N285" s="186">
        <v>9.6000000000000227</v>
      </c>
      <c r="O285" s="186">
        <v>167.39999999999873</v>
      </c>
      <c r="P285" s="186">
        <v>0.68326530612244374</v>
      </c>
      <c r="Q285" s="186">
        <v>1.7451295078005864</v>
      </c>
      <c r="R285" s="187">
        <v>0.86513595166163237</v>
      </c>
      <c r="S285" s="192">
        <v>11.700000000000001</v>
      </c>
      <c r="T285" s="192">
        <v>157.34999999999854</v>
      </c>
      <c r="U285" s="192">
        <v>0.68326530612244374</v>
      </c>
      <c r="V285" s="192">
        <v>1.8132088950686776</v>
      </c>
      <c r="W285" s="187">
        <v>0.87323262839879268</v>
      </c>
      <c r="X285" s="187">
        <v>1.7383685800604249</v>
      </c>
      <c r="Y285" s="188">
        <v>33</v>
      </c>
      <c r="Z285" s="188">
        <v>72</v>
      </c>
      <c r="AA285" s="188">
        <v>55</v>
      </c>
      <c r="AB285" s="188">
        <v>74</v>
      </c>
      <c r="AC285" s="188">
        <v>86</v>
      </c>
      <c r="AD285" s="189">
        <v>20.687499999999979</v>
      </c>
    </row>
    <row r="286" spans="1:30" s="183" customFormat="1" ht="11.35" x14ac:dyDescent="0.35">
      <c r="A286" s="175">
        <v>273</v>
      </c>
      <c r="B286" s="175">
        <v>18.600000000000364</v>
      </c>
      <c r="C286" s="175">
        <v>765.30000000001291</v>
      </c>
      <c r="D286" s="184">
        <v>3.1236734693878079</v>
      </c>
      <c r="E286" s="184">
        <v>4.3721959135034236</v>
      </c>
      <c r="F286" s="185">
        <v>1459.0413000000226</v>
      </c>
      <c r="G286" s="185">
        <v>20103.164815000317</v>
      </c>
      <c r="H286" s="185">
        <v>82.053733938776801</v>
      </c>
      <c r="I286" s="185">
        <v>187.36664462946982</v>
      </c>
      <c r="J286" s="185">
        <v>1600</v>
      </c>
      <c r="K286" s="185">
        <v>311300</v>
      </c>
      <c r="L286" s="185">
        <v>1270.6122448979593</v>
      </c>
      <c r="M286" s="185">
        <v>277.75009527130391</v>
      </c>
      <c r="N286" s="186">
        <v>6.6000000000000014</v>
      </c>
      <c r="O286" s="186">
        <v>122.84999999999812</v>
      </c>
      <c r="P286" s="186">
        <v>0.50142857142856379</v>
      </c>
      <c r="Q286" s="186">
        <v>1.2847338181921228</v>
      </c>
      <c r="R286" s="187">
        <v>0.89853815659068526</v>
      </c>
      <c r="S286" s="192">
        <v>13.650000000000002</v>
      </c>
      <c r="T286" s="192">
        <v>160.79999999999819</v>
      </c>
      <c r="U286" s="192">
        <v>0.50142857142856379</v>
      </c>
      <c r="V286" s="192">
        <v>1.7903288619480904</v>
      </c>
      <c r="W286" s="187">
        <v>0.8671952428146692</v>
      </c>
      <c r="X286" s="187">
        <v>1.7657333994053546</v>
      </c>
      <c r="Y286" s="188">
        <v>35</v>
      </c>
      <c r="Z286" s="188">
        <v>64</v>
      </c>
      <c r="AA286" s="188">
        <v>61</v>
      </c>
      <c r="AB286" s="188">
        <v>81</v>
      </c>
      <c r="AC286" s="188">
        <v>79</v>
      </c>
      <c r="AD286" s="189">
        <v>20.179999999999968</v>
      </c>
    </row>
    <row r="287" spans="1:30" s="183" customFormat="1" ht="11.35" x14ac:dyDescent="0.35">
      <c r="A287" s="175">
        <v>274</v>
      </c>
      <c r="B287" s="175">
        <v>42.599999999999909</v>
      </c>
      <c r="C287" s="175">
        <v>2238.7500000000377</v>
      </c>
      <c r="D287" s="184">
        <v>9.1377551020409697</v>
      </c>
      <c r="E287" s="184">
        <v>10.478005509064161</v>
      </c>
      <c r="F287" s="185">
        <v>2958.2397000000287</v>
      </c>
      <c r="G287" s="185">
        <v>52781.004940000996</v>
      </c>
      <c r="H287" s="185">
        <v>215.43267322449387</v>
      </c>
      <c r="I287" s="185">
        <v>435.50113516154613</v>
      </c>
      <c r="J287" s="185">
        <v>1600</v>
      </c>
      <c r="K287" s="185">
        <v>315550</v>
      </c>
      <c r="L287" s="185">
        <v>1287.9591836734694</v>
      </c>
      <c r="M287" s="185">
        <v>279.50468185642046</v>
      </c>
      <c r="N287" s="186">
        <v>6.5999999999999091</v>
      </c>
      <c r="O287" s="186">
        <v>59.399999999999523</v>
      </c>
      <c r="P287" s="186">
        <v>0.24244897959183478</v>
      </c>
      <c r="Q287" s="186">
        <v>0.99628105729865879</v>
      </c>
      <c r="R287" s="187">
        <v>0.94902162718846594</v>
      </c>
      <c r="S287" s="192">
        <v>15.600000000000001</v>
      </c>
      <c r="T287" s="192">
        <v>76.649999999999437</v>
      </c>
      <c r="U287" s="192">
        <v>0.24244897959183478</v>
      </c>
      <c r="V287" s="192">
        <v>1.3888269020775796</v>
      </c>
      <c r="W287" s="187">
        <v>0.93421730175077289</v>
      </c>
      <c r="X287" s="187">
        <v>1.8832389289392388</v>
      </c>
      <c r="Y287" s="188">
        <v>30</v>
      </c>
      <c r="Z287" s="188">
        <v>64</v>
      </c>
      <c r="AA287" s="188">
        <v>66</v>
      </c>
      <c r="AB287" s="188">
        <v>79</v>
      </c>
      <c r="AC287" s="188">
        <v>81</v>
      </c>
      <c r="AD287" s="189">
        <v>19.419999999999991</v>
      </c>
    </row>
    <row r="288" spans="1:30" s="183" customFormat="1" ht="11.35" x14ac:dyDescent="0.35">
      <c r="A288" s="175">
        <v>275</v>
      </c>
      <c r="B288" s="175">
        <v>29.999999999999943</v>
      </c>
      <c r="C288" s="175">
        <v>1347.1499999999983</v>
      </c>
      <c r="D288" s="184">
        <v>5.4985714285714211</v>
      </c>
      <c r="E288" s="184">
        <v>7.725788993609032</v>
      </c>
      <c r="F288" s="185">
        <v>2650.3685999999993</v>
      </c>
      <c r="G288" s="185">
        <v>30215.689340000041</v>
      </c>
      <c r="H288" s="185">
        <v>123.32934424489812</v>
      </c>
      <c r="I288" s="185">
        <v>326.91330945663299</v>
      </c>
      <c r="J288" s="185">
        <v>1600</v>
      </c>
      <c r="K288" s="185">
        <v>310000</v>
      </c>
      <c r="L288" s="185">
        <v>1265.3061224489795</v>
      </c>
      <c r="M288" s="185">
        <v>286.6932875930068</v>
      </c>
      <c r="N288" s="186">
        <v>7.6499999999999773</v>
      </c>
      <c r="O288" s="186">
        <v>143.99999999999946</v>
      </c>
      <c r="P288" s="186">
        <v>0.58775510204081416</v>
      </c>
      <c r="Q288" s="186">
        <v>1.4877274799281186</v>
      </c>
      <c r="R288" s="187">
        <v>0.88223748773307198</v>
      </c>
      <c r="S288" s="192">
        <v>13.650000000000002</v>
      </c>
      <c r="T288" s="192">
        <v>154.64999999999912</v>
      </c>
      <c r="U288" s="192">
        <v>0.58775510204081416</v>
      </c>
      <c r="V288" s="192">
        <v>1.7940573951528616</v>
      </c>
      <c r="W288" s="187">
        <v>0.87352796859666404</v>
      </c>
      <c r="X288" s="187">
        <v>1.755765456329736</v>
      </c>
      <c r="Y288" s="188">
        <v>37</v>
      </c>
      <c r="Z288" s="188">
        <v>67</v>
      </c>
      <c r="AA288" s="188">
        <v>56</v>
      </c>
      <c r="AB288" s="188">
        <v>80</v>
      </c>
      <c r="AC288" s="188">
        <v>80</v>
      </c>
      <c r="AD288" s="189">
        <v>20.379999999999988</v>
      </c>
    </row>
    <row r="289" spans="1:30" s="183" customFormat="1" ht="11.35" x14ac:dyDescent="0.35">
      <c r="A289" s="175">
        <v>276</v>
      </c>
      <c r="B289" s="175">
        <v>28.649999999999864</v>
      </c>
      <c r="C289" s="175">
        <v>1245.8999999999978</v>
      </c>
      <c r="D289" s="184">
        <v>5.0853061224489711</v>
      </c>
      <c r="E289" s="184">
        <v>6.6940691581137255</v>
      </c>
      <c r="F289" s="185">
        <v>2556.6686999999883</v>
      </c>
      <c r="G289" s="185">
        <v>35679.36025499992</v>
      </c>
      <c r="H289" s="185">
        <v>145.63004185714252</v>
      </c>
      <c r="I289" s="185">
        <v>365.90789280636989</v>
      </c>
      <c r="J289" s="185">
        <v>1600</v>
      </c>
      <c r="K289" s="185">
        <v>307850</v>
      </c>
      <c r="L289" s="185">
        <v>1256.5306122448981</v>
      </c>
      <c r="M289" s="185">
        <v>276.61264136392703</v>
      </c>
      <c r="N289" s="186">
        <v>7.6500000000000057</v>
      </c>
      <c r="O289" s="186">
        <v>122.24999999999854</v>
      </c>
      <c r="P289" s="186">
        <v>0.49897959183672874</v>
      </c>
      <c r="Q289" s="186">
        <v>1.3808589701643712</v>
      </c>
      <c r="R289" s="187">
        <v>0.89718682982212794</v>
      </c>
      <c r="S289" s="192">
        <v>9.5999999999999091</v>
      </c>
      <c r="T289" s="192">
        <v>123.44999999999877</v>
      </c>
      <c r="U289" s="192">
        <v>0.49897959183672874</v>
      </c>
      <c r="V289" s="192">
        <v>1.5185854293572782</v>
      </c>
      <c r="W289" s="187">
        <v>0.89617762078970697</v>
      </c>
      <c r="X289" s="187">
        <v>1.7933644506118349</v>
      </c>
      <c r="Y289" s="188">
        <v>33</v>
      </c>
      <c r="Z289" s="188">
        <v>74</v>
      </c>
      <c r="AA289" s="188">
        <v>53</v>
      </c>
      <c r="AB289" s="188">
        <v>74</v>
      </c>
      <c r="AC289" s="188">
        <v>86</v>
      </c>
      <c r="AD289" s="189">
        <v>19.817499999999978</v>
      </c>
    </row>
    <row r="290" spans="1:30" s="183" customFormat="1" ht="11.35" x14ac:dyDescent="0.35">
      <c r="A290" s="175">
        <v>277</v>
      </c>
      <c r="B290" s="175">
        <v>16.799999999999955</v>
      </c>
      <c r="C290" s="175">
        <v>698.24999999999955</v>
      </c>
      <c r="D290" s="184">
        <v>2.8499999999999983</v>
      </c>
      <c r="E290" s="184">
        <v>3.5463991204193839</v>
      </c>
      <c r="F290" s="185">
        <v>843.29909999998392</v>
      </c>
      <c r="G290" s="185">
        <v>17372.035824999992</v>
      </c>
      <c r="H290" s="185">
        <v>70.906268673469356</v>
      </c>
      <c r="I290" s="185">
        <v>145.91691965963881</v>
      </c>
      <c r="J290" s="185">
        <v>1600</v>
      </c>
      <c r="K290" s="185">
        <v>313650</v>
      </c>
      <c r="L290" s="185">
        <v>1280.204081632653</v>
      </c>
      <c r="M290" s="185">
        <v>280.12358071943032</v>
      </c>
      <c r="N290" s="186">
        <v>9.5999999999999091</v>
      </c>
      <c r="O290" s="186">
        <v>144.89999999999807</v>
      </c>
      <c r="P290" s="186">
        <v>0.59142857142856353</v>
      </c>
      <c r="Q290" s="186">
        <v>1.6444354754099797</v>
      </c>
      <c r="R290" s="187">
        <v>0.88170462894930346</v>
      </c>
      <c r="S290" s="192">
        <v>11.700000000000001</v>
      </c>
      <c r="T290" s="192">
        <v>168.8999999999983</v>
      </c>
      <c r="U290" s="192">
        <v>0.59142857142856353</v>
      </c>
      <c r="V290" s="192">
        <v>1.7180364413433844</v>
      </c>
      <c r="W290" s="187">
        <v>0.86211119275042969</v>
      </c>
      <c r="X290" s="187">
        <v>1.7438158216997333</v>
      </c>
      <c r="Y290" s="188">
        <v>36</v>
      </c>
      <c r="Z290" s="188">
        <v>64</v>
      </c>
      <c r="AA290" s="188">
        <v>60</v>
      </c>
      <c r="AB290" s="188">
        <v>77</v>
      </c>
      <c r="AC290" s="188">
        <v>83</v>
      </c>
      <c r="AD290" s="189">
        <v>20.414999999999971</v>
      </c>
    </row>
    <row r="291" spans="1:30" s="183" customFormat="1" ht="11.35" x14ac:dyDescent="0.35">
      <c r="A291" s="175">
        <v>278</v>
      </c>
      <c r="B291" s="175">
        <v>12</v>
      </c>
      <c r="C291" s="175">
        <v>548.85000000000309</v>
      </c>
      <c r="D291" s="184">
        <v>2.2402040816326658</v>
      </c>
      <c r="E291" s="184">
        <v>3.0479813864179799</v>
      </c>
      <c r="F291" s="185">
        <v>1044.0846000000145</v>
      </c>
      <c r="G291" s="185">
        <v>16278.944690000115</v>
      </c>
      <c r="H291" s="185">
        <v>66.444672204082096</v>
      </c>
      <c r="I291" s="185">
        <v>165.39972616596353</v>
      </c>
      <c r="J291" s="185">
        <v>1600</v>
      </c>
      <c r="K291" s="185">
        <v>310150</v>
      </c>
      <c r="L291" s="185">
        <v>1265.9183673469388</v>
      </c>
      <c r="M291" s="185">
        <v>277.4512094705442</v>
      </c>
      <c r="N291" s="186">
        <v>9.6000000000000227</v>
      </c>
      <c r="O291" s="186">
        <v>197.24999999999852</v>
      </c>
      <c r="P291" s="186">
        <v>0.80510204081632053</v>
      </c>
      <c r="Q291" s="186">
        <v>1.8494971873734631</v>
      </c>
      <c r="R291" s="187">
        <v>0.84369428265779245</v>
      </c>
      <c r="S291" s="192">
        <v>9.6000000000000227</v>
      </c>
      <c r="T291" s="192">
        <v>205.94999999999834</v>
      </c>
      <c r="U291" s="192">
        <v>0.80510204081632053</v>
      </c>
      <c r="V291" s="192">
        <v>1.9375373165769154</v>
      </c>
      <c r="W291" s="187">
        <v>0.83680019018186247</v>
      </c>
      <c r="X291" s="187">
        <v>1.6804944728396549</v>
      </c>
      <c r="Y291" s="188">
        <v>35</v>
      </c>
      <c r="Z291" s="188">
        <v>69</v>
      </c>
      <c r="AA291" s="188">
        <v>56</v>
      </c>
      <c r="AB291" s="188">
        <v>80</v>
      </c>
      <c r="AC291" s="188">
        <v>80</v>
      </c>
      <c r="AD291" s="189">
        <v>21.032499999999974</v>
      </c>
    </row>
    <row r="292" spans="1:30" s="183" customFormat="1" ht="11.35" x14ac:dyDescent="0.35">
      <c r="A292" s="175">
        <v>279</v>
      </c>
      <c r="B292" s="175">
        <v>17.25</v>
      </c>
      <c r="C292" s="175">
        <v>671.40000000000566</v>
      </c>
      <c r="D292" s="184">
        <v>2.7404081632653292</v>
      </c>
      <c r="E292" s="184">
        <v>3.8118532556429972</v>
      </c>
      <c r="F292" s="185">
        <v>1124.3987999999997</v>
      </c>
      <c r="G292" s="185">
        <v>13828.915400000129</v>
      </c>
      <c r="H292" s="185">
        <v>56.444552653061749</v>
      </c>
      <c r="I292" s="185">
        <v>142.38156738938667</v>
      </c>
      <c r="J292" s="185">
        <v>1600</v>
      </c>
      <c r="K292" s="185">
        <v>302050</v>
      </c>
      <c r="L292" s="185">
        <v>1232.8571428571429</v>
      </c>
      <c r="M292" s="185">
        <v>286.4279728074012</v>
      </c>
      <c r="N292" s="186">
        <v>9.6000000000000014</v>
      </c>
      <c r="O292" s="186">
        <v>173.54999999999836</v>
      </c>
      <c r="P292" s="186">
        <v>0.70836734693876879</v>
      </c>
      <c r="Q292" s="186">
        <v>1.7860919272814186</v>
      </c>
      <c r="R292" s="187">
        <v>0.85648722401389343</v>
      </c>
      <c r="S292" s="192">
        <v>9.6000000000000227</v>
      </c>
      <c r="T292" s="192">
        <v>195.29999999999859</v>
      </c>
      <c r="U292" s="192">
        <v>0.70836734693876879</v>
      </c>
      <c r="V292" s="192">
        <v>1.9574291017874816</v>
      </c>
      <c r="W292" s="187">
        <v>0.83850161250310185</v>
      </c>
      <c r="X292" s="187">
        <v>1.6949888365169952</v>
      </c>
      <c r="Y292" s="188">
        <v>41</v>
      </c>
      <c r="Z292" s="188">
        <v>70</v>
      </c>
      <c r="AA292" s="188">
        <v>49</v>
      </c>
      <c r="AB292" s="188">
        <v>77</v>
      </c>
      <c r="AC292" s="188">
        <v>83</v>
      </c>
      <c r="AD292" s="189">
        <v>20.154999999999976</v>
      </c>
    </row>
    <row r="293" spans="1:30" s="183" customFormat="1" ht="11.35" x14ac:dyDescent="0.35">
      <c r="A293" s="175">
        <v>280</v>
      </c>
      <c r="B293" s="175">
        <v>12.44999999999996</v>
      </c>
      <c r="C293" s="175">
        <v>565.65000000000589</v>
      </c>
      <c r="D293" s="184">
        <v>2.3087755102041059</v>
      </c>
      <c r="E293" s="184">
        <v>3.0507850593062718</v>
      </c>
      <c r="F293" s="185">
        <v>883.45619999999815</v>
      </c>
      <c r="G293" s="185">
        <v>13015.882855000127</v>
      </c>
      <c r="H293" s="185">
        <v>53.126052469388277</v>
      </c>
      <c r="I293" s="185">
        <v>123.64774514356324</v>
      </c>
      <c r="J293" s="185">
        <v>1600</v>
      </c>
      <c r="K293" s="185">
        <v>311700</v>
      </c>
      <c r="L293" s="185">
        <v>1272.2448979591836</v>
      </c>
      <c r="M293" s="185">
        <v>278.50791926023516</v>
      </c>
      <c r="N293" s="186">
        <v>7.6500000000000057</v>
      </c>
      <c r="O293" s="186">
        <v>157.79999999999791</v>
      </c>
      <c r="P293" s="186">
        <v>0.64408163265305274</v>
      </c>
      <c r="Q293" s="186">
        <v>1.5027896441685451</v>
      </c>
      <c r="R293" s="187">
        <v>0.87136219124480474</v>
      </c>
      <c r="S293" s="192">
        <v>7.8000000000000007</v>
      </c>
      <c r="T293" s="192">
        <v>159.89999999999824</v>
      </c>
      <c r="U293" s="192">
        <v>0.64408163265305274</v>
      </c>
      <c r="V293" s="192">
        <v>1.4810632195445568</v>
      </c>
      <c r="W293" s="187">
        <v>0.86965028124235877</v>
      </c>
      <c r="X293" s="187">
        <v>1.7410124724871636</v>
      </c>
      <c r="Y293" s="188">
        <v>36</v>
      </c>
      <c r="Z293" s="188">
        <v>68</v>
      </c>
      <c r="AA293" s="188">
        <v>56</v>
      </c>
      <c r="AB293" s="188">
        <v>79</v>
      </c>
      <c r="AC293" s="188">
        <v>81</v>
      </c>
      <c r="AD293" s="189">
        <v>20.444999999999968</v>
      </c>
    </row>
    <row r="294" spans="1:30" s="183" customFormat="1" ht="11.35" x14ac:dyDescent="0.35">
      <c r="A294" s="175">
        <v>281</v>
      </c>
      <c r="B294" s="175">
        <v>14.100000000000136</v>
      </c>
      <c r="C294" s="175">
        <v>753.75000000001432</v>
      </c>
      <c r="D294" s="184">
        <v>3.0765306122449565</v>
      </c>
      <c r="E294" s="184">
        <v>3.6243696744357234</v>
      </c>
      <c r="F294" s="185">
        <v>856.68480000001739</v>
      </c>
      <c r="G294" s="185">
        <v>15610.849530000323</v>
      </c>
      <c r="H294" s="185">
        <v>63.717753183674787</v>
      </c>
      <c r="I294" s="185">
        <v>129.25932730804735</v>
      </c>
      <c r="J294" s="185">
        <v>1600</v>
      </c>
      <c r="K294" s="185">
        <v>308400</v>
      </c>
      <c r="L294" s="185">
        <v>1258.7755102040817</v>
      </c>
      <c r="M294" s="185">
        <v>267.91264062068672</v>
      </c>
      <c r="N294" s="186">
        <v>9.6000000000000014</v>
      </c>
      <c r="O294" s="186">
        <v>137.84999999999872</v>
      </c>
      <c r="P294" s="186">
        <v>0.56265306122448455</v>
      </c>
      <c r="Q294" s="186">
        <v>1.6756706212079704</v>
      </c>
      <c r="R294" s="187">
        <v>0.88451872329731185</v>
      </c>
      <c r="S294" s="192">
        <v>9.75</v>
      </c>
      <c r="T294" s="192">
        <v>131.69999999999902</v>
      </c>
      <c r="U294" s="192">
        <v>0.56265306122448455</v>
      </c>
      <c r="V294" s="192">
        <v>1.4258582842524998</v>
      </c>
      <c r="W294" s="187">
        <v>0.88967077155064167</v>
      </c>
      <c r="X294" s="187">
        <v>1.7741894948479535</v>
      </c>
      <c r="Y294" s="188">
        <v>29</v>
      </c>
      <c r="Z294" s="188">
        <v>78</v>
      </c>
      <c r="AA294" s="188">
        <v>53</v>
      </c>
      <c r="AB294" s="188">
        <v>86</v>
      </c>
      <c r="AC294" s="188">
        <v>74</v>
      </c>
      <c r="AD294" s="189">
        <v>19.894999999999982</v>
      </c>
    </row>
    <row r="295" spans="1:30" s="183" customFormat="1" ht="11.35" x14ac:dyDescent="0.35">
      <c r="A295" s="175">
        <v>282</v>
      </c>
      <c r="B295" s="175">
        <v>17.25</v>
      </c>
      <c r="C295" s="175">
        <v>702.45000000000528</v>
      </c>
      <c r="D295" s="184">
        <v>2.8671428571428788</v>
      </c>
      <c r="E295" s="184">
        <v>3.7721982328871206</v>
      </c>
      <c r="F295" s="185">
        <v>1271.6415000000002</v>
      </c>
      <c r="G295" s="185">
        <v>20348.941140000228</v>
      </c>
      <c r="H295" s="185">
        <v>83.056902612245835</v>
      </c>
      <c r="I295" s="185">
        <v>179.34709970728798</v>
      </c>
      <c r="J295" s="185">
        <v>1600</v>
      </c>
      <c r="K295" s="185">
        <v>318150</v>
      </c>
      <c r="L295" s="185">
        <v>1298.5714285714287</v>
      </c>
      <c r="M295" s="185">
        <v>275.85188470460366</v>
      </c>
      <c r="N295" s="186">
        <v>8.2499999999998863</v>
      </c>
      <c r="O295" s="186">
        <v>152.39999999999861</v>
      </c>
      <c r="P295" s="186">
        <v>0.62204081632652497</v>
      </c>
      <c r="Q295" s="186">
        <v>1.4861256974062065</v>
      </c>
      <c r="R295" s="187">
        <v>0.87375745526839066</v>
      </c>
      <c r="S295" s="192">
        <v>9.6000000000000227</v>
      </c>
      <c r="T295" s="192">
        <v>148.19999999999857</v>
      </c>
      <c r="U295" s="192">
        <v>0.62204081632652497</v>
      </c>
      <c r="V295" s="192">
        <v>1.6744574879313032</v>
      </c>
      <c r="W295" s="187">
        <v>0.87723658051689957</v>
      </c>
      <c r="X295" s="187">
        <v>1.7509940357852902</v>
      </c>
      <c r="Y295" s="188">
        <v>28</v>
      </c>
      <c r="Z295" s="188">
        <v>73</v>
      </c>
      <c r="AA295" s="188">
        <v>59</v>
      </c>
      <c r="AB295" s="188">
        <v>81</v>
      </c>
      <c r="AC295" s="188">
        <v>79</v>
      </c>
      <c r="AD295" s="189">
        <v>20.11999999999998</v>
      </c>
    </row>
    <row r="296" spans="1:30" s="183" customFormat="1" ht="11.35" x14ac:dyDescent="0.35">
      <c r="A296" s="175">
        <v>283</v>
      </c>
      <c r="B296" s="175">
        <v>18.149999999999864</v>
      </c>
      <c r="C296" s="175">
        <v>803.99999999999864</v>
      </c>
      <c r="D296" s="184">
        <v>3.281632653061219</v>
      </c>
      <c r="E296" s="184">
        <v>4.3857244886942679</v>
      </c>
      <c r="F296" s="185">
        <v>1619.6696999999881</v>
      </c>
      <c r="G296" s="185">
        <v>26143.982495</v>
      </c>
      <c r="H296" s="185">
        <v>106.71013263265306</v>
      </c>
      <c r="I296" s="185">
        <v>259.99866551560768</v>
      </c>
      <c r="J296" s="185">
        <v>1600</v>
      </c>
      <c r="K296" s="185">
        <v>310800</v>
      </c>
      <c r="L296" s="185">
        <v>1268.5714285714287</v>
      </c>
      <c r="M296" s="185">
        <v>272.87179479279757</v>
      </c>
      <c r="N296" s="186">
        <v>7.6500000000000057</v>
      </c>
      <c r="O296" s="186">
        <v>176.99999999999892</v>
      </c>
      <c r="P296" s="186">
        <v>0.7224489795918323</v>
      </c>
      <c r="Q296" s="186">
        <v>1.688687688433401</v>
      </c>
      <c r="R296" s="187">
        <v>0.85487639896691747</v>
      </c>
      <c r="S296" s="192">
        <v>9.75</v>
      </c>
      <c r="T296" s="192">
        <v>154.64999999999901</v>
      </c>
      <c r="U296" s="192">
        <v>0.7224489795918323</v>
      </c>
      <c r="V296" s="192">
        <v>1.5788998460915502</v>
      </c>
      <c r="W296" s="187">
        <v>0.87320132824990848</v>
      </c>
      <c r="X296" s="187">
        <v>1.728077727216826</v>
      </c>
      <c r="Y296" s="188">
        <v>33</v>
      </c>
      <c r="Z296" s="188">
        <v>71</v>
      </c>
      <c r="AA296" s="188">
        <v>56</v>
      </c>
      <c r="AB296" s="188">
        <v>81</v>
      </c>
      <c r="AC296" s="188">
        <v>79</v>
      </c>
      <c r="AD296" s="189">
        <v>20.327499999999983</v>
      </c>
    </row>
    <row r="297" spans="1:30" s="183" customFormat="1" ht="11.35" x14ac:dyDescent="0.35">
      <c r="A297" s="175">
        <v>284</v>
      </c>
      <c r="B297" s="175">
        <v>13.200000000000003</v>
      </c>
      <c r="C297" s="175">
        <v>559.65000000000714</v>
      </c>
      <c r="D297" s="184">
        <v>2.2842857142857436</v>
      </c>
      <c r="E297" s="184">
        <v>3.0192293555871776</v>
      </c>
      <c r="F297" s="185">
        <v>1177.9416000000003</v>
      </c>
      <c r="G297" s="185">
        <v>14091.572580000176</v>
      </c>
      <c r="H297" s="185">
        <v>57.516622775510925</v>
      </c>
      <c r="I297" s="185">
        <v>140.85157873224026</v>
      </c>
      <c r="J297" s="185">
        <v>1600</v>
      </c>
      <c r="K297" s="185">
        <v>319900</v>
      </c>
      <c r="L297" s="185">
        <v>1305.7142857142858</v>
      </c>
      <c r="M297" s="185">
        <v>268.5495344606212</v>
      </c>
      <c r="N297" s="186">
        <v>9.5999999999999091</v>
      </c>
      <c r="O297" s="186">
        <v>133.34999999999854</v>
      </c>
      <c r="P297" s="186">
        <v>0.54428571428570838</v>
      </c>
      <c r="Q297" s="186">
        <v>1.468601710337601</v>
      </c>
      <c r="R297" s="187">
        <v>0.89366028708134071</v>
      </c>
      <c r="S297" s="192">
        <v>13.650000000000002</v>
      </c>
      <c r="T297" s="192">
        <v>173.99999999999812</v>
      </c>
      <c r="U297" s="192">
        <v>0.54428571428570838</v>
      </c>
      <c r="V297" s="192">
        <v>1.7980459450400674</v>
      </c>
      <c r="W297" s="187">
        <v>0.86124401913875726</v>
      </c>
      <c r="X297" s="187">
        <v>1.754904306220098</v>
      </c>
      <c r="Y297" s="188">
        <v>22</v>
      </c>
      <c r="Z297" s="188">
        <v>74</v>
      </c>
      <c r="AA297" s="188">
        <v>64</v>
      </c>
      <c r="AB297" s="188">
        <v>89</v>
      </c>
      <c r="AC297" s="188">
        <v>71</v>
      </c>
      <c r="AD297" s="189">
        <v>20.89999999999997</v>
      </c>
    </row>
    <row r="298" spans="1:30" s="183" customFormat="1" ht="11.35" x14ac:dyDescent="0.35">
      <c r="A298" s="175">
        <v>285</v>
      </c>
      <c r="B298" s="175">
        <v>21.450000000000159</v>
      </c>
      <c r="C298" s="175">
        <v>1063.5000000000186</v>
      </c>
      <c r="D298" s="184">
        <v>4.3408163265306881</v>
      </c>
      <c r="E298" s="184">
        <v>4.7799795239010328</v>
      </c>
      <c r="F298" s="185">
        <v>1753.5267000000185</v>
      </c>
      <c r="G298" s="185">
        <v>24967.305100000409</v>
      </c>
      <c r="H298" s="185">
        <v>101.90736775510371</v>
      </c>
      <c r="I298" s="185">
        <v>219.02440688479965</v>
      </c>
      <c r="J298" s="185">
        <v>1600</v>
      </c>
      <c r="K298" s="185">
        <v>311850</v>
      </c>
      <c r="L298" s="185">
        <v>1272.8571428571429</v>
      </c>
      <c r="M298" s="185">
        <v>268.96888722505054</v>
      </c>
      <c r="N298" s="186">
        <v>9.5999999999999091</v>
      </c>
      <c r="O298" s="186">
        <v>91.649999999998457</v>
      </c>
      <c r="P298" s="186">
        <v>0.37408163265305494</v>
      </c>
      <c r="Q298" s="186">
        <v>1.2010461941665211</v>
      </c>
      <c r="R298" s="187">
        <v>0.92068025444632084</v>
      </c>
      <c r="S298" s="192">
        <v>11.700000000000001</v>
      </c>
      <c r="T298" s="192">
        <v>85.349999999998573</v>
      </c>
      <c r="U298" s="192">
        <v>0.37408163265305494</v>
      </c>
      <c r="V298" s="192">
        <v>1.2446431889428549</v>
      </c>
      <c r="W298" s="187">
        <v>0.9261326755809437</v>
      </c>
      <c r="X298" s="187">
        <v>1.8468129300272644</v>
      </c>
      <c r="Y298" s="188">
        <v>28</v>
      </c>
      <c r="Z298" s="188">
        <v>76</v>
      </c>
      <c r="AA298" s="188">
        <v>56</v>
      </c>
      <c r="AB298" s="188">
        <v>74</v>
      </c>
      <c r="AC298" s="188">
        <v>86</v>
      </c>
      <c r="AD298" s="189">
        <v>19.257499999999975</v>
      </c>
    </row>
    <row r="299" spans="1:30" s="183" customFormat="1" ht="11.35" x14ac:dyDescent="0.35">
      <c r="A299" s="175">
        <v>286</v>
      </c>
      <c r="B299" s="175">
        <v>13.200000000000045</v>
      </c>
      <c r="C299" s="175">
        <v>430.50000000000495</v>
      </c>
      <c r="D299" s="184">
        <v>1.7571428571428773</v>
      </c>
      <c r="E299" s="184">
        <v>2.5762272262577266</v>
      </c>
      <c r="F299" s="185">
        <v>1151.1702000000082</v>
      </c>
      <c r="G299" s="185">
        <v>12296.624575000185</v>
      </c>
      <c r="H299" s="185">
        <v>50.190304387755859</v>
      </c>
      <c r="I299" s="185">
        <v>127.36879229022684</v>
      </c>
      <c r="J299" s="185">
        <v>1600</v>
      </c>
      <c r="K299" s="185">
        <v>313200</v>
      </c>
      <c r="L299" s="185">
        <v>1278.3673469387754</v>
      </c>
      <c r="M299" s="185">
        <v>277.39528329029503</v>
      </c>
      <c r="N299" s="186">
        <v>9.2999999999999545</v>
      </c>
      <c r="O299" s="186">
        <v>172.64999999999813</v>
      </c>
      <c r="P299" s="186">
        <v>0.70469387755101276</v>
      </c>
      <c r="Q299" s="186">
        <v>1.7461633611360015</v>
      </c>
      <c r="R299" s="187">
        <v>0.86377086045686002</v>
      </c>
      <c r="S299" s="192">
        <v>13.650000000000002</v>
      </c>
      <c r="T299" s="192">
        <v>199.34999999999826</v>
      </c>
      <c r="U299" s="192">
        <v>0.70469387755101276</v>
      </c>
      <c r="V299" s="192">
        <v>1.9624410755250603</v>
      </c>
      <c r="W299" s="187">
        <v>0.84270327849449755</v>
      </c>
      <c r="X299" s="187">
        <v>1.7064741389513576</v>
      </c>
      <c r="Y299" s="188">
        <v>29</v>
      </c>
      <c r="Z299" s="188">
        <v>71</v>
      </c>
      <c r="AA299" s="188">
        <v>60</v>
      </c>
      <c r="AB299" s="188">
        <v>90</v>
      </c>
      <c r="AC299" s="188">
        <v>70</v>
      </c>
      <c r="AD299" s="189">
        <v>21.122499999999967</v>
      </c>
    </row>
    <row r="300" spans="1:30" s="183" customFormat="1" ht="11.35" x14ac:dyDescent="0.35">
      <c r="A300" s="175">
        <v>287</v>
      </c>
      <c r="B300" s="175">
        <v>18.749999999999545</v>
      </c>
      <c r="C300" s="175">
        <v>677.54999999998927</v>
      </c>
      <c r="D300" s="184">
        <v>2.7655102040815889</v>
      </c>
      <c r="E300" s="184">
        <v>4.2233644914887574</v>
      </c>
      <c r="F300" s="185">
        <v>1298.4128999999555</v>
      </c>
      <c r="G300" s="185">
        <v>14676.825129999808</v>
      </c>
      <c r="H300" s="185">
        <v>59.905408693876765</v>
      </c>
      <c r="I300" s="185">
        <v>150.15859153609858</v>
      </c>
      <c r="J300" s="185">
        <v>1600</v>
      </c>
      <c r="K300" s="185">
        <v>303300</v>
      </c>
      <c r="L300" s="185">
        <v>1237.9591836734694</v>
      </c>
      <c r="M300" s="185">
        <v>259.98092294322851</v>
      </c>
      <c r="N300" s="186">
        <v>9.5999999999999943</v>
      </c>
      <c r="O300" s="186">
        <v>194.54999999999851</v>
      </c>
      <c r="P300" s="186">
        <v>0.79408163265305509</v>
      </c>
      <c r="Q300" s="186">
        <v>1.8324141095065301</v>
      </c>
      <c r="R300" s="187">
        <v>0.84669030732860617</v>
      </c>
      <c r="S300" s="192">
        <v>8.4000000000000341</v>
      </c>
      <c r="T300" s="192">
        <v>227.99999999999844</v>
      </c>
      <c r="U300" s="192">
        <v>0.79408163265305509</v>
      </c>
      <c r="V300" s="192">
        <v>1.9961237109762395</v>
      </c>
      <c r="W300" s="187">
        <v>0.82033096926714055</v>
      </c>
      <c r="X300" s="187">
        <v>1.6670212765957468</v>
      </c>
      <c r="Y300" s="188">
        <v>33</v>
      </c>
      <c r="Z300" s="188">
        <v>80</v>
      </c>
      <c r="AA300" s="188">
        <v>47</v>
      </c>
      <c r="AB300" s="188">
        <v>86</v>
      </c>
      <c r="AC300" s="188">
        <v>74</v>
      </c>
      <c r="AD300" s="189">
        <v>21.149999999999974</v>
      </c>
    </row>
    <row r="301" spans="1:30" s="183" customFormat="1" ht="11.35" x14ac:dyDescent="0.35">
      <c r="A301" s="175">
        <v>288</v>
      </c>
      <c r="B301" s="175">
        <v>18.900000000000148</v>
      </c>
      <c r="C301" s="175">
        <v>946.05000000001155</v>
      </c>
      <c r="D301" s="184">
        <v>3.8614285714286187</v>
      </c>
      <c r="E301" s="184">
        <v>4.5414971893982115</v>
      </c>
      <c r="F301" s="185">
        <v>1552.7412000000236</v>
      </c>
      <c r="G301" s="185">
        <v>33252.161020000443</v>
      </c>
      <c r="H301" s="185">
        <v>135.72310620408345</v>
      </c>
      <c r="I301" s="185">
        <v>283.6367804744595</v>
      </c>
      <c r="J301" s="185">
        <v>1600</v>
      </c>
      <c r="K301" s="185">
        <v>318050</v>
      </c>
      <c r="L301" s="185">
        <v>1298.1632653061224</v>
      </c>
      <c r="M301" s="185">
        <v>271.7707075780811</v>
      </c>
      <c r="N301" s="186">
        <v>9.6000000000000227</v>
      </c>
      <c r="O301" s="186">
        <v>137.8499999999984</v>
      </c>
      <c r="P301" s="186">
        <v>0.56265306122448333</v>
      </c>
      <c r="Q301" s="186">
        <v>1.6641294867924952</v>
      </c>
      <c r="R301" s="187">
        <v>0.88641700655048927</v>
      </c>
      <c r="S301" s="192">
        <v>11.700000000000001</v>
      </c>
      <c r="T301" s="192">
        <v>166.49999999999824</v>
      </c>
      <c r="U301" s="192">
        <v>0.56265306122448333</v>
      </c>
      <c r="V301" s="192">
        <v>1.8523887537487951</v>
      </c>
      <c r="W301" s="187">
        <v>0.86281053021876286</v>
      </c>
      <c r="X301" s="187">
        <v>1.749227536769252</v>
      </c>
      <c r="Y301" s="188">
        <v>31</v>
      </c>
      <c r="Z301" s="188">
        <v>67</v>
      </c>
      <c r="AA301" s="188">
        <v>62</v>
      </c>
      <c r="AB301" s="188">
        <v>75</v>
      </c>
      <c r="AC301" s="188">
        <v>85</v>
      </c>
      <c r="AD301" s="189">
        <v>20.227499999999971</v>
      </c>
    </row>
    <row r="302" spans="1:30" s="183" customFormat="1" ht="11.35" x14ac:dyDescent="0.35">
      <c r="A302" s="175">
        <v>289</v>
      </c>
      <c r="B302" s="175">
        <v>12.299999999999955</v>
      </c>
      <c r="C302" s="175">
        <v>363.30000000000098</v>
      </c>
      <c r="D302" s="184">
        <v>1.4828571428571469</v>
      </c>
      <c r="E302" s="184">
        <v>2.2073164480063387</v>
      </c>
      <c r="F302" s="185">
        <v>642.51359999999909</v>
      </c>
      <c r="G302" s="185">
        <v>7127.1415999999899</v>
      </c>
      <c r="H302" s="185">
        <v>29.090373877550981</v>
      </c>
      <c r="I302" s="185">
        <v>82.532405695180984</v>
      </c>
      <c r="J302" s="185">
        <v>1600</v>
      </c>
      <c r="K302" s="185">
        <v>304400</v>
      </c>
      <c r="L302" s="185">
        <v>1242.4489795918366</v>
      </c>
      <c r="M302" s="185">
        <v>274.74675830248663</v>
      </c>
      <c r="N302" s="186">
        <v>9.5999999999999091</v>
      </c>
      <c r="O302" s="186">
        <v>188.24999999999835</v>
      </c>
      <c r="P302" s="186">
        <v>0.76836734693876874</v>
      </c>
      <c r="Q302" s="186">
        <v>1.7254096056085</v>
      </c>
      <c r="R302" s="187">
        <v>0.85000597585753679</v>
      </c>
      <c r="S302" s="192">
        <v>9.5999999999999091</v>
      </c>
      <c r="T302" s="192">
        <v>220.04999999999831</v>
      </c>
      <c r="U302" s="192">
        <v>0.76836734693876874</v>
      </c>
      <c r="V302" s="192">
        <v>1.9782854738025268</v>
      </c>
      <c r="W302" s="187">
        <v>0.82466833990677768</v>
      </c>
      <c r="X302" s="187">
        <v>1.6746743157643145</v>
      </c>
      <c r="Y302" s="188">
        <v>43</v>
      </c>
      <c r="Z302" s="188">
        <v>76</v>
      </c>
      <c r="AA302" s="188">
        <v>41</v>
      </c>
      <c r="AB302" s="188">
        <v>79</v>
      </c>
      <c r="AC302" s="188">
        <v>81</v>
      </c>
      <c r="AD302" s="189">
        <v>20.917499999999972</v>
      </c>
    </row>
    <row r="303" spans="1:30" s="183" customFormat="1" ht="11.35" x14ac:dyDescent="0.35">
      <c r="A303" s="175">
        <v>290</v>
      </c>
      <c r="B303" s="175">
        <v>49.350000000000364</v>
      </c>
      <c r="C303" s="175">
        <v>2486.5500000000366</v>
      </c>
      <c r="D303" s="184">
        <v>10.149183673469537</v>
      </c>
      <c r="E303" s="184">
        <v>13.905676815298799</v>
      </c>
      <c r="F303" s="185">
        <v>4096.0242000000089</v>
      </c>
      <c r="G303" s="185">
        <v>60053.67884500097</v>
      </c>
      <c r="H303" s="185">
        <v>245.11705651020804</v>
      </c>
      <c r="I303" s="185">
        <v>623.31860966487886</v>
      </c>
      <c r="J303" s="185">
        <v>1600</v>
      </c>
      <c r="K303" s="185">
        <v>313100</v>
      </c>
      <c r="L303" s="185">
        <v>1277.9591836734694</v>
      </c>
      <c r="M303" s="185">
        <v>273.30685624671418</v>
      </c>
      <c r="N303" s="186">
        <v>8.2499999999988631</v>
      </c>
      <c r="O303" s="186">
        <v>120.74999999999893</v>
      </c>
      <c r="P303" s="186">
        <v>0.4928571428571385</v>
      </c>
      <c r="Q303" s="186">
        <v>1.4189366256252995</v>
      </c>
      <c r="R303" s="187">
        <v>0.89694021252080491</v>
      </c>
      <c r="S303" s="192">
        <v>9.1500000000000341</v>
      </c>
      <c r="T303" s="192">
        <v>91.649999999999253</v>
      </c>
      <c r="U303" s="192">
        <v>0.4928571428571385</v>
      </c>
      <c r="V303" s="192">
        <v>1.2049554756200713</v>
      </c>
      <c r="W303" s="187">
        <v>0.92177698118038709</v>
      </c>
      <c r="X303" s="187">
        <v>1.8187171937011919</v>
      </c>
      <c r="Y303" s="188">
        <v>29</v>
      </c>
      <c r="Z303" s="188">
        <v>76</v>
      </c>
      <c r="AA303" s="188">
        <v>55</v>
      </c>
      <c r="AB303" s="188">
        <v>83</v>
      </c>
      <c r="AC303" s="188">
        <v>77</v>
      </c>
      <c r="AD303" s="189">
        <v>19.527499999999986</v>
      </c>
    </row>
    <row r="304" spans="1:30" s="183" customFormat="1" ht="11.35" x14ac:dyDescent="0.35">
      <c r="A304" s="175">
        <v>291</v>
      </c>
      <c r="B304" s="175">
        <v>13.499999999999545</v>
      </c>
      <c r="C304" s="175">
        <v>480.7499999999913</v>
      </c>
      <c r="D304" s="184">
        <v>1.9622448979591482</v>
      </c>
      <c r="E304" s="184">
        <v>2.8819877769234594</v>
      </c>
      <c r="F304" s="185">
        <v>829.91339999997581</v>
      </c>
      <c r="G304" s="185">
        <v>10364.993699999824</v>
      </c>
      <c r="H304" s="185">
        <v>42.306096734693163</v>
      </c>
      <c r="I304" s="185">
        <v>107.70005184340755</v>
      </c>
      <c r="J304" s="185">
        <v>1600</v>
      </c>
      <c r="K304" s="185">
        <v>307350</v>
      </c>
      <c r="L304" s="185">
        <v>1254.4897959183672</v>
      </c>
      <c r="M304" s="185">
        <v>271.60770004423455</v>
      </c>
      <c r="N304" s="186">
        <v>9.6000000000000227</v>
      </c>
      <c r="O304" s="186">
        <v>195.44999999999857</v>
      </c>
      <c r="P304" s="186">
        <v>0.79775510204081046</v>
      </c>
      <c r="Q304" s="186">
        <v>1.8112142305534935</v>
      </c>
      <c r="R304" s="187">
        <v>0.84541463993356369</v>
      </c>
      <c r="S304" s="192">
        <v>11.700000000000001</v>
      </c>
      <c r="T304" s="192">
        <v>205.49999999999861</v>
      </c>
      <c r="U304" s="192">
        <v>0.79775510204081046</v>
      </c>
      <c r="V304" s="192">
        <v>1.8557748068728588</v>
      </c>
      <c r="W304" s="187">
        <v>0.83746589156483664</v>
      </c>
      <c r="X304" s="187">
        <v>1.6828805314984003</v>
      </c>
      <c r="Y304" s="188">
        <v>30</v>
      </c>
      <c r="Z304" s="188">
        <v>80</v>
      </c>
      <c r="AA304" s="188">
        <v>50</v>
      </c>
      <c r="AB304" s="188">
        <v>91</v>
      </c>
      <c r="AC304" s="188">
        <v>69</v>
      </c>
      <c r="AD304" s="189">
        <v>21.072499999999977</v>
      </c>
    </row>
    <row r="305" spans="1:30" s="183" customFormat="1" ht="11.35" x14ac:dyDescent="0.35">
      <c r="A305" s="175">
        <v>292</v>
      </c>
      <c r="B305" s="175">
        <v>19.200000000000003</v>
      </c>
      <c r="C305" s="175">
        <v>958.50000000001069</v>
      </c>
      <c r="D305" s="184">
        <v>3.9122448979592273</v>
      </c>
      <c r="E305" s="184">
        <v>4.6998488226934425</v>
      </c>
      <c r="F305" s="185">
        <v>1713.3696000000004</v>
      </c>
      <c r="G305" s="185">
        <v>26779.580150000267</v>
      </c>
      <c r="H305" s="185">
        <v>109.30440877551129</v>
      </c>
      <c r="I305" s="185">
        <v>263.33911768164785</v>
      </c>
      <c r="J305" s="185">
        <v>1600</v>
      </c>
      <c r="K305" s="185">
        <v>316000</v>
      </c>
      <c r="L305" s="185">
        <v>1289.795918367347</v>
      </c>
      <c r="M305" s="185">
        <v>266.46201860738256</v>
      </c>
      <c r="N305" s="186">
        <v>9.5999999999999091</v>
      </c>
      <c r="O305" s="186">
        <v>115.34999999999891</v>
      </c>
      <c r="P305" s="186">
        <v>0.47081632653060779</v>
      </c>
      <c r="Q305" s="186">
        <v>1.4357108776917706</v>
      </c>
      <c r="R305" s="187">
        <v>0.90300201816347203</v>
      </c>
      <c r="S305" s="192">
        <v>11.700000000000001</v>
      </c>
      <c r="T305" s="192">
        <v>132.89999999999907</v>
      </c>
      <c r="U305" s="192">
        <v>0.47081632653060779</v>
      </c>
      <c r="V305" s="192">
        <v>1.6769942014477828</v>
      </c>
      <c r="W305" s="187">
        <v>0.88824419778002084</v>
      </c>
      <c r="X305" s="187">
        <v>1.791246215943493</v>
      </c>
      <c r="Y305" s="188">
        <v>26</v>
      </c>
      <c r="Z305" s="188">
        <v>73</v>
      </c>
      <c r="AA305" s="188">
        <v>61</v>
      </c>
      <c r="AB305" s="188">
        <v>80</v>
      </c>
      <c r="AC305" s="188">
        <v>80</v>
      </c>
      <c r="AD305" s="189">
        <v>19.819999999999983</v>
      </c>
    </row>
    <row r="306" spans="1:30" s="183" customFormat="1" ht="11.35" x14ac:dyDescent="0.35">
      <c r="A306" s="175">
        <v>293</v>
      </c>
      <c r="B306" s="175">
        <v>15.900000000000546</v>
      </c>
      <c r="C306" s="175">
        <v>793.35000000002333</v>
      </c>
      <c r="D306" s="184">
        <v>3.2381632653062176</v>
      </c>
      <c r="E306" s="184">
        <v>4.1951600105621054</v>
      </c>
      <c r="F306" s="185">
        <v>1070.8560000000205</v>
      </c>
      <c r="G306" s="185">
        <v>16646.307790000461</v>
      </c>
      <c r="H306" s="185">
        <v>67.944113428573317</v>
      </c>
      <c r="I306" s="185">
        <v>152.77037851693331</v>
      </c>
      <c r="J306" s="185">
        <v>1600</v>
      </c>
      <c r="K306" s="185">
        <v>314150</v>
      </c>
      <c r="L306" s="185">
        <v>1282.2448979591836</v>
      </c>
      <c r="M306" s="185">
        <v>269.26025945202878</v>
      </c>
      <c r="N306" s="186">
        <v>9.6000000000000227</v>
      </c>
      <c r="O306" s="186">
        <v>149.84999999999812</v>
      </c>
      <c r="P306" s="186">
        <v>0.61163265306121684</v>
      </c>
      <c r="Q306" s="186">
        <v>1.6003385232797762</v>
      </c>
      <c r="R306" s="187">
        <v>0.87764849969381631</v>
      </c>
      <c r="S306" s="192">
        <v>9.75</v>
      </c>
      <c r="T306" s="192">
        <v>148.49999999999852</v>
      </c>
      <c r="U306" s="192">
        <v>0.61163265306121684</v>
      </c>
      <c r="V306" s="192">
        <v>1.6431000991310492</v>
      </c>
      <c r="W306" s="187">
        <v>0.87875076546234021</v>
      </c>
      <c r="X306" s="187">
        <v>1.7563992651561566</v>
      </c>
      <c r="Y306" s="188">
        <v>29</v>
      </c>
      <c r="Z306" s="188">
        <v>75</v>
      </c>
      <c r="AA306" s="188">
        <v>56</v>
      </c>
      <c r="AB306" s="188">
        <v>85</v>
      </c>
      <c r="AC306" s="188">
        <v>75</v>
      </c>
      <c r="AD306" s="189">
        <v>20.412499999999969</v>
      </c>
    </row>
    <row r="307" spans="1:30" s="183" customFormat="1" ht="11.35" x14ac:dyDescent="0.35">
      <c r="A307" s="175">
        <v>294</v>
      </c>
      <c r="B307" s="175">
        <v>21.450000000000102</v>
      </c>
      <c r="C307" s="175">
        <v>580.50000000000659</v>
      </c>
      <c r="D307" s="184">
        <v>2.3693877551020677</v>
      </c>
      <c r="E307" s="184">
        <v>4.0455325533251472</v>
      </c>
      <c r="F307" s="185">
        <v>1847.2266000000095</v>
      </c>
      <c r="G307" s="185">
        <v>13337.288385000125</v>
      </c>
      <c r="H307" s="185">
        <v>54.437911775510713</v>
      </c>
      <c r="I307" s="185">
        <v>172.68738683846934</v>
      </c>
      <c r="J307" s="185">
        <v>1600</v>
      </c>
      <c r="K307" s="185">
        <v>308700</v>
      </c>
      <c r="L307" s="185">
        <v>1260</v>
      </c>
      <c r="M307" s="185">
        <v>280.31744300428221</v>
      </c>
      <c r="N307" s="186">
        <v>6.6000000000000014</v>
      </c>
      <c r="O307" s="186">
        <v>147.29999999999811</v>
      </c>
      <c r="P307" s="186">
        <v>0.60122448979591059</v>
      </c>
      <c r="Q307" s="186">
        <v>1.3945512126285091</v>
      </c>
      <c r="R307" s="187">
        <v>0.87887011224867528</v>
      </c>
      <c r="S307" s="192">
        <v>9.75</v>
      </c>
      <c r="T307" s="192">
        <v>178.04999999999799</v>
      </c>
      <c r="U307" s="192">
        <v>0.60122448979591059</v>
      </c>
      <c r="V307" s="192">
        <v>1.7705090818271298</v>
      </c>
      <c r="W307" s="187">
        <v>0.85358332305415219</v>
      </c>
      <c r="X307" s="187">
        <v>1.7324534353028276</v>
      </c>
      <c r="Y307" s="188">
        <v>40</v>
      </c>
      <c r="Z307" s="188">
        <v>66</v>
      </c>
      <c r="AA307" s="188">
        <v>54</v>
      </c>
      <c r="AB307" s="188">
        <v>93</v>
      </c>
      <c r="AC307" s="188">
        <v>67</v>
      </c>
      <c r="AD307" s="189">
        <v>20.26749999999997</v>
      </c>
    </row>
    <row r="308" spans="1:30" s="183" customFormat="1" ht="11.35" x14ac:dyDescent="0.35">
      <c r="A308" s="175">
        <v>295</v>
      </c>
      <c r="B308" s="175">
        <v>15.300000000000068</v>
      </c>
      <c r="C308" s="175">
        <v>592.49999999999864</v>
      </c>
      <c r="D308" s="184">
        <v>2.4183673469387701</v>
      </c>
      <c r="E308" s="184">
        <v>3.3219231708496473</v>
      </c>
      <c r="F308" s="185">
        <v>950.38470000000825</v>
      </c>
      <c r="G308" s="185">
        <v>13754.699129999986</v>
      </c>
      <c r="H308" s="185">
        <v>56.14162910204076</v>
      </c>
      <c r="I308" s="185">
        <v>136.52354471365089</v>
      </c>
      <c r="J308" s="185">
        <v>1600</v>
      </c>
      <c r="K308" s="185">
        <v>309000</v>
      </c>
      <c r="L308" s="185">
        <v>1261.2244897959183</v>
      </c>
      <c r="M308" s="185">
        <v>277.07216800508445</v>
      </c>
      <c r="N308" s="186">
        <v>7.6499999999999773</v>
      </c>
      <c r="O308" s="186">
        <v>152.84999999999903</v>
      </c>
      <c r="P308" s="186">
        <v>0.62387755102040421</v>
      </c>
      <c r="Q308" s="186">
        <v>1.5387452525216443</v>
      </c>
      <c r="R308" s="187">
        <v>0.87706599107250627</v>
      </c>
      <c r="S308" s="192">
        <v>15.600000000000001</v>
      </c>
      <c r="T308" s="192">
        <v>169.34999999999897</v>
      </c>
      <c r="U308" s="192">
        <v>0.62387755102040421</v>
      </c>
      <c r="V308" s="192">
        <v>1.7977543284963213</v>
      </c>
      <c r="W308" s="187">
        <v>0.86379539148268858</v>
      </c>
      <c r="X308" s="187">
        <v>1.7408613825551948</v>
      </c>
      <c r="Y308" s="188">
        <v>35</v>
      </c>
      <c r="Z308" s="188">
        <v>71</v>
      </c>
      <c r="AA308" s="188">
        <v>54</v>
      </c>
      <c r="AB308" s="188">
        <v>78</v>
      </c>
      <c r="AC308" s="188">
        <v>82</v>
      </c>
      <c r="AD308" s="189">
        <v>20.722499999999979</v>
      </c>
    </row>
    <row r="309" spans="1:30" s="183" customFormat="1" ht="11.35" x14ac:dyDescent="0.35">
      <c r="A309" s="175">
        <v>296</v>
      </c>
      <c r="B309" s="175">
        <v>18.149999999999864</v>
      </c>
      <c r="C309" s="175">
        <v>1085.8499999999913</v>
      </c>
      <c r="D309" s="184">
        <v>4.432040816326495</v>
      </c>
      <c r="E309" s="184">
        <v>5.2964691995643047</v>
      </c>
      <c r="F309" s="185">
        <v>1418.8841999999881</v>
      </c>
      <c r="G309" s="185">
        <v>26238.426044999822</v>
      </c>
      <c r="H309" s="185">
        <v>107.09561651020336</v>
      </c>
      <c r="I309" s="185">
        <v>227.69822026146801</v>
      </c>
      <c r="J309" s="185">
        <v>1600</v>
      </c>
      <c r="K309" s="185">
        <v>314500</v>
      </c>
      <c r="L309" s="185">
        <v>1283.6734693877552</v>
      </c>
      <c r="M309" s="185">
        <v>283.49179504672736</v>
      </c>
      <c r="N309" s="186">
        <v>9.2999999999998408</v>
      </c>
      <c r="O309" s="186">
        <v>146.69999999999882</v>
      </c>
      <c r="P309" s="186">
        <v>0.59877551020407682</v>
      </c>
      <c r="Q309" s="186">
        <v>1.6158343434978937</v>
      </c>
      <c r="R309" s="187">
        <v>0.87961595273264492</v>
      </c>
      <c r="S309" s="192">
        <v>9.75</v>
      </c>
      <c r="T309" s="192">
        <v>164.99999999999895</v>
      </c>
      <c r="U309" s="192">
        <v>0.59877551020407682</v>
      </c>
      <c r="V309" s="192">
        <v>1.7591476967372763</v>
      </c>
      <c r="W309" s="187">
        <v>0.86459871984244285</v>
      </c>
      <c r="X309" s="187">
        <v>1.7442146725750878</v>
      </c>
      <c r="Y309" s="188">
        <v>31</v>
      </c>
      <c r="Z309" s="188">
        <v>64</v>
      </c>
      <c r="AA309" s="188">
        <v>65</v>
      </c>
      <c r="AB309" s="188">
        <v>81</v>
      </c>
      <c r="AC309" s="188">
        <v>79</v>
      </c>
      <c r="AD309" s="189">
        <v>20.309999999999981</v>
      </c>
    </row>
    <row r="310" spans="1:30" s="183" customFormat="1" ht="11.35" x14ac:dyDescent="0.35">
      <c r="A310" s="175">
        <v>297</v>
      </c>
      <c r="B310" s="175">
        <v>20.699999999999591</v>
      </c>
      <c r="C310" s="175">
        <v>843.90000000001055</v>
      </c>
      <c r="D310" s="184">
        <v>3.4444897959184102</v>
      </c>
      <c r="E310" s="184">
        <v>4.317793465979368</v>
      </c>
      <c r="F310" s="185">
        <v>1512.5840999999637</v>
      </c>
      <c r="G310" s="185">
        <v>20890.690165000324</v>
      </c>
      <c r="H310" s="185">
        <v>85.268123122450305</v>
      </c>
      <c r="I310" s="185">
        <v>195.95839745688195</v>
      </c>
      <c r="J310" s="185">
        <v>1600</v>
      </c>
      <c r="K310" s="185">
        <v>311600</v>
      </c>
      <c r="L310" s="185">
        <v>1271.8367346938776</v>
      </c>
      <c r="M310" s="185">
        <v>289.68378371367493</v>
      </c>
      <c r="N310" s="186">
        <v>7.6500000000000057</v>
      </c>
      <c r="O310" s="186">
        <v>116.2499999999982</v>
      </c>
      <c r="P310" s="186">
        <v>0.47448979591835999</v>
      </c>
      <c r="Q310" s="186">
        <v>1.2603962121395615</v>
      </c>
      <c r="R310" s="187">
        <v>0.90313710786151857</v>
      </c>
      <c r="S310" s="192">
        <v>7.9499999999999886</v>
      </c>
      <c r="T310" s="192">
        <v>129.29999999999839</v>
      </c>
      <c r="U310" s="192">
        <v>0.47448979591835999</v>
      </c>
      <c r="V310" s="192">
        <v>1.5311870800804843</v>
      </c>
      <c r="W310" s="187">
        <v>0.89226346706661785</v>
      </c>
      <c r="X310" s="187">
        <v>1.7954005749281365</v>
      </c>
      <c r="Y310" s="188">
        <v>40</v>
      </c>
      <c r="Z310" s="188">
        <v>51</v>
      </c>
      <c r="AA310" s="188">
        <v>69</v>
      </c>
      <c r="AB310" s="188">
        <v>69</v>
      </c>
      <c r="AC310" s="188">
        <v>91</v>
      </c>
      <c r="AD310" s="189">
        <v>20.002499999999973</v>
      </c>
    </row>
    <row r="311" spans="1:30" s="183" customFormat="1" ht="11.35" x14ac:dyDescent="0.35">
      <c r="A311" s="175">
        <v>298</v>
      </c>
      <c r="B311" s="175">
        <v>9.7500000000000568</v>
      </c>
      <c r="C311" s="175">
        <v>477.4500000000009</v>
      </c>
      <c r="D311" s="184">
        <v>1.9487755102040853</v>
      </c>
      <c r="E311" s="184">
        <v>2.5238287598872189</v>
      </c>
      <c r="F311" s="185">
        <v>762.98490000000118</v>
      </c>
      <c r="G311" s="185">
        <v>11311.139594999975</v>
      </c>
      <c r="H311" s="185">
        <v>46.16791671428561</v>
      </c>
      <c r="I311" s="185">
        <v>106.1943326775372</v>
      </c>
      <c r="J311" s="185">
        <v>1600</v>
      </c>
      <c r="K311" s="185">
        <v>310250</v>
      </c>
      <c r="L311" s="185">
        <v>1266.3265306122448</v>
      </c>
      <c r="M311" s="185">
        <v>249.05307451302306</v>
      </c>
      <c r="N311" s="186">
        <v>7.4999999999999858</v>
      </c>
      <c r="O311" s="186">
        <v>129.7499999999992</v>
      </c>
      <c r="P311" s="186">
        <v>0.52959183673469068</v>
      </c>
      <c r="Q311" s="186">
        <v>1.4340315735824791</v>
      </c>
      <c r="R311" s="187">
        <v>0.89203694458312588</v>
      </c>
      <c r="S311" s="192">
        <v>9.75</v>
      </c>
      <c r="T311" s="192">
        <v>121.79999999999937</v>
      </c>
      <c r="U311" s="192">
        <v>0.52959183673469068</v>
      </c>
      <c r="V311" s="192">
        <v>1.2967219073178413</v>
      </c>
      <c r="W311" s="187">
        <v>0.89865202196704985</v>
      </c>
      <c r="X311" s="187">
        <v>1.7906889665501757</v>
      </c>
      <c r="Y311" s="188">
        <v>24</v>
      </c>
      <c r="Z311" s="188">
        <v>86</v>
      </c>
      <c r="AA311" s="188">
        <v>50</v>
      </c>
      <c r="AB311" s="188">
        <v>86</v>
      </c>
      <c r="AC311" s="188">
        <v>74</v>
      </c>
      <c r="AD311" s="189">
        <v>20.029999999999987</v>
      </c>
    </row>
    <row r="312" spans="1:30" s="183" customFormat="1" ht="11.35" x14ac:dyDescent="0.35">
      <c r="A312" s="175">
        <v>299</v>
      </c>
      <c r="B312" s="175">
        <v>27.300000000000011</v>
      </c>
      <c r="C312" s="175">
        <v>1450.5000000000157</v>
      </c>
      <c r="D312" s="184">
        <v>5.9204081632653702</v>
      </c>
      <c r="E312" s="184">
        <v>6.5678357961991471</v>
      </c>
      <c r="F312" s="185">
        <v>2262.1832999999974</v>
      </c>
      <c r="G312" s="185">
        <v>38784.768290000291</v>
      </c>
      <c r="H312" s="185">
        <v>158.30517669387874</v>
      </c>
      <c r="I312" s="185">
        <v>366.02533375670572</v>
      </c>
      <c r="J312" s="185">
        <v>1600</v>
      </c>
      <c r="K312" s="185">
        <v>309450</v>
      </c>
      <c r="L312" s="185">
        <v>1263.0612244897959</v>
      </c>
      <c r="M312" s="185">
        <v>279.91658653343029</v>
      </c>
      <c r="N312" s="186">
        <v>7.6500000000000057</v>
      </c>
      <c r="O312" s="186">
        <v>106.04999999999811</v>
      </c>
      <c r="P312" s="186">
        <v>0.43285714285713511</v>
      </c>
      <c r="Q312" s="186">
        <v>1.3398801022944293</v>
      </c>
      <c r="R312" s="187">
        <v>0.90997071182987532</v>
      </c>
      <c r="S312" s="192">
        <v>7.8000000000000007</v>
      </c>
      <c r="T312" s="192">
        <v>98.099999999998005</v>
      </c>
      <c r="U312" s="192">
        <v>0.43285714285713511</v>
      </c>
      <c r="V312" s="192">
        <v>1.2782223170232703</v>
      </c>
      <c r="W312" s="187">
        <v>0.91671972494588216</v>
      </c>
      <c r="X312" s="187">
        <v>1.8266904367757575</v>
      </c>
      <c r="Y312" s="188">
        <v>36</v>
      </c>
      <c r="Z312" s="188">
        <v>71</v>
      </c>
      <c r="AA312" s="188">
        <v>53</v>
      </c>
      <c r="AB312" s="188">
        <v>78</v>
      </c>
      <c r="AC312" s="188">
        <v>82</v>
      </c>
      <c r="AD312" s="189">
        <v>19.632499999999968</v>
      </c>
    </row>
    <row r="313" spans="1:30" s="183" customFormat="1" ht="11.35" x14ac:dyDescent="0.35">
      <c r="A313" s="175">
        <v>300</v>
      </c>
      <c r="B313" s="175">
        <v>28.350000000000364</v>
      </c>
      <c r="C313" s="175">
        <v>1548.6000000000674</v>
      </c>
      <c r="D313" s="184">
        <v>6.3208163265308874</v>
      </c>
      <c r="E313" s="184">
        <v>6.900102112791374</v>
      </c>
      <c r="F313" s="185">
        <v>2181.8691000000349</v>
      </c>
      <c r="G313" s="185">
        <v>43595.811965001958</v>
      </c>
      <c r="H313" s="185">
        <v>177.94208965306922</v>
      </c>
      <c r="I313" s="185">
        <v>350.30472869827008</v>
      </c>
      <c r="J313" s="185">
        <v>1600</v>
      </c>
      <c r="K313" s="185">
        <v>312950</v>
      </c>
      <c r="L313" s="185">
        <v>1277.3469387755101</v>
      </c>
      <c r="M313" s="185">
        <v>282.71064618802296</v>
      </c>
      <c r="N313" s="186">
        <v>9.6000000000000227</v>
      </c>
      <c r="O313" s="186">
        <v>108.89999999999941</v>
      </c>
      <c r="P313" s="186">
        <v>0.44448979591836496</v>
      </c>
      <c r="Q313" s="186">
        <v>1.4778488204704594</v>
      </c>
      <c r="R313" s="187">
        <v>0.90681555641124423</v>
      </c>
      <c r="S313" s="192">
        <v>9.6000000000000227</v>
      </c>
      <c r="T313" s="192">
        <v>109.64999999999952</v>
      </c>
      <c r="U313" s="192">
        <v>0.44448979591836496</v>
      </c>
      <c r="V313" s="192">
        <v>1.3710091571782339</v>
      </c>
      <c r="W313" s="187">
        <v>0.90617379027082567</v>
      </c>
      <c r="X313" s="187">
        <v>1.8129893466820699</v>
      </c>
      <c r="Y313" s="188">
        <v>38</v>
      </c>
      <c r="Z313" s="188">
        <v>69</v>
      </c>
      <c r="AA313" s="188">
        <v>53</v>
      </c>
      <c r="AB313" s="188">
        <v>81</v>
      </c>
      <c r="AC313" s="188">
        <v>79</v>
      </c>
      <c r="AD313" s="189">
        <v>19.477499999999996</v>
      </c>
    </row>
    <row r="314" spans="1:30" s="183" customFormat="1" ht="11.35" x14ac:dyDescent="0.35">
      <c r="A314" s="175">
        <v>301</v>
      </c>
      <c r="B314" s="175">
        <v>30.300000000000068</v>
      </c>
      <c r="C314" s="175">
        <v>2428.3500000000176</v>
      </c>
      <c r="D314" s="184">
        <v>9.9116326530612966</v>
      </c>
      <c r="E314" s="184">
        <v>8.1521065735069236</v>
      </c>
      <c r="F314" s="185">
        <v>2369.2689000000064</v>
      </c>
      <c r="G314" s="185">
        <v>64581.689330000394</v>
      </c>
      <c r="H314" s="185">
        <v>263.59873195918527</v>
      </c>
      <c r="I314" s="185">
        <v>464.50527769453669</v>
      </c>
      <c r="J314" s="185">
        <v>1600</v>
      </c>
      <c r="K314" s="185">
        <v>314100</v>
      </c>
      <c r="L314" s="185">
        <v>1282.0408163265306</v>
      </c>
      <c r="M314" s="185">
        <v>282.81358333249085</v>
      </c>
      <c r="N314" s="186">
        <v>6.5999999999999943</v>
      </c>
      <c r="O314" s="186">
        <v>53.549999999998704</v>
      </c>
      <c r="P314" s="186">
        <v>0.21857142857142328</v>
      </c>
      <c r="Q314" s="186">
        <v>0.93531137972824563</v>
      </c>
      <c r="R314" s="187">
        <v>0.95245705153815541</v>
      </c>
      <c r="S314" s="192">
        <v>11.700000000000001</v>
      </c>
      <c r="T314" s="192">
        <v>78.449999999998653</v>
      </c>
      <c r="U314" s="192">
        <v>0.21857142857142328</v>
      </c>
      <c r="V314" s="192">
        <v>1.3375296684252165</v>
      </c>
      <c r="W314" s="187">
        <v>0.93035024637102259</v>
      </c>
      <c r="X314" s="187">
        <v>1.8828072979091779</v>
      </c>
      <c r="Y314" s="188">
        <v>30</v>
      </c>
      <c r="Z314" s="188">
        <v>68</v>
      </c>
      <c r="AA314" s="188">
        <v>62</v>
      </c>
      <c r="AB314" s="188">
        <v>79</v>
      </c>
      <c r="AC314" s="188">
        <v>81</v>
      </c>
      <c r="AD314" s="189">
        <v>18.772499999999976</v>
      </c>
    </row>
    <row r="315" spans="1:30" s="183" customFormat="1" ht="11.35" x14ac:dyDescent="0.35">
      <c r="A315" s="175">
        <v>302</v>
      </c>
      <c r="B315" s="175">
        <v>18.600000000000136</v>
      </c>
      <c r="C315" s="175">
        <v>973.20000000001153</v>
      </c>
      <c r="D315" s="184">
        <v>3.9722448979592309</v>
      </c>
      <c r="E315" s="184">
        <v>4.7364436688621483</v>
      </c>
      <c r="F315" s="185">
        <v>1311.7986000000094</v>
      </c>
      <c r="G315" s="185">
        <v>21942.359995000275</v>
      </c>
      <c r="H315" s="185">
        <v>89.560653040817456</v>
      </c>
      <c r="I315" s="185">
        <v>189.04051935101316</v>
      </c>
      <c r="J315" s="185">
        <v>1600</v>
      </c>
      <c r="K315" s="185">
        <v>314400</v>
      </c>
      <c r="L315" s="185">
        <v>1283.2653061224489</v>
      </c>
      <c r="M315" s="185">
        <v>279.50034278918275</v>
      </c>
      <c r="N315" s="186">
        <v>9.0000000000000284</v>
      </c>
      <c r="O315" s="186">
        <v>94.349999999998545</v>
      </c>
      <c r="P315" s="186">
        <v>0.3851020408163206</v>
      </c>
      <c r="Q315" s="186">
        <v>1.2803817989257738</v>
      </c>
      <c r="R315" s="187">
        <v>0.92185364641570489</v>
      </c>
      <c r="S315" s="192">
        <v>8.0999999999999659</v>
      </c>
      <c r="T315" s="192">
        <v>130.34999999999854</v>
      </c>
      <c r="U315" s="192">
        <v>0.3851020408163206</v>
      </c>
      <c r="V315" s="192">
        <v>1.4036048139476449</v>
      </c>
      <c r="W315" s="187">
        <v>0.89203627779848538</v>
      </c>
      <c r="X315" s="187">
        <v>1.8138899242141902</v>
      </c>
      <c r="Y315" s="188">
        <v>35</v>
      </c>
      <c r="Z315" s="188">
        <v>66</v>
      </c>
      <c r="AA315" s="188">
        <v>59</v>
      </c>
      <c r="AB315" s="188">
        <v>78</v>
      </c>
      <c r="AC315" s="188">
        <v>82</v>
      </c>
      <c r="AD315" s="189">
        <v>20.122499999999977</v>
      </c>
    </row>
    <row r="316" spans="1:30" s="183" customFormat="1" ht="11.35" x14ac:dyDescent="0.35">
      <c r="A316" s="175">
        <v>303</v>
      </c>
      <c r="B316" s="175">
        <v>14.700000000000159</v>
      </c>
      <c r="C316" s="175">
        <v>583.50000000000978</v>
      </c>
      <c r="D316" s="184">
        <v>2.3816326530612644</v>
      </c>
      <c r="E316" s="184">
        <v>3.0914095324447466</v>
      </c>
      <c r="F316" s="185">
        <v>1070.8560000000307</v>
      </c>
      <c r="G316" s="185">
        <v>19206.917835000379</v>
      </c>
      <c r="H316" s="185">
        <v>78.395583000001551</v>
      </c>
      <c r="I316" s="185">
        <v>168.55428627512279</v>
      </c>
      <c r="J316" s="185">
        <v>1600</v>
      </c>
      <c r="K316" s="185">
        <v>318850</v>
      </c>
      <c r="L316" s="185">
        <v>1301.4285714285713</v>
      </c>
      <c r="M316" s="185">
        <v>272.97691009062095</v>
      </c>
      <c r="N316" s="186">
        <v>7.6500000000000341</v>
      </c>
      <c r="O316" s="186">
        <v>160.34999999999803</v>
      </c>
      <c r="P316" s="186">
        <v>0.65448979591835932</v>
      </c>
      <c r="Q316" s="186">
        <v>1.5411368238856653</v>
      </c>
      <c r="R316" s="187">
        <v>0.8724343675417674</v>
      </c>
      <c r="S316" s="192">
        <v>9.6000000000000227</v>
      </c>
      <c r="T316" s="192">
        <v>164.99999999999767</v>
      </c>
      <c r="U316" s="192">
        <v>0.65448979591835932</v>
      </c>
      <c r="V316" s="192">
        <v>1.7189547803734768</v>
      </c>
      <c r="W316" s="187">
        <v>0.86873508353222118</v>
      </c>
      <c r="X316" s="187">
        <v>1.7411694510739886</v>
      </c>
      <c r="Y316" s="188">
        <v>28</v>
      </c>
      <c r="Z316" s="188">
        <v>70</v>
      </c>
      <c r="AA316" s="188">
        <v>62</v>
      </c>
      <c r="AB316" s="188">
        <v>75</v>
      </c>
      <c r="AC316" s="188">
        <v>85</v>
      </c>
      <c r="AD316" s="189">
        <v>20.949999999999957</v>
      </c>
    </row>
    <row r="317" spans="1:30" s="183" customFormat="1" ht="11.35" x14ac:dyDescent="0.35">
      <c r="A317" s="175">
        <v>304</v>
      </c>
      <c r="B317" s="175">
        <v>8.7000000000000028</v>
      </c>
      <c r="C317" s="175">
        <v>358.35000000000309</v>
      </c>
      <c r="D317" s="184">
        <v>1.4626530612245023</v>
      </c>
      <c r="E317" s="184">
        <v>2.1095030643069754</v>
      </c>
      <c r="F317" s="185">
        <v>776.37059999999906</v>
      </c>
      <c r="G317" s="185">
        <v>9892.9990450000441</v>
      </c>
      <c r="H317" s="185">
        <v>40.379587938775693</v>
      </c>
      <c r="I317" s="185">
        <v>104.14642401777613</v>
      </c>
      <c r="J317" s="185">
        <v>1600</v>
      </c>
      <c r="K317" s="185">
        <v>313850</v>
      </c>
      <c r="L317" s="185">
        <v>1281.0204081632653</v>
      </c>
      <c r="M317" s="185">
        <v>272.69334318583111</v>
      </c>
      <c r="N317" s="186">
        <v>9.6000000000000227</v>
      </c>
      <c r="O317" s="186">
        <v>181.94999999999825</v>
      </c>
      <c r="P317" s="186">
        <v>0.74265306122448271</v>
      </c>
      <c r="Q317" s="186">
        <v>1.6667760865163492</v>
      </c>
      <c r="R317" s="187">
        <v>0.86065479609419993</v>
      </c>
      <c r="S317" s="192">
        <v>9.6000000000000227</v>
      </c>
      <c r="T317" s="192">
        <v>213.74999999999821</v>
      </c>
      <c r="U317" s="192">
        <v>0.74265306122448271</v>
      </c>
      <c r="V317" s="192">
        <v>1.9314391247650278</v>
      </c>
      <c r="W317" s="187">
        <v>0.83630097645031698</v>
      </c>
      <c r="X317" s="187">
        <v>1.6969557725445168</v>
      </c>
      <c r="Y317" s="188">
        <v>23</v>
      </c>
      <c r="Z317" s="188">
        <v>74</v>
      </c>
      <c r="AA317" s="188">
        <v>63</v>
      </c>
      <c r="AB317" s="188">
        <v>87</v>
      </c>
      <c r="AC317" s="188">
        <v>73</v>
      </c>
      <c r="AD317" s="189">
        <v>21.762499999999971</v>
      </c>
    </row>
    <row r="318" spans="1:30" s="183" customFormat="1" ht="11.35" x14ac:dyDescent="0.35">
      <c r="A318" s="175">
        <v>305</v>
      </c>
      <c r="B318" s="175">
        <v>11.700000000000045</v>
      </c>
      <c r="C318" s="175">
        <v>506.85000000000093</v>
      </c>
      <c r="D318" s="184">
        <v>2.0687755102040852</v>
      </c>
      <c r="E318" s="184">
        <v>2.7996367099312258</v>
      </c>
      <c r="F318" s="185">
        <v>776.37059999999974</v>
      </c>
      <c r="G318" s="185">
        <v>10632.112780000047</v>
      </c>
      <c r="H318" s="185">
        <v>43.396378693877743</v>
      </c>
      <c r="I318" s="185">
        <v>107.5996993974384</v>
      </c>
      <c r="J318" s="185">
        <v>1600</v>
      </c>
      <c r="K318" s="185">
        <v>308900</v>
      </c>
      <c r="L318" s="185">
        <v>1260.8163265306123</v>
      </c>
      <c r="M318" s="185">
        <v>272.95316308947349</v>
      </c>
      <c r="N318" s="186">
        <v>9.5999999999999091</v>
      </c>
      <c r="O318" s="186">
        <v>175.19999999999897</v>
      </c>
      <c r="P318" s="186">
        <v>0.71510204081632234</v>
      </c>
      <c r="Q318" s="186">
        <v>1.5987881200020648</v>
      </c>
      <c r="R318" s="187">
        <v>0.85917530745117021</v>
      </c>
      <c r="S318" s="192">
        <v>8.2499999999998863</v>
      </c>
      <c r="T318" s="192">
        <v>170.69999999999899</v>
      </c>
      <c r="U318" s="192">
        <v>0.71510204081632234</v>
      </c>
      <c r="V318" s="192">
        <v>1.6902533854996449</v>
      </c>
      <c r="W318" s="187">
        <v>0.86279238003375991</v>
      </c>
      <c r="X318" s="187">
        <v>1.7219676874849301</v>
      </c>
      <c r="Y318" s="188">
        <v>30</v>
      </c>
      <c r="Z318" s="188">
        <v>75</v>
      </c>
      <c r="AA318" s="188">
        <v>55</v>
      </c>
      <c r="AB318" s="188">
        <v>79</v>
      </c>
      <c r="AC318" s="188">
        <v>81</v>
      </c>
      <c r="AD318" s="189">
        <v>20.734999999999982</v>
      </c>
    </row>
    <row r="319" spans="1:30" s="183" customFormat="1" ht="11.35" x14ac:dyDescent="0.35">
      <c r="A319" s="175">
        <v>306</v>
      </c>
      <c r="B319" s="175">
        <v>24.75</v>
      </c>
      <c r="C319" s="175">
        <v>992.39999999999554</v>
      </c>
      <c r="D319" s="184">
        <v>4.0506122448979411</v>
      </c>
      <c r="E319" s="184">
        <v>5.8657967357326015</v>
      </c>
      <c r="F319" s="185">
        <v>1753.5266999999983</v>
      </c>
      <c r="G319" s="185">
        <v>22637.895839999983</v>
      </c>
      <c r="H319" s="185">
        <v>92.399574857142781</v>
      </c>
      <c r="I319" s="185">
        <v>230.64261670761724</v>
      </c>
      <c r="J319" s="185">
        <v>1600</v>
      </c>
      <c r="K319" s="185">
        <v>309650</v>
      </c>
      <c r="L319" s="185">
        <v>1263.8775510204082</v>
      </c>
      <c r="M319" s="185">
        <v>287.88955309434772</v>
      </c>
      <c r="N319" s="186">
        <v>7.6499999999999915</v>
      </c>
      <c r="O319" s="186">
        <v>134.69999999999902</v>
      </c>
      <c r="P319" s="186">
        <v>0.54979591836734298</v>
      </c>
      <c r="Q319" s="186">
        <v>1.4496218978425233</v>
      </c>
      <c r="R319" s="187">
        <v>0.88811363070022509</v>
      </c>
      <c r="S319" s="192">
        <v>9.5999999999999943</v>
      </c>
      <c r="T319" s="192">
        <v>177.89999999999924</v>
      </c>
      <c r="U319" s="192">
        <v>0.54979591836734298</v>
      </c>
      <c r="V319" s="192">
        <v>1.7060197377523256</v>
      </c>
      <c r="W319" s="187">
        <v>0.85223025168203403</v>
      </c>
      <c r="X319" s="187">
        <v>1.740343882382259</v>
      </c>
      <c r="Y319" s="188">
        <v>40</v>
      </c>
      <c r="Z319" s="188">
        <v>64</v>
      </c>
      <c r="AA319" s="188">
        <v>56</v>
      </c>
      <c r="AB319" s="188">
        <v>84</v>
      </c>
      <c r="AC319" s="188">
        <v>76</v>
      </c>
      <c r="AD319" s="189">
        <v>20.064999999999987</v>
      </c>
    </row>
    <row r="320" spans="1:30" s="183" customFormat="1" ht="11.35" x14ac:dyDescent="0.35">
      <c r="A320" s="175">
        <v>307</v>
      </c>
      <c r="B320" s="175">
        <v>23.099999999999682</v>
      </c>
      <c r="C320" s="175">
        <v>1298.1000000000063</v>
      </c>
      <c r="D320" s="184">
        <v>5.2983673469388011</v>
      </c>
      <c r="E320" s="184">
        <v>5.4924424032508226</v>
      </c>
      <c r="F320" s="185">
        <v>1646.4410999999841</v>
      </c>
      <c r="G320" s="185">
        <v>29773.217590000153</v>
      </c>
      <c r="H320" s="185">
        <v>121.52333710204144</v>
      </c>
      <c r="I320" s="185">
        <v>255.87033594469614</v>
      </c>
      <c r="J320" s="185">
        <v>1600</v>
      </c>
      <c r="K320" s="185">
        <v>314550</v>
      </c>
      <c r="L320" s="185">
        <v>1283.8775510204082</v>
      </c>
      <c r="M320" s="185">
        <v>269.97128206814699</v>
      </c>
      <c r="N320" s="186">
        <v>9.5999999999999943</v>
      </c>
      <c r="O320" s="186">
        <v>107.99999999999841</v>
      </c>
      <c r="P320" s="186">
        <v>0.44081632653060576</v>
      </c>
      <c r="Q320" s="186">
        <v>1.4319421591926507</v>
      </c>
      <c r="R320" s="187">
        <v>0.9107364244978936</v>
      </c>
      <c r="S320" s="192">
        <v>9.4500000000000455</v>
      </c>
      <c r="T320" s="192">
        <v>127.19999999999871</v>
      </c>
      <c r="U320" s="192">
        <v>0.44081632653060576</v>
      </c>
      <c r="V320" s="192">
        <v>1.5763425669114326</v>
      </c>
      <c r="W320" s="187">
        <v>0.89486734440862969</v>
      </c>
      <c r="X320" s="187">
        <v>1.8056037689065234</v>
      </c>
      <c r="Y320" s="188">
        <v>25</v>
      </c>
      <c r="Z320" s="188">
        <v>76</v>
      </c>
      <c r="AA320" s="188">
        <v>59</v>
      </c>
      <c r="AB320" s="188">
        <v>91</v>
      </c>
      <c r="AC320" s="188">
        <v>69</v>
      </c>
      <c r="AD320" s="189">
        <v>20.164999999999974</v>
      </c>
    </row>
    <row r="321" spans="1:30" s="183" customFormat="1" ht="11.35" x14ac:dyDescent="0.35">
      <c r="A321" s="175">
        <v>308</v>
      </c>
      <c r="B321" s="175">
        <v>18.600000000000136</v>
      </c>
      <c r="C321" s="175">
        <v>759.75000000000534</v>
      </c>
      <c r="D321" s="184">
        <v>3.1010204081632873</v>
      </c>
      <c r="E321" s="184">
        <v>3.8826285274758039</v>
      </c>
      <c r="F321" s="185">
        <v>1659.8268000000123</v>
      </c>
      <c r="G321" s="185">
        <v>21507.845300000157</v>
      </c>
      <c r="H321" s="185">
        <v>87.787123673470035</v>
      </c>
      <c r="I321" s="185">
        <v>209.01220023054987</v>
      </c>
      <c r="J321" s="185">
        <v>1600</v>
      </c>
      <c r="K321" s="185">
        <v>314050</v>
      </c>
      <c r="L321" s="185">
        <v>1281.8367346938776</v>
      </c>
      <c r="M321" s="185">
        <v>265.05237241051378</v>
      </c>
      <c r="N321" s="186">
        <v>9.3000000000000398</v>
      </c>
      <c r="O321" s="186">
        <v>125.99999999999925</v>
      </c>
      <c r="P321" s="186">
        <v>0.51428571428571124</v>
      </c>
      <c r="Q321" s="186">
        <v>1.4896363292571153</v>
      </c>
      <c r="R321" s="187">
        <v>0.89445910290237529</v>
      </c>
      <c r="S321" s="192">
        <v>9.75</v>
      </c>
      <c r="T321" s="192">
        <v>133.19999999999902</v>
      </c>
      <c r="U321" s="192">
        <v>0.51428571428571124</v>
      </c>
      <c r="V321" s="192">
        <v>1.4576433566671461</v>
      </c>
      <c r="W321" s="187">
        <v>0.88842819449679677</v>
      </c>
      <c r="X321" s="187">
        <v>1.7828872973991721</v>
      </c>
      <c r="Y321" s="188">
        <v>28</v>
      </c>
      <c r="Z321" s="188">
        <v>74</v>
      </c>
      <c r="AA321" s="188">
        <v>58</v>
      </c>
      <c r="AB321" s="188">
        <v>81</v>
      </c>
      <c r="AC321" s="188">
        <v>79</v>
      </c>
      <c r="AD321" s="189">
        <v>19.897499999999987</v>
      </c>
    </row>
    <row r="322" spans="1:30" s="183" customFormat="1" ht="11.35" x14ac:dyDescent="0.35">
      <c r="A322" s="175">
        <v>309</v>
      </c>
      <c r="B322" s="175">
        <v>15.450000000000045</v>
      </c>
      <c r="C322" s="175">
        <v>702.45000000000687</v>
      </c>
      <c r="D322" s="184">
        <v>2.867142857142885</v>
      </c>
      <c r="E322" s="184">
        <v>3.5875399123843814</v>
      </c>
      <c r="F322" s="185">
        <v>1151.170199999988</v>
      </c>
      <c r="G322" s="185">
        <v>17600.485105000233</v>
      </c>
      <c r="H322" s="185">
        <v>71.838714714286667</v>
      </c>
      <c r="I322" s="185">
        <v>163.31234432569374</v>
      </c>
      <c r="J322" s="185">
        <v>1600</v>
      </c>
      <c r="K322" s="185">
        <v>309700</v>
      </c>
      <c r="L322" s="185">
        <v>1264.0816326530612</v>
      </c>
      <c r="M322" s="185">
        <v>274.60044272517933</v>
      </c>
      <c r="N322" s="186">
        <v>6.1499999999998636</v>
      </c>
      <c r="O322" s="186">
        <v>117.14999999999833</v>
      </c>
      <c r="P322" s="186">
        <v>0.47816326530611564</v>
      </c>
      <c r="Q322" s="186">
        <v>1.3542066721664303</v>
      </c>
      <c r="R322" s="187">
        <v>0.90381773399014897</v>
      </c>
      <c r="S322" s="192">
        <v>11.700000000000001</v>
      </c>
      <c r="T322" s="192">
        <v>163.3499999999986</v>
      </c>
      <c r="U322" s="192">
        <v>0.47816326530611564</v>
      </c>
      <c r="V322" s="192">
        <v>1.6583758939256381</v>
      </c>
      <c r="W322" s="187">
        <v>0.86588669950739017</v>
      </c>
      <c r="X322" s="187">
        <v>1.7697044334975391</v>
      </c>
      <c r="Y322" s="188">
        <v>28</v>
      </c>
      <c r="Z322" s="188">
        <v>67</v>
      </c>
      <c r="AA322" s="188">
        <v>65</v>
      </c>
      <c r="AB322" s="188">
        <v>68</v>
      </c>
      <c r="AC322" s="188">
        <v>92</v>
      </c>
      <c r="AD322" s="189">
        <v>20.299999999999972</v>
      </c>
    </row>
    <row r="323" spans="1:30" s="183" customFormat="1" ht="11.35" x14ac:dyDescent="0.35">
      <c r="A323" s="175">
        <v>310</v>
      </c>
      <c r="B323" s="175">
        <v>19.499999999999972</v>
      </c>
      <c r="C323" s="175">
        <v>810.15000000000248</v>
      </c>
      <c r="D323" s="184">
        <v>3.3067346938775612</v>
      </c>
      <c r="E323" s="184">
        <v>4.1579478445123463</v>
      </c>
      <c r="F323" s="185">
        <v>1338.5699999999952</v>
      </c>
      <c r="G323" s="185">
        <v>18813.824445000086</v>
      </c>
      <c r="H323" s="185">
        <v>76.791120183673826</v>
      </c>
      <c r="I323" s="185">
        <v>175.59558671561504</v>
      </c>
      <c r="J323" s="185">
        <v>1600</v>
      </c>
      <c r="K323" s="185">
        <v>312400</v>
      </c>
      <c r="L323" s="185">
        <v>1275.1020408163265</v>
      </c>
      <c r="M323" s="185">
        <v>275.93449603551835</v>
      </c>
      <c r="N323" s="186">
        <v>7.6500000000000057</v>
      </c>
      <c r="O323" s="186">
        <v>111.5999999999983</v>
      </c>
      <c r="P323" s="186">
        <v>0.45551020408162574</v>
      </c>
      <c r="Q323" s="186">
        <v>1.3324912899547374</v>
      </c>
      <c r="R323" s="187">
        <v>0.90703486192677873</v>
      </c>
      <c r="S323" s="192">
        <v>9.75</v>
      </c>
      <c r="T323" s="192">
        <v>114.59999999999815</v>
      </c>
      <c r="U323" s="192">
        <v>0.45551020408162574</v>
      </c>
      <c r="V323" s="192">
        <v>1.4099910843022907</v>
      </c>
      <c r="W323" s="187">
        <v>0.9045357990753482</v>
      </c>
      <c r="X323" s="187">
        <v>1.8115706610021269</v>
      </c>
      <c r="Y323" s="188">
        <v>32</v>
      </c>
      <c r="Z323" s="188">
        <v>71</v>
      </c>
      <c r="AA323" s="188">
        <v>57</v>
      </c>
      <c r="AB323" s="188">
        <v>82</v>
      </c>
      <c r="AC323" s="188">
        <v>78</v>
      </c>
      <c r="AD323" s="189">
        <v>20.007499999999972</v>
      </c>
    </row>
    <row r="324" spans="1:30" s="183" customFormat="1" ht="11.35" x14ac:dyDescent="0.35">
      <c r="A324" s="175">
        <v>311</v>
      </c>
      <c r="B324" s="175">
        <v>34.800000000000182</v>
      </c>
      <c r="C324" s="175">
        <v>2272.6500000000201</v>
      </c>
      <c r="D324" s="184">
        <v>9.2761224489796739</v>
      </c>
      <c r="E324" s="184">
        <v>8.8095148859587784</v>
      </c>
      <c r="F324" s="185">
        <v>2436.1974000000164</v>
      </c>
      <c r="G324" s="185">
        <v>57942.084670000571</v>
      </c>
      <c r="H324" s="185">
        <v>236.49830477551254</v>
      </c>
      <c r="I324" s="185">
        <v>439.59754242981575</v>
      </c>
      <c r="J324" s="185">
        <v>1600</v>
      </c>
      <c r="K324" s="185">
        <v>314200</v>
      </c>
      <c r="L324" s="185">
        <v>1282.4489795918366</v>
      </c>
      <c r="M324" s="185">
        <v>271.3395022108283</v>
      </c>
      <c r="N324" s="186">
        <v>9.5999999999999091</v>
      </c>
      <c r="O324" s="186">
        <v>95.699999999998738</v>
      </c>
      <c r="P324" s="186">
        <v>0.39061224489795404</v>
      </c>
      <c r="Q324" s="186">
        <v>1.283563188816772</v>
      </c>
      <c r="R324" s="187">
        <v>0.92009018036072243</v>
      </c>
      <c r="S324" s="192">
        <v>9.5999999999999091</v>
      </c>
      <c r="T324" s="192">
        <v>109.04999999999876</v>
      </c>
      <c r="U324" s="192">
        <v>0.39061224489795404</v>
      </c>
      <c r="V324" s="192">
        <v>1.4422618882502158</v>
      </c>
      <c r="W324" s="187">
        <v>0.90894288577154414</v>
      </c>
      <c r="X324" s="187">
        <v>1.8290330661322667</v>
      </c>
      <c r="Y324" s="188">
        <v>29</v>
      </c>
      <c r="Z324" s="188">
        <v>82</v>
      </c>
      <c r="AA324" s="188">
        <v>49</v>
      </c>
      <c r="AB324" s="188">
        <v>79</v>
      </c>
      <c r="AC324" s="188">
        <v>81</v>
      </c>
      <c r="AD324" s="189">
        <v>19.95999999999998</v>
      </c>
    </row>
    <row r="325" spans="1:30" s="183" customFormat="1" ht="11.35" x14ac:dyDescent="0.35">
      <c r="A325" s="175">
        <v>312</v>
      </c>
      <c r="B325" s="175">
        <v>25.500000000000227</v>
      </c>
      <c r="C325" s="175">
        <v>1439.5500000000054</v>
      </c>
      <c r="D325" s="184">
        <v>5.8757142857143076</v>
      </c>
      <c r="E325" s="184">
        <v>6.5416111340791865</v>
      </c>
      <c r="F325" s="185">
        <v>2275.5690000000204</v>
      </c>
      <c r="G325" s="185">
        <v>39171.094465000104</v>
      </c>
      <c r="H325" s="185">
        <v>159.88201822449022</v>
      </c>
      <c r="I325" s="185">
        <v>359.10913372857323</v>
      </c>
      <c r="J325" s="185">
        <v>1600</v>
      </c>
      <c r="K325" s="185">
        <v>315700</v>
      </c>
      <c r="L325" s="185">
        <v>1288.5714285714287</v>
      </c>
      <c r="M325" s="185">
        <v>253.52433840547621</v>
      </c>
      <c r="N325" s="186">
        <v>7.6500000000000341</v>
      </c>
      <c r="O325" s="186">
        <v>89.999999999999332</v>
      </c>
      <c r="P325" s="186">
        <v>0.3673469387755075</v>
      </c>
      <c r="Q325" s="186">
        <v>1.283707450186659</v>
      </c>
      <c r="R325" s="187">
        <v>0.9249249249249254</v>
      </c>
      <c r="S325" s="192">
        <v>11.700000000000001</v>
      </c>
      <c r="T325" s="192">
        <v>110.24999999999862</v>
      </c>
      <c r="U325" s="192">
        <v>0.3673469387755075</v>
      </c>
      <c r="V325" s="192">
        <v>1.4951355550146019</v>
      </c>
      <c r="W325" s="187">
        <v>0.90803303303303406</v>
      </c>
      <c r="X325" s="187">
        <v>1.8329579579579596</v>
      </c>
      <c r="Y325" s="188">
        <v>24</v>
      </c>
      <c r="Z325" s="188">
        <v>79</v>
      </c>
      <c r="AA325" s="188">
        <v>57</v>
      </c>
      <c r="AB325" s="188">
        <v>81</v>
      </c>
      <c r="AC325" s="188">
        <v>79</v>
      </c>
      <c r="AD325" s="189">
        <v>19.979999999999986</v>
      </c>
    </row>
    <row r="326" spans="1:30" s="183" customFormat="1" ht="11.35" x14ac:dyDescent="0.35">
      <c r="A326" s="175">
        <v>313</v>
      </c>
      <c r="B326" s="175">
        <v>11.700000000000045</v>
      </c>
      <c r="C326" s="175">
        <v>395.25000000000102</v>
      </c>
      <c r="D326" s="184">
        <v>1.6132653061224531</v>
      </c>
      <c r="E326" s="184">
        <v>2.632582248302652</v>
      </c>
      <c r="F326" s="185">
        <v>923.61330000000214</v>
      </c>
      <c r="G326" s="185">
        <v>10034.664369999979</v>
      </c>
      <c r="H326" s="185">
        <v>40.957813755101952</v>
      </c>
      <c r="I326" s="185">
        <v>113.33107806625323</v>
      </c>
      <c r="J326" s="185">
        <v>1600</v>
      </c>
      <c r="K326" s="185">
        <v>308800</v>
      </c>
      <c r="L326" s="185">
        <v>1260.408163265306</v>
      </c>
      <c r="M326" s="185">
        <v>268.77041808578173</v>
      </c>
      <c r="N326" s="186">
        <v>9.6000000000000227</v>
      </c>
      <c r="O326" s="186">
        <v>211.79999999999822</v>
      </c>
      <c r="P326" s="186">
        <v>0.86448979591836006</v>
      </c>
      <c r="Q326" s="186">
        <v>1.9338614022341796</v>
      </c>
      <c r="R326" s="187">
        <v>0.83423338811927805</v>
      </c>
      <c r="S326" s="192">
        <v>9.5999999999999943</v>
      </c>
      <c r="T326" s="192">
        <v>230.69999999999811</v>
      </c>
      <c r="U326" s="192">
        <v>0.86448979591836006</v>
      </c>
      <c r="V326" s="192">
        <v>1.9626589388899944</v>
      </c>
      <c r="W326" s="187">
        <v>0.81944118337638072</v>
      </c>
      <c r="X326" s="187">
        <v>1.6536745714956589</v>
      </c>
      <c r="Y326" s="188">
        <v>34</v>
      </c>
      <c r="Z326" s="188">
        <v>75</v>
      </c>
      <c r="AA326" s="188">
        <v>51</v>
      </c>
      <c r="AB326" s="188">
        <v>82</v>
      </c>
      <c r="AC326" s="188">
        <v>78</v>
      </c>
      <c r="AD326" s="189">
        <v>21.29499999999997</v>
      </c>
    </row>
    <row r="327" spans="1:30" s="183" customFormat="1" ht="11.35" x14ac:dyDescent="0.35">
      <c r="A327" s="175">
        <v>314</v>
      </c>
      <c r="B327" s="175">
        <v>22.350000000000591</v>
      </c>
      <c r="C327" s="175">
        <v>954.60000000002196</v>
      </c>
      <c r="D327" s="184">
        <v>3.8963265306123347</v>
      </c>
      <c r="E327" s="184">
        <v>5.1351535540906275</v>
      </c>
      <c r="F327" s="185">
        <v>977.15610000004483</v>
      </c>
      <c r="G327" s="185">
        <v>18331.641785000356</v>
      </c>
      <c r="H327" s="185">
        <v>74.823027693878998</v>
      </c>
      <c r="I327" s="185">
        <v>152.23416030850339</v>
      </c>
      <c r="J327" s="185">
        <v>1600</v>
      </c>
      <c r="K327" s="185">
        <v>307900</v>
      </c>
      <c r="L327" s="185">
        <v>1256.7346938775511</v>
      </c>
      <c r="M327" s="185">
        <v>278.65593505945787</v>
      </c>
      <c r="N327" s="186">
        <v>9.5999999999999091</v>
      </c>
      <c r="O327" s="186">
        <v>122.3999999999981</v>
      </c>
      <c r="P327" s="186">
        <v>0.4995918367346861</v>
      </c>
      <c r="Q327" s="186">
        <v>1.3576362039324565</v>
      </c>
      <c r="R327" s="187">
        <v>0.8998527245949941</v>
      </c>
      <c r="S327" s="192">
        <v>9.75</v>
      </c>
      <c r="T327" s="192">
        <v>148.19999999999794</v>
      </c>
      <c r="U327" s="192">
        <v>0.4995918367346861</v>
      </c>
      <c r="V327" s="192">
        <v>1.607531100646252</v>
      </c>
      <c r="W327" s="187">
        <v>0.87874324987727193</v>
      </c>
      <c r="X327" s="187">
        <v>1.7785959744722661</v>
      </c>
      <c r="Y327" s="188">
        <v>33</v>
      </c>
      <c r="Z327" s="188">
        <v>73</v>
      </c>
      <c r="AA327" s="188">
        <v>54</v>
      </c>
      <c r="AB327" s="188">
        <v>73</v>
      </c>
      <c r="AC327" s="188">
        <v>87</v>
      </c>
      <c r="AD327" s="189">
        <v>20.369999999999965</v>
      </c>
    </row>
    <row r="328" spans="1:30" s="183" customFormat="1" ht="11.35" x14ac:dyDescent="0.35">
      <c r="A328" s="175">
        <v>315</v>
      </c>
      <c r="B328" s="175">
        <v>22.350000000000136</v>
      </c>
      <c r="C328" s="175">
        <v>1397.850000000022</v>
      </c>
      <c r="D328" s="184">
        <v>5.7055102040817225</v>
      </c>
      <c r="E328" s="184">
        <v>6.0109071153430191</v>
      </c>
      <c r="F328" s="185">
        <v>1927.5408000000125</v>
      </c>
      <c r="G328" s="185">
        <v>41649.754280000685</v>
      </c>
      <c r="H328" s="185">
        <v>169.99899706122727</v>
      </c>
      <c r="I328" s="185">
        <v>340.64650956557819</v>
      </c>
      <c r="J328" s="185">
        <v>1600</v>
      </c>
      <c r="K328" s="185">
        <v>320100</v>
      </c>
      <c r="L328" s="185">
        <v>1306.5306122448981</v>
      </c>
      <c r="M328" s="185">
        <v>276.72374089001573</v>
      </c>
      <c r="N328" s="186">
        <v>9.3000000000000398</v>
      </c>
      <c r="O328" s="186">
        <v>128.24999999999869</v>
      </c>
      <c r="P328" s="186">
        <v>0.52346938775509666</v>
      </c>
      <c r="Q328" s="186">
        <v>1.528838291179095</v>
      </c>
      <c r="R328" s="187">
        <v>0.89598540145985495</v>
      </c>
      <c r="S328" s="192">
        <v>9.75</v>
      </c>
      <c r="T328" s="192">
        <v>143.99999999999881</v>
      </c>
      <c r="U328" s="192">
        <v>0.52346938775509666</v>
      </c>
      <c r="V328" s="192">
        <v>1.6059995933615698</v>
      </c>
      <c r="W328" s="187">
        <v>0.8832116788321176</v>
      </c>
      <c r="X328" s="187">
        <v>1.7791970802919725</v>
      </c>
      <c r="Y328" s="188">
        <v>26</v>
      </c>
      <c r="Z328" s="188">
        <v>64</v>
      </c>
      <c r="AA328" s="188">
        <v>70</v>
      </c>
      <c r="AB328" s="188">
        <v>76</v>
      </c>
      <c r="AC328" s="188">
        <v>84</v>
      </c>
      <c r="AD328" s="189">
        <v>20.549999999999979</v>
      </c>
    </row>
    <row r="329" spans="1:30" s="183" customFormat="1" ht="11.35" x14ac:dyDescent="0.35">
      <c r="A329" s="175">
        <v>316</v>
      </c>
      <c r="B329" s="175">
        <v>15.600000000000023</v>
      </c>
      <c r="C329" s="175">
        <v>735.90000000000521</v>
      </c>
      <c r="D329" s="184">
        <v>3.0036734693877762</v>
      </c>
      <c r="E329" s="184">
        <v>3.6140332663546322</v>
      </c>
      <c r="F329" s="185">
        <v>977.15610000001436</v>
      </c>
      <c r="G329" s="185">
        <v>19466.749145000162</v>
      </c>
      <c r="H329" s="185">
        <v>79.456118959184337</v>
      </c>
      <c r="I329" s="185">
        <v>165.82615680452739</v>
      </c>
      <c r="J329" s="185">
        <v>1600</v>
      </c>
      <c r="K329" s="185">
        <v>311550</v>
      </c>
      <c r="L329" s="185">
        <v>1271.6326530612246</v>
      </c>
      <c r="M329" s="185">
        <v>272.36326798795773</v>
      </c>
      <c r="N329" s="186">
        <v>9.6000000000000227</v>
      </c>
      <c r="O329" s="186">
        <v>131.39999999999887</v>
      </c>
      <c r="P329" s="186">
        <v>0.53632653061224023</v>
      </c>
      <c r="Q329" s="186">
        <v>1.5705690911226873</v>
      </c>
      <c r="R329" s="187">
        <v>0.89268651231165097</v>
      </c>
      <c r="S329" s="192">
        <v>7.6500000000000057</v>
      </c>
      <c r="T329" s="192">
        <v>147.44999999999885</v>
      </c>
      <c r="U329" s="192">
        <v>0.53632653061224023</v>
      </c>
      <c r="V329" s="192">
        <v>1.5517001166216708</v>
      </c>
      <c r="W329" s="187">
        <v>0.87957858630405561</v>
      </c>
      <c r="X329" s="187">
        <v>1.7722650986157067</v>
      </c>
      <c r="Y329" s="188">
        <v>28</v>
      </c>
      <c r="Z329" s="188">
        <v>76</v>
      </c>
      <c r="AA329" s="188">
        <v>56</v>
      </c>
      <c r="AB329" s="188">
        <v>83</v>
      </c>
      <c r="AC329" s="188">
        <v>77</v>
      </c>
      <c r="AD329" s="189">
        <v>20.407499999999981</v>
      </c>
    </row>
    <row r="330" spans="1:30" s="183" customFormat="1" ht="11.35" x14ac:dyDescent="0.35">
      <c r="A330" s="175">
        <v>317</v>
      </c>
      <c r="B330" s="175">
        <v>13.950000000000045</v>
      </c>
      <c r="C330" s="175">
        <v>390.75000000000131</v>
      </c>
      <c r="D330" s="184">
        <v>1.5948979591836787</v>
      </c>
      <c r="E330" s="184">
        <v>2.7323360587427188</v>
      </c>
      <c r="F330" s="185">
        <v>1097.6274000000062</v>
      </c>
      <c r="G330" s="185">
        <v>7980.2568800000618</v>
      </c>
      <c r="H330" s="185">
        <v>32.572477061224745</v>
      </c>
      <c r="I330" s="185">
        <v>96.811873552581247</v>
      </c>
      <c r="J330" s="185">
        <v>1600</v>
      </c>
      <c r="K330" s="185">
        <v>302950</v>
      </c>
      <c r="L330" s="185">
        <v>1236.5306122448981</v>
      </c>
      <c r="M330" s="185">
        <v>277.13811893870877</v>
      </c>
      <c r="N330" s="186">
        <v>7.6499999999999773</v>
      </c>
      <c r="O330" s="186">
        <v>227.99999999999952</v>
      </c>
      <c r="P330" s="186">
        <v>0.93061224489795724</v>
      </c>
      <c r="Q330" s="186">
        <v>1.7531767514944332</v>
      </c>
      <c r="R330" s="187">
        <v>0.8191767784915539</v>
      </c>
      <c r="S330" s="192">
        <v>9.75</v>
      </c>
      <c r="T330" s="192">
        <v>215.99999999999912</v>
      </c>
      <c r="U330" s="192">
        <v>0.93061224489795724</v>
      </c>
      <c r="V330" s="192">
        <v>1.7840049195637726</v>
      </c>
      <c r="W330" s="187">
        <v>0.82869379014989364</v>
      </c>
      <c r="X330" s="187">
        <v>1.6478705686414474</v>
      </c>
      <c r="Y330" s="188">
        <v>36</v>
      </c>
      <c r="Z330" s="188">
        <v>71</v>
      </c>
      <c r="AA330" s="188">
        <v>53</v>
      </c>
      <c r="AB330" s="188">
        <v>76</v>
      </c>
      <c r="AC330" s="188">
        <v>84</v>
      </c>
      <c r="AD330" s="189">
        <v>21.01499999999999</v>
      </c>
    </row>
    <row r="331" spans="1:30" s="183" customFormat="1" ht="11.35" x14ac:dyDescent="0.35">
      <c r="A331" s="175">
        <v>318</v>
      </c>
      <c r="B331" s="175">
        <v>16.349999999999966</v>
      </c>
      <c r="C331" s="175">
        <v>552.59999999999786</v>
      </c>
      <c r="D331" s="184">
        <v>2.2555102040816237</v>
      </c>
      <c r="E331" s="184">
        <v>3.1112171865794762</v>
      </c>
      <c r="F331" s="185">
        <v>1271.6414999999952</v>
      </c>
      <c r="G331" s="185">
        <v>15376.748509999903</v>
      </c>
      <c r="H331" s="185">
        <v>62.762238816326132</v>
      </c>
      <c r="I331" s="185">
        <v>158.82167372552533</v>
      </c>
      <c r="J331" s="185">
        <v>1600</v>
      </c>
      <c r="K331" s="185">
        <v>308550</v>
      </c>
      <c r="L331" s="185">
        <v>1259.3877551020407</v>
      </c>
      <c r="M331" s="185">
        <v>274.18589006085688</v>
      </c>
      <c r="N331" s="186">
        <v>8.2500000000002274</v>
      </c>
      <c r="O331" s="186">
        <v>149.2499999999996</v>
      </c>
      <c r="P331" s="186">
        <v>0.60918367346938618</v>
      </c>
      <c r="Q331" s="186">
        <v>1.5624524081075868</v>
      </c>
      <c r="R331" s="187">
        <v>0.87856968513546529</v>
      </c>
      <c r="S331" s="192">
        <v>13.650000000000002</v>
      </c>
      <c r="T331" s="192">
        <v>156.14999999999952</v>
      </c>
      <c r="U331" s="192">
        <v>0.60918367346938618</v>
      </c>
      <c r="V331" s="192">
        <v>1.7527563486305668</v>
      </c>
      <c r="W331" s="187">
        <v>0.87295582133268279</v>
      </c>
      <c r="X331" s="187">
        <v>1.7515255064681481</v>
      </c>
      <c r="Y331" s="188">
        <v>37</v>
      </c>
      <c r="Z331" s="188">
        <v>70</v>
      </c>
      <c r="AA331" s="188">
        <v>53</v>
      </c>
      <c r="AB331" s="188">
        <v>79</v>
      </c>
      <c r="AC331" s="188">
        <v>81</v>
      </c>
      <c r="AD331" s="189">
        <v>20.484999999999992</v>
      </c>
    </row>
    <row r="332" spans="1:30" s="183" customFormat="1" ht="11.35" x14ac:dyDescent="0.35">
      <c r="A332" s="175">
        <v>319</v>
      </c>
      <c r="B332" s="175">
        <v>15.449999999999989</v>
      </c>
      <c r="C332" s="175">
        <v>571.80000000000143</v>
      </c>
      <c r="D332" s="184">
        <v>2.3338775510204139</v>
      </c>
      <c r="E332" s="184">
        <v>3.2790091318238326</v>
      </c>
      <c r="F332" s="185">
        <v>1378.7270999999992</v>
      </c>
      <c r="G332" s="185">
        <v>13894.802789999992</v>
      </c>
      <c r="H332" s="185">
        <v>56.71348077551017</v>
      </c>
      <c r="I332" s="185">
        <v>142.60329248801293</v>
      </c>
      <c r="J332" s="185">
        <v>1600</v>
      </c>
      <c r="K332" s="185">
        <v>307000</v>
      </c>
      <c r="L332" s="185">
        <v>1253.0612244897959</v>
      </c>
      <c r="M332" s="185">
        <v>288.15555397281486</v>
      </c>
      <c r="N332" s="186">
        <v>7.5</v>
      </c>
      <c r="O332" s="186">
        <v>185.54999999999814</v>
      </c>
      <c r="P332" s="186">
        <v>0.75734693877550263</v>
      </c>
      <c r="Q332" s="186">
        <v>1.6562868004079825</v>
      </c>
      <c r="R332" s="187">
        <v>0.85099975909419545</v>
      </c>
      <c r="S332" s="192">
        <v>9.75</v>
      </c>
      <c r="T332" s="192">
        <v>219.29999999999828</v>
      </c>
      <c r="U332" s="192">
        <v>0.75734693877550263</v>
      </c>
      <c r="V332" s="192">
        <v>1.9700359096845388</v>
      </c>
      <c r="W332" s="187">
        <v>0.8238978559383292</v>
      </c>
      <c r="X332" s="187">
        <v>1.6748976150325245</v>
      </c>
      <c r="Y332" s="188">
        <v>40</v>
      </c>
      <c r="Z332" s="188">
        <v>61</v>
      </c>
      <c r="AA332" s="188">
        <v>59</v>
      </c>
      <c r="AB332" s="188">
        <v>79</v>
      </c>
      <c r="AC332" s="188">
        <v>81</v>
      </c>
      <c r="AD332" s="189">
        <v>20.754999999999971</v>
      </c>
    </row>
    <row r="333" spans="1:30" s="183" customFormat="1" ht="11.35" x14ac:dyDescent="0.35">
      <c r="A333" s="175">
        <v>320</v>
      </c>
      <c r="B333" s="175">
        <v>18.299999999999983</v>
      </c>
      <c r="C333" s="175">
        <v>747.59999999999297</v>
      </c>
      <c r="D333" s="184">
        <v>3.0514285714285427</v>
      </c>
      <c r="E333" s="184">
        <v>4.0557700245210011</v>
      </c>
      <c r="F333" s="185">
        <v>1231.4844000000012</v>
      </c>
      <c r="G333" s="185">
        <v>18061.027549999893</v>
      </c>
      <c r="H333" s="185">
        <v>73.718479795917929</v>
      </c>
      <c r="I333" s="185">
        <v>164.04824956465842</v>
      </c>
      <c r="J333" s="185">
        <v>1600</v>
      </c>
      <c r="K333" s="185">
        <v>310300</v>
      </c>
      <c r="L333" s="185">
        <v>1266.5306122448981</v>
      </c>
      <c r="M333" s="185">
        <v>267.88906913558174</v>
      </c>
      <c r="N333" s="186">
        <v>7.6500000000000341</v>
      </c>
      <c r="O333" s="186">
        <v>166.35000000000002</v>
      </c>
      <c r="P333" s="186">
        <v>0.67897959183673484</v>
      </c>
      <c r="Q333" s="186">
        <v>1.5932802601195819</v>
      </c>
      <c r="R333" s="187">
        <v>0.86488791423001943</v>
      </c>
      <c r="S333" s="192">
        <v>8.0999999999999659</v>
      </c>
      <c r="T333" s="192">
        <v>167.10000000000014</v>
      </c>
      <c r="U333" s="192">
        <v>0.67897959183673484</v>
      </c>
      <c r="V333" s="192">
        <v>1.7372438832249801</v>
      </c>
      <c r="W333" s="187">
        <v>0.86427875243664698</v>
      </c>
      <c r="X333" s="187">
        <v>1.7291666666666665</v>
      </c>
      <c r="Y333" s="188">
        <v>31</v>
      </c>
      <c r="Z333" s="188">
        <v>78</v>
      </c>
      <c r="AA333" s="188">
        <v>51</v>
      </c>
      <c r="AB333" s="188">
        <v>82</v>
      </c>
      <c r="AC333" s="188">
        <v>78</v>
      </c>
      <c r="AD333" s="189">
        <v>20.52</v>
      </c>
    </row>
    <row r="334" spans="1:30" s="183" customFormat="1" ht="11.35" x14ac:dyDescent="0.35">
      <c r="A334" s="175">
        <v>321</v>
      </c>
      <c r="B334" s="175">
        <v>13.950000000000159</v>
      </c>
      <c r="C334" s="175">
        <v>642.45000000000005</v>
      </c>
      <c r="D334" s="184">
        <v>2.6222448979591837</v>
      </c>
      <c r="E334" s="184">
        <v>3.2137169285978269</v>
      </c>
      <c r="F334" s="185">
        <v>990.54180000001236</v>
      </c>
      <c r="G334" s="185">
        <v>14651.243569999984</v>
      </c>
      <c r="H334" s="185">
        <v>59.800994163265244</v>
      </c>
      <c r="I334" s="185">
        <v>149.56978457432453</v>
      </c>
      <c r="J334" s="185">
        <v>1600</v>
      </c>
      <c r="K334" s="185">
        <v>303300</v>
      </c>
      <c r="L334" s="185">
        <v>1237.9591836734694</v>
      </c>
      <c r="M334" s="185">
        <v>276.03738455408916</v>
      </c>
      <c r="N334" s="186">
        <v>9.5999999999999091</v>
      </c>
      <c r="O334" s="186">
        <v>168.29999999999873</v>
      </c>
      <c r="P334" s="186">
        <v>0.68693877551019888</v>
      </c>
      <c r="Q334" s="186">
        <v>1.6436641943964967</v>
      </c>
      <c r="R334" s="187">
        <v>0.86060380171449968</v>
      </c>
      <c r="S334" s="192">
        <v>9.75</v>
      </c>
      <c r="T334" s="192">
        <v>148.34999999999877</v>
      </c>
      <c r="U334" s="192">
        <v>0.68693877551019888</v>
      </c>
      <c r="V334" s="192">
        <v>1.7045023085265814</v>
      </c>
      <c r="W334" s="187">
        <v>0.87712759348987546</v>
      </c>
      <c r="X334" s="187">
        <v>1.7377313952043751</v>
      </c>
      <c r="Y334" s="188">
        <v>35</v>
      </c>
      <c r="Z334" s="188">
        <v>78</v>
      </c>
      <c r="AA334" s="188">
        <v>47</v>
      </c>
      <c r="AB334" s="188">
        <v>84</v>
      </c>
      <c r="AC334" s="188">
        <v>76</v>
      </c>
      <c r="AD334" s="189">
        <v>20.122499999999981</v>
      </c>
    </row>
    <row r="335" spans="1:30" s="183" customFormat="1" ht="11.35" x14ac:dyDescent="0.35">
      <c r="A335" s="175">
        <v>322</v>
      </c>
      <c r="B335" s="175">
        <v>42.600000000000705</v>
      </c>
      <c r="C335" s="175">
        <v>2826.150000000086</v>
      </c>
      <c r="D335" s="184">
        <v>11.535306122449331</v>
      </c>
      <c r="E335" s="184">
        <v>12.839726406302384</v>
      </c>
      <c r="F335" s="185">
        <v>3614.1390000000515</v>
      </c>
      <c r="G335" s="185">
        <v>86236.628600002776</v>
      </c>
      <c r="H335" s="185">
        <v>351.9862391836848</v>
      </c>
      <c r="I335" s="185">
        <v>707.98975560846327</v>
      </c>
      <c r="J335" s="185">
        <v>1600</v>
      </c>
      <c r="K335" s="185">
        <v>312800</v>
      </c>
      <c r="L335" s="185">
        <v>1276.7346938775511</v>
      </c>
      <c r="M335" s="185">
        <v>276.67069076334661</v>
      </c>
      <c r="N335" s="186">
        <v>7.6499999999999773</v>
      </c>
      <c r="O335" s="186">
        <v>112.649999999998</v>
      </c>
      <c r="P335" s="186">
        <v>0.4597959183673388</v>
      </c>
      <c r="Q335" s="186">
        <v>1.3220102207448123</v>
      </c>
      <c r="R335" s="187">
        <v>0.90561769511122436</v>
      </c>
      <c r="S335" s="192">
        <v>11.700000000000001</v>
      </c>
      <c r="T335" s="192">
        <v>121.64999999999782</v>
      </c>
      <c r="U335" s="192">
        <v>0.4597959183673388</v>
      </c>
      <c r="V335" s="192">
        <v>1.5500192370836885</v>
      </c>
      <c r="W335" s="187">
        <v>0.89807716476058974</v>
      </c>
      <c r="X335" s="187">
        <v>1.8036948598718141</v>
      </c>
      <c r="Y335" s="188">
        <v>35</v>
      </c>
      <c r="Z335" s="188">
        <v>71</v>
      </c>
      <c r="AA335" s="188">
        <v>54</v>
      </c>
      <c r="AB335" s="188">
        <v>75</v>
      </c>
      <c r="AC335" s="188">
        <v>85</v>
      </c>
      <c r="AD335" s="189">
        <v>19.892499999999966</v>
      </c>
    </row>
    <row r="336" spans="1:30" s="183" customFormat="1" ht="11.35" x14ac:dyDescent="0.35">
      <c r="A336" s="175">
        <v>323</v>
      </c>
      <c r="B336" s="175">
        <v>19.500000000000114</v>
      </c>
      <c r="C336" s="175">
        <v>1069.2000000000226</v>
      </c>
      <c r="D336" s="184">
        <v>4.3640816326531535</v>
      </c>
      <c r="E336" s="184">
        <v>4.8327472918363936</v>
      </c>
      <c r="F336" s="185">
        <v>1365.3414000000064</v>
      </c>
      <c r="G336" s="185">
        <v>23508.784355000542</v>
      </c>
      <c r="H336" s="185">
        <v>95.954221857145072</v>
      </c>
      <c r="I336" s="185">
        <v>205.8346310585315</v>
      </c>
      <c r="J336" s="185">
        <v>1600</v>
      </c>
      <c r="K336" s="185">
        <v>306400</v>
      </c>
      <c r="L336" s="185">
        <v>1250.6122448979593</v>
      </c>
      <c r="M336" s="185">
        <v>263.42952648330521</v>
      </c>
      <c r="N336" s="186">
        <v>6.5999999999999091</v>
      </c>
      <c r="O336" s="186">
        <v>92.249999999997669</v>
      </c>
      <c r="P336" s="186">
        <v>0.37653061224488843</v>
      </c>
      <c r="Q336" s="186">
        <v>1.1400721702428653</v>
      </c>
      <c r="R336" s="187">
        <v>0.92168597988030232</v>
      </c>
      <c r="S336" s="192">
        <v>11.700000000000001</v>
      </c>
      <c r="T336" s="192">
        <v>115.94999999999774</v>
      </c>
      <c r="U336" s="192">
        <v>0.37653061224488843</v>
      </c>
      <c r="V336" s="192">
        <v>1.5283822849118311</v>
      </c>
      <c r="W336" s="187">
        <v>0.90156628040239573</v>
      </c>
      <c r="X336" s="187">
        <v>1.8232522602826982</v>
      </c>
      <c r="Y336" s="188">
        <v>29</v>
      </c>
      <c r="Z336" s="188">
        <v>80</v>
      </c>
      <c r="AA336" s="188">
        <v>51</v>
      </c>
      <c r="AB336" s="188">
        <v>85</v>
      </c>
      <c r="AC336" s="188">
        <v>75</v>
      </c>
      <c r="AD336" s="189">
        <v>19.632499999999961</v>
      </c>
    </row>
    <row r="337" spans="1:30" s="183" customFormat="1" ht="11.35" x14ac:dyDescent="0.35">
      <c r="A337" s="175">
        <v>324</v>
      </c>
      <c r="B337" s="175">
        <v>14.099999999999682</v>
      </c>
      <c r="C337" s="175">
        <v>471.44999999999879</v>
      </c>
      <c r="D337" s="184">
        <v>1.9242857142857093</v>
      </c>
      <c r="E337" s="184">
        <v>3.2189869600823409</v>
      </c>
      <c r="F337" s="185">
        <v>1070.85599999998</v>
      </c>
      <c r="G337" s="185">
        <v>12060.887524999902</v>
      </c>
      <c r="H337" s="185">
        <v>49.228112346938374</v>
      </c>
      <c r="I337" s="185">
        <v>141.1912800359685</v>
      </c>
      <c r="J337" s="185">
        <v>1600</v>
      </c>
      <c r="K337" s="185">
        <v>307900</v>
      </c>
      <c r="L337" s="185">
        <v>1256.7346938775511</v>
      </c>
      <c r="M337" s="185">
        <v>262.75953411210719</v>
      </c>
      <c r="N337" s="186">
        <v>7.3500000000000796</v>
      </c>
      <c r="O337" s="186">
        <v>163.34999999999849</v>
      </c>
      <c r="P337" s="186">
        <v>0.6667346938775448</v>
      </c>
      <c r="Q337" s="186">
        <v>1.3869434901602642</v>
      </c>
      <c r="R337" s="187">
        <v>0.86849414321941898</v>
      </c>
      <c r="S337" s="192">
        <v>7.8000000000000007</v>
      </c>
      <c r="T337" s="192">
        <v>188.24999999999855</v>
      </c>
      <c r="U337" s="192">
        <v>0.6667346938775448</v>
      </c>
      <c r="V337" s="192">
        <v>1.6320839877872972</v>
      </c>
      <c r="W337" s="187">
        <v>0.84844825504166266</v>
      </c>
      <c r="X337" s="187">
        <v>1.7169423982610816</v>
      </c>
      <c r="Y337" s="188">
        <v>35</v>
      </c>
      <c r="Z337" s="188">
        <v>80</v>
      </c>
      <c r="AA337" s="188">
        <v>45</v>
      </c>
      <c r="AB337" s="188">
        <v>90</v>
      </c>
      <c r="AC337" s="188">
        <v>70</v>
      </c>
      <c r="AD337" s="189">
        <v>20.702499999999976</v>
      </c>
    </row>
    <row r="338" spans="1:30" s="183" customFormat="1" ht="11.35" x14ac:dyDescent="0.35">
      <c r="A338" s="175">
        <v>325</v>
      </c>
      <c r="B338" s="175">
        <v>23.100000000000023</v>
      </c>
      <c r="C338" s="175">
        <v>906.15000000000305</v>
      </c>
      <c r="D338" s="184">
        <v>3.6985714285714408</v>
      </c>
      <c r="E338" s="184">
        <v>4.9215576302829893</v>
      </c>
      <c r="F338" s="185">
        <v>1820.4552000000083</v>
      </c>
      <c r="G338" s="185">
        <v>29528.408010000028</v>
      </c>
      <c r="H338" s="185">
        <v>120.52411432653072</v>
      </c>
      <c r="I338" s="185">
        <v>297.07531370783079</v>
      </c>
      <c r="J338" s="185">
        <v>1600</v>
      </c>
      <c r="K338" s="185">
        <v>313600</v>
      </c>
      <c r="L338" s="185">
        <v>1280</v>
      </c>
      <c r="M338" s="185">
        <v>278.10836430262566</v>
      </c>
      <c r="N338" s="186">
        <v>9.6000000000000227</v>
      </c>
      <c r="O338" s="186">
        <v>140.39999999999895</v>
      </c>
      <c r="P338" s="186">
        <v>0.57306122448979169</v>
      </c>
      <c r="Q338" s="186">
        <v>1.4800132975721083</v>
      </c>
      <c r="R338" s="187">
        <v>0.88530817301801323</v>
      </c>
      <c r="S338" s="192">
        <v>9.75</v>
      </c>
      <c r="T338" s="192">
        <v>150.1499999999989</v>
      </c>
      <c r="U338" s="192">
        <v>0.57306122448979169</v>
      </c>
      <c r="V338" s="192">
        <v>1.6823541760790097</v>
      </c>
      <c r="W338" s="187">
        <v>0.87734346281093079</v>
      </c>
      <c r="X338" s="187">
        <v>1.7626516358289441</v>
      </c>
      <c r="Y338" s="188">
        <v>35</v>
      </c>
      <c r="Z338" s="188">
        <v>69</v>
      </c>
      <c r="AA338" s="188">
        <v>56</v>
      </c>
      <c r="AB338" s="188">
        <v>87</v>
      </c>
      <c r="AC338" s="188">
        <v>73</v>
      </c>
      <c r="AD338" s="189">
        <v>20.402499999999982</v>
      </c>
    </row>
    <row r="339" spans="1:30" s="183" customFormat="1" ht="11.35" x14ac:dyDescent="0.35">
      <c r="A339" s="175">
        <v>326</v>
      </c>
      <c r="B339" s="175">
        <v>19.650000000000034</v>
      </c>
      <c r="C339" s="175">
        <v>1516.8000000000193</v>
      </c>
      <c r="D339" s="184">
        <v>6.191020408163344</v>
      </c>
      <c r="E339" s="184">
        <v>5.8965884290868784</v>
      </c>
      <c r="F339" s="185">
        <v>1740.1410000000103</v>
      </c>
      <c r="G339" s="185">
        <v>47161.688080000553</v>
      </c>
      <c r="H339" s="185">
        <v>192.49668604081859</v>
      </c>
      <c r="I339" s="185">
        <v>365.22061500171066</v>
      </c>
      <c r="J339" s="185">
        <v>1600</v>
      </c>
      <c r="K339" s="185">
        <v>315350</v>
      </c>
      <c r="L339" s="185">
        <v>1287.1428571428571</v>
      </c>
      <c r="M339" s="185">
        <v>271.35815060845204</v>
      </c>
      <c r="N339" s="186">
        <v>6.5999999999999943</v>
      </c>
      <c r="O339" s="186">
        <v>96.149999999998812</v>
      </c>
      <c r="P339" s="186">
        <v>0.39244897959183189</v>
      </c>
      <c r="Q339" s="186">
        <v>1.2067408529239976</v>
      </c>
      <c r="R339" s="187">
        <v>0.91823979591836824</v>
      </c>
      <c r="S339" s="192">
        <v>13.650000000000002</v>
      </c>
      <c r="T339" s="192">
        <v>102.14999999999868</v>
      </c>
      <c r="U339" s="192">
        <v>0.39244897959183189</v>
      </c>
      <c r="V339" s="192">
        <v>1.4599393711889677</v>
      </c>
      <c r="W339" s="187">
        <v>0.91313775510204176</v>
      </c>
      <c r="X339" s="187">
        <v>1.83137755102041</v>
      </c>
      <c r="Y339" s="188">
        <v>28</v>
      </c>
      <c r="Z339" s="188">
        <v>74</v>
      </c>
      <c r="AA339" s="188">
        <v>58</v>
      </c>
      <c r="AB339" s="188">
        <v>73</v>
      </c>
      <c r="AC339" s="188">
        <v>87</v>
      </c>
      <c r="AD339" s="189">
        <v>19.599999999999977</v>
      </c>
    </row>
    <row r="340" spans="1:30" s="183" customFormat="1" ht="11.35" x14ac:dyDescent="0.35">
      <c r="A340" s="175">
        <v>327</v>
      </c>
      <c r="B340" s="175">
        <v>23.999999999999318</v>
      </c>
      <c r="C340" s="175">
        <v>621.74999999998818</v>
      </c>
      <c r="D340" s="184">
        <v>2.537755102040768</v>
      </c>
      <c r="E340" s="184">
        <v>4.4468206847221863</v>
      </c>
      <c r="F340" s="185">
        <v>1900.7693999999353</v>
      </c>
      <c r="G340" s="185">
        <v>14870.397224999675</v>
      </c>
      <c r="H340" s="185">
        <v>60.695498877549696</v>
      </c>
      <c r="I340" s="185">
        <v>186.31395164560161</v>
      </c>
      <c r="J340" s="185">
        <v>1600</v>
      </c>
      <c r="K340" s="185">
        <v>309050</v>
      </c>
      <c r="L340" s="185">
        <v>1261.4285714285713</v>
      </c>
      <c r="M340" s="185">
        <v>263.23959042517356</v>
      </c>
      <c r="N340" s="186">
        <v>9.6000000000000227</v>
      </c>
      <c r="O340" s="186">
        <v>178.79999999999751</v>
      </c>
      <c r="P340" s="186">
        <v>0.72979591836733682</v>
      </c>
      <c r="Q340" s="186">
        <v>1.689992833668847</v>
      </c>
      <c r="R340" s="187">
        <v>0.85572500605180524</v>
      </c>
      <c r="S340" s="192">
        <v>9.75</v>
      </c>
      <c r="T340" s="192">
        <v>195.29999999999774</v>
      </c>
      <c r="U340" s="192">
        <v>0.72979591836733682</v>
      </c>
      <c r="V340" s="192">
        <v>1.7373524232644608</v>
      </c>
      <c r="W340" s="187">
        <v>0.8424110384894713</v>
      </c>
      <c r="X340" s="187">
        <v>1.6981360445412765</v>
      </c>
      <c r="Y340" s="188">
        <v>25</v>
      </c>
      <c r="Z340" s="188">
        <v>83</v>
      </c>
      <c r="AA340" s="188">
        <v>52</v>
      </c>
      <c r="AB340" s="188">
        <v>71</v>
      </c>
      <c r="AC340" s="188">
        <v>89</v>
      </c>
      <c r="AD340" s="189">
        <v>20.654999999999962</v>
      </c>
    </row>
    <row r="341" spans="1:30" s="183" customFormat="1" ht="11.35" x14ac:dyDescent="0.35">
      <c r="A341" s="175">
        <v>328</v>
      </c>
      <c r="B341" s="175">
        <v>14.25</v>
      </c>
      <c r="C341" s="175">
        <v>586.50000000000614</v>
      </c>
      <c r="D341" s="184">
        <v>2.3938775510204331</v>
      </c>
      <c r="E341" s="184">
        <v>3.5955606828823279</v>
      </c>
      <c r="F341" s="185">
        <v>1271.6415000000002</v>
      </c>
      <c r="G341" s="185">
        <v>16447.82760500017</v>
      </c>
      <c r="H341" s="185">
        <v>67.133990224490489</v>
      </c>
      <c r="I341" s="185">
        <v>178.43293360025194</v>
      </c>
      <c r="J341" s="185">
        <v>1600</v>
      </c>
      <c r="K341" s="185">
        <v>315600</v>
      </c>
      <c r="L341" s="185">
        <v>1288.1632653061224</v>
      </c>
      <c r="M341" s="185">
        <v>281.50410902708012</v>
      </c>
      <c r="N341" s="186">
        <v>9.5999999999999091</v>
      </c>
      <c r="O341" s="186">
        <v>185.69999999999817</v>
      </c>
      <c r="P341" s="186">
        <v>0.75795918367346193</v>
      </c>
      <c r="Q341" s="186">
        <v>1.6421097729822718</v>
      </c>
      <c r="R341" s="187">
        <v>0.85442144873001058</v>
      </c>
      <c r="S341" s="192">
        <v>11.700000000000001</v>
      </c>
      <c r="T341" s="192">
        <v>215.9999999999979</v>
      </c>
      <c r="U341" s="192">
        <v>0.75795918367346193</v>
      </c>
      <c r="V341" s="192">
        <v>1.9627341114812249</v>
      </c>
      <c r="W341" s="187">
        <v>0.8306679209783645</v>
      </c>
      <c r="X341" s="187">
        <v>1.6850893697083751</v>
      </c>
      <c r="Y341" s="188">
        <v>31</v>
      </c>
      <c r="Z341" s="188">
        <v>65</v>
      </c>
      <c r="AA341" s="188">
        <v>64</v>
      </c>
      <c r="AB341" s="188">
        <v>78</v>
      </c>
      <c r="AC341" s="188">
        <v>82</v>
      </c>
      <c r="AD341" s="189">
        <v>21.25999999999997</v>
      </c>
    </row>
    <row r="342" spans="1:30" s="183" customFormat="1" ht="11.35" x14ac:dyDescent="0.35">
      <c r="A342" s="175">
        <v>329</v>
      </c>
      <c r="B342" s="175">
        <v>33.450000000000159</v>
      </c>
      <c r="C342" s="175">
        <v>2826.0000000000318</v>
      </c>
      <c r="D342" s="184">
        <v>11.534693877551151</v>
      </c>
      <c r="E342" s="184">
        <v>8.8561373324372035</v>
      </c>
      <c r="F342" s="185">
        <v>2985.0111000000147</v>
      </c>
      <c r="G342" s="185">
        <v>63471.717340000767</v>
      </c>
      <c r="H342" s="185">
        <v>259.06823404081945</v>
      </c>
      <c r="I342" s="185">
        <v>428.33301652470044</v>
      </c>
      <c r="J342" s="185">
        <v>1600</v>
      </c>
      <c r="K342" s="185">
        <v>312400</v>
      </c>
      <c r="L342" s="185">
        <v>1275.1020408163265</v>
      </c>
      <c r="M342" s="185">
        <v>275.93449603551835</v>
      </c>
      <c r="N342" s="186">
        <v>6.7499999999997726</v>
      </c>
      <c r="O342" s="186">
        <v>43.799999999998271</v>
      </c>
      <c r="P342" s="186">
        <v>0.17877551020407456</v>
      </c>
      <c r="Q342" s="186">
        <v>0.91180696263114769</v>
      </c>
      <c r="R342" s="187">
        <v>0.96122692869472992</v>
      </c>
      <c r="S342" s="192">
        <v>11.700000000000001</v>
      </c>
      <c r="T342" s="192">
        <v>54.299999999998633</v>
      </c>
      <c r="U342" s="192">
        <v>0.17877551020407456</v>
      </c>
      <c r="V342" s="192">
        <v>1.0391029922185744</v>
      </c>
      <c r="W342" s="187">
        <v>0.95193201434072616</v>
      </c>
      <c r="X342" s="187">
        <v>1.9131589430354561</v>
      </c>
      <c r="Y342" s="188">
        <v>23</v>
      </c>
      <c r="Z342" s="188">
        <v>77</v>
      </c>
      <c r="AA342" s="188">
        <v>60</v>
      </c>
      <c r="AB342" s="188">
        <v>84</v>
      </c>
      <c r="AC342" s="188">
        <v>76</v>
      </c>
      <c r="AD342" s="189">
        <v>18.827499999999972</v>
      </c>
    </row>
    <row r="343" spans="1:30" s="183" customFormat="1" ht="11.35" x14ac:dyDescent="0.35">
      <c r="A343" s="175">
        <v>330</v>
      </c>
      <c r="B343" s="175">
        <v>19.350000000000023</v>
      </c>
      <c r="C343" s="175">
        <v>923.1000000000123</v>
      </c>
      <c r="D343" s="184">
        <v>3.7677551020408666</v>
      </c>
      <c r="E343" s="184">
        <v>4.0922834547726188</v>
      </c>
      <c r="F343" s="185">
        <v>1204.7130000000104</v>
      </c>
      <c r="G343" s="185">
        <v>23104.53621500024</v>
      </c>
      <c r="H343" s="185">
        <v>94.304229448980578</v>
      </c>
      <c r="I343" s="185">
        <v>172.58566289025532</v>
      </c>
      <c r="J343" s="185">
        <v>1600</v>
      </c>
      <c r="K343" s="185">
        <v>312200</v>
      </c>
      <c r="L343" s="185">
        <v>1274.2857142857142</v>
      </c>
      <c r="M343" s="185">
        <v>267.63995878975845</v>
      </c>
      <c r="N343" s="186">
        <v>9.5999999999999943</v>
      </c>
      <c r="O343" s="186">
        <v>156.14999999999822</v>
      </c>
      <c r="P343" s="186">
        <v>0.63734693877550297</v>
      </c>
      <c r="Q343" s="186">
        <v>1.6643511209267976</v>
      </c>
      <c r="R343" s="187">
        <v>0.86721938775510332</v>
      </c>
      <c r="S343" s="192">
        <v>9.75</v>
      </c>
      <c r="T343" s="192">
        <v>124.19999999999825</v>
      </c>
      <c r="U343" s="192">
        <v>0.63734693877550297</v>
      </c>
      <c r="V343" s="192">
        <v>1.5868029050108641</v>
      </c>
      <c r="W343" s="187">
        <v>0.89438775510204205</v>
      </c>
      <c r="X343" s="187">
        <v>1.7616071428571454</v>
      </c>
      <c r="Y343" s="188">
        <v>29</v>
      </c>
      <c r="Z343" s="188">
        <v>76</v>
      </c>
      <c r="AA343" s="188">
        <v>55</v>
      </c>
      <c r="AB343" s="188">
        <v>72</v>
      </c>
      <c r="AC343" s="188">
        <v>88</v>
      </c>
      <c r="AD343" s="189">
        <v>19.599999999999969</v>
      </c>
    </row>
    <row r="344" spans="1:30" s="183" customFormat="1" ht="11.35" x14ac:dyDescent="0.35">
      <c r="A344" s="175">
        <v>331</v>
      </c>
      <c r="B344" s="175">
        <v>18.150000000000091</v>
      </c>
      <c r="C344" s="175">
        <v>932.4000000000151</v>
      </c>
      <c r="D344" s="184">
        <v>3.8057142857143473</v>
      </c>
      <c r="E344" s="184">
        <v>4.0102236150398376</v>
      </c>
      <c r="F344" s="185">
        <v>1619.6697000000083</v>
      </c>
      <c r="G344" s="185">
        <v>24329.030305000437</v>
      </c>
      <c r="H344" s="185">
        <v>99.30216451020587</v>
      </c>
      <c r="I344" s="185">
        <v>208.27976824462826</v>
      </c>
      <c r="J344" s="185">
        <v>1600</v>
      </c>
      <c r="K344" s="185">
        <v>311400</v>
      </c>
      <c r="L344" s="185">
        <v>1271.0204081632653</v>
      </c>
      <c r="M344" s="185">
        <v>281.78474590442761</v>
      </c>
      <c r="N344" s="186">
        <v>7.6499999999999915</v>
      </c>
      <c r="O344" s="186">
        <v>71.549999999998647</v>
      </c>
      <c r="P344" s="186">
        <v>0.29204081632652507</v>
      </c>
      <c r="Q344" s="186">
        <v>0.98793330313433791</v>
      </c>
      <c r="R344" s="187">
        <v>0.93844367015098828</v>
      </c>
      <c r="S344" s="192">
        <v>9</v>
      </c>
      <c r="T344" s="192">
        <v>127.34999999999849</v>
      </c>
      <c r="U344" s="192">
        <v>0.29204081632652507</v>
      </c>
      <c r="V344" s="192">
        <v>1.5045102816824414</v>
      </c>
      <c r="W344" s="187">
        <v>0.89043747580333066</v>
      </c>
      <c r="X344" s="187">
        <v>1.8288811459543188</v>
      </c>
      <c r="Y344" s="188">
        <v>31</v>
      </c>
      <c r="Z344" s="188">
        <v>76</v>
      </c>
      <c r="AA344" s="188">
        <v>53</v>
      </c>
      <c r="AB344" s="188">
        <v>79</v>
      </c>
      <c r="AC344" s="188">
        <v>81</v>
      </c>
      <c r="AD344" s="189">
        <v>19.372499999999977</v>
      </c>
    </row>
    <row r="345" spans="1:30" s="183" customFormat="1" ht="11.35" x14ac:dyDescent="0.35">
      <c r="A345" s="175">
        <v>332</v>
      </c>
      <c r="B345" s="175">
        <v>16.050000000000068</v>
      </c>
      <c r="C345" s="175">
        <v>637.79999999999893</v>
      </c>
      <c r="D345" s="184">
        <v>2.6032653061224447</v>
      </c>
      <c r="E345" s="184">
        <v>3.4207433688772371</v>
      </c>
      <c r="F345" s="185">
        <v>1084.2417000000082</v>
      </c>
      <c r="G345" s="185">
        <v>14576.65547499997</v>
      </c>
      <c r="H345" s="185">
        <v>59.496552959183553</v>
      </c>
      <c r="I345" s="185">
        <v>151.04221001744693</v>
      </c>
      <c r="J345" s="185">
        <v>1600</v>
      </c>
      <c r="K345" s="185">
        <v>300200</v>
      </c>
      <c r="L345" s="185">
        <v>1225.3061224489795</v>
      </c>
      <c r="M345" s="185">
        <v>272.1582082745519</v>
      </c>
      <c r="N345" s="186">
        <v>9.6000000000000227</v>
      </c>
      <c r="O345" s="186">
        <v>166.94999999999902</v>
      </c>
      <c r="P345" s="186">
        <v>0.68142857142856739</v>
      </c>
      <c r="Q345" s="186">
        <v>1.7324092482085898</v>
      </c>
      <c r="R345" s="187">
        <v>0.86120463898241739</v>
      </c>
      <c r="S345" s="192">
        <v>7.8000000000000007</v>
      </c>
      <c r="T345" s="192">
        <v>182.69999999999891</v>
      </c>
      <c r="U345" s="192">
        <v>0.68142857142856739</v>
      </c>
      <c r="V345" s="192">
        <v>1.6276277618508237</v>
      </c>
      <c r="W345" s="187">
        <v>0.84811073699962669</v>
      </c>
      <c r="X345" s="187">
        <v>1.7093153759820441</v>
      </c>
      <c r="Y345" s="188">
        <v>39</v>
      </c>
      <c r="Z345" s="188">
        <v>74</v>
      </c>
      <c r="AA345" s="188">
        <v>47</v>
      </c>
      <c r="AB345" s="188">
        <v>78</v>
      </c>
      <c r="AC345" s="188">
        <v>82</v>
      </c>
      <c r="AD345" s="189">
        <v>20.047499999999982</v>
      </c>
    </row>
    <row r="346" spans="1:30" s="183" customFormat="1" ht="11.35" x14ac:dyDescent="0.35">
      <c r="A346" s="175">
        <v>333</v>
      </c>
      <c r="B346" s="175">
        <v>19.049999999999898</v>
      </c>
      <c r="C346" s="175">
        <v>692.24999999999079</v>
      </c>
      <c r="D346" s="184">
        <v>2.8255102040815951</v>
      </c>
      <c r="E346" s="184">
        <v>3.9212630018411367</v>
      </c>
      <c r="F346" s="185">
        <v>1084.241699999988</v>
      </c>
      <c r="G346" s="185">
        <v>14645.963654999841</v>
      </c>
      <c r="H346" s="185">
        <v>59.77944348979527</v>
      </c>
      <c r="I346" s="185">
        <v>140.69192929358346</v>
      </c>
      <c r="J346" s="185">
        <v>1600</v>
      </c>
      <c r="K346" s="185">
        <v>311750</v>
      </c>
      <c r="L346" s="185">
        <v>1272.4489795918366</v>
      </c>
      <c r="M346" s="185">
        <v>280.52593033651567</v>
      </c>
      <c r="N346" s="186">
        <v>9.6000000000000085</v>
      </c>
      <c r="O346" s="186">
        <v>136.49999999999949</v>
      </c>
      <c r="P346" s="186">
        <v>0.55714285714285505</v>
      </c>
      <c r="Q346" s="186">
        <v>1.4964301783539702</v>
      </c>
      <c r="R346" s="187">
        <v>0.88723667905824077</v>
      </c>
      <c r="S346" s="192">
        <v>9.5999999999999091</v>
      </c>
      <c r="T346" s="192">
        <v>160.49999999999955</v>
      </c>
      <c r="U346" s="192">
        <v>0.55714285714285505</v>
      </c>
      <c r="V346" s="192">
        <v>1.6038326565962673</v>
      </c>
      <c r="W346" s="187">
        <v>0.86741016109045876</v>
      </c>
      <c r="X346" s="187">
        <v>1.7546468401486996</v>
      </c>
      <c r="Y346" s="188">
        <v>32</v>
      </c>
      <c r="Z346" s="188">
        <v>72</v>
      </c>
      <c r="AA346" s="188">
        <v>56</v>
      </c>
      <c r="AB346" s="188">
        <v>84</v>
      </c>
      <c r="AC346" s="188">
        <v>76</v>
      </c>
      <c r="AD346" s="189">
        <v>20.174999999999994</v>
      </c>
    </row>
    <row r="347" spans="1:30" s="183" customFormat="1" ht="11.35" x14ac:dyDescent="0.35">
      <c r="A347" s="175">
        <v>334</v>
      </c>
      <c r="B347" s="175">
        <v>19.499999999999545</v>
      </c>
      <c r="C347" s="175">
        <v>934.49999999999227</v>
      </c>
      <c r="D347" s="184">
        <v>3.8142857142856825</v>
      </c>
      <c r="E347" s="184">
        <v>4.855145571925652</v>
      </c>
      <c r="F347" s="185">
        <v>1351.9556999999879</v>
      </c>
      <c r="G347" s="185">
        <v>22714.268694999777</v>
      </c>
      <c r="H347" s="185">
        <v>92.711300795917452</v>
      </c>
      <c r="I347" s="185">
        <v>211.55212910031506</v>
      </c>
      <c r="J347" s="185">
        <v>1600</v>
      </c>
      <c r="K347" s="185">
        <v>312650</v>
      </c>
      <c r="L347" s="185">
        <v>1276.1224489795918</v>
      </c>
      <c r="M347" s="185">
        <v>285.96125157757666</v>
      </c>
      <c r="N347" s="186">
        <v>9.3000000000000114</v>
      </c>
      <c r="O347" s="186">
        <v>152.69999999999894</v>
      </c>
      <c r="P347" s="186">
        <v>0.62326530612244468</v>
      </c>
      <c r="Q347" s="186">
        <v>1.6265312933284239</v>
      </c>
      <c r="R347" s="187">
        <v>0.8783896786524914</v>
      </c>
      <c r="S347" s="192">
        <v>13.650000000000002</v>
      </c>
      <c r="T347" s="192">
        <v>187.64999999999887</v>
      </c>
      <c r="U347" s="192">
        <v>0.62326530612244468</v>
      </c>
      <c r="V347" s="192">
        <v>2.0919761995630544</v>
      </c>
      <c r="W347" s="187">
        <v>0.85055548918886714</v>
      </c>
      <c r="X347" s="187">
        <v>1.7289451678413585</v>
      </c>
      <c r="Y347" s="188">
        <v>37</v>
      </c>
      <c r="Z347" s="188">
        <v>64</v>
      </c>
      <c r="AA347" s="188">
        <v>59</v>
      </c>
      <c r="AB347" s="188">
        <v>78</v>
      </c>
      <c r="AC347" s="188">
        <v>82</v>
      </c>
      <c r="AD347" s="189">
        <v>20.927499999999984</v>
      </c>
    </row>
    <row r="348" spans="1:30" s="183" customFormat="1" ht="11.35" x14ac:dyDescent="0.35">
      <c r="A348" s="175">
        <v>335</v>
      </c>
      <c r="B348" s="175">
        <v>21.600000000000023</v>
      </c>
      <c r="C348" s="175">
        <v>987.45000000000152</v>
      </c>
      <c r="D348" s="184">
        <v>4.0304081632653119</v>
      </c>
      <c r="E348" s="184">
        <v>5.5823862924349612</v>
      </c>
      <c r="F348" s="185">
        <v>1927.5408000000023</v>
      </c>
      <c r="G348" s="185">
        <v>26677.328275000014</v>
      </c>
      <c r="H348" s="185">
        <v>108.88705418367353</v>
      </c>
      <c r="I348" s="185">
        <v>271.19425517690388</v>
      </c>
      <c r="J348" s="185">
        <v>1600</v>
      </c>
      <c r="K348" s="185">
        <v>304600</v>
      </c>
      <c r="L348" s="185">
        <v>1243.2653061224489</v>
      </c>
      <c r="M348" s="185">
        <v>282.92520412198587</v>
      </c>
      <c r="N348" s="186">
        <v>9.5999999999999091</v>
      </c>
      <c r="O348" s="186">
        <v>179.24999999999829</v>
      </c>
      <c r="P348" s="186">
        <v>0.7316326530612175</v>
      </c>
      <c r="Q348" s="186">
        <v>1.7234310362281067</v>
      </c>
      <c r="R348" s="187">
        <v>0.85366152338966561</v>
      </c>
      <c r="S348" s="192">
        <v>7.6499999999999915</v>
      </c>
      <c r="T348" s="192">
        <v>153.89999999999827</v>
      </c>
      <c r="U348" s="192">
        <v>0.7316326530612175</v>
      </c>
      <c r="V348" s="192">
        <v>1.5682632054065035</v>
      </c>
      <c r="W348" s="187">
        <v>0.87435709037472575</v>
      </c>
      <c r="X348" s="187">
        <v>1.7280186137643914</v>
      </c>
      <c r="Y348" s="188">
        <v>44</v>
      </c>
      <c r="Z348" s="188">
        <v>73</v>
      </c>
      <c r="AA348" s="188">
        <v>43</v>
      </c>
      <c r="AB348" s="188">
        <v>72</v>
      </c>
      <c r="AC348" s="188">
        <v>88</v>
      </c>
      <c r="AD348" s="189">
        <v>20.414999999999971</v>
      </c>
    </row>
    <row r="349" spans="1:30" s="183" customFormat="1" ht="11.35" x14ac:dyDescent="0.35">
      <c r="A349" s="175">
        <v>336</v>
      </c>
      <c r="B349" s="175">
        <v>16.199999999999363</v>
      </c>
      <c r="C349" s="175">
        <v>509.99999999999301</v>
      </c>
      <c r="D349" s="184">
        <v>2.0816326530611962</v>
      </c>
      <c r="E349" s="184">
        <v>3.1881808799876943</v>
      </c>
      <c r="F349" s="185">
        <v>1271.6415000000002</v>
      </c>
      <c r="G349" s="185">
        <v>10940.206974999875</v>
      </c>
      <c r="H349" s="185">
        <v>44.653906020407653</v>
      </c>
      <c r="I349" s="185">
        <v>145.40644291153495</v>
      </c>
      <c r="J349" s="185">
        <v>1600</v>
      </c>
      <c r="K349" s="185">
        <v>307950</v>
      </c>
      <c r="L349" s="185">
        <v>1256.9387755102041</v>
      </c>
      <c r="M349" s="185">
        <v>264.90954287894317</v>
      </c>
      <c r="N349" s="186">
        <v>7.6500000000000057</v>
      </c>
      <c r="O349" s="186">
        <v>192.59999999999914</v>
      </c>
      <c r="P349" s="186">
        <v>0.78612244897958838</v>
      </c>
      <c r="Q349" s="186">
        <v>1.7171719701616122</v>
      </c>
      <c r="R349" s="187">
        <v>0.84574723690533449</v>
      </c>
      <c r="S349" s="192">
        <v>11.700000000000001</v>
      </c>
      <c r="T349" s="192">
        <v>213.59999999999937</v>
      </c>
      <c r="U349" s="192">
        <v>0.78612244897958838</v>
      </c>
      <c r="V349" s="192">
        <v>1.9867601452803831</v>
      </c>
      <c r="W349" s="187">
        <v>0.82892839980778521</v>
      </c>
      <c r="X349" s="187">
        <v>1.6746756367131197</v>
      </c>
      <c r="Y349" s="188">
        <v>27</v>
      </c>
      <c r="Z349" s="188">
        <v>85</v>
      </c>
      <c r="AA349" s="188">
        <v>48</v>
      </c>
      <c r="AB349" s="188">
        <v>87</v>
      </c>
      <c r="AC349" s="188">
        <v>73</v>
      </c>
      <c r="AD349" s="189">
        <v>20.809999999999988</v>
      </c>
    </row>
    <row r="350" spans="1:30" s="183" customFormat="1" ht="11.35" x14ac:dyDescent="0.35">
      <c r="A350" s="175">
        <v>337</v>
      </c>
      <c r="B350" s="175">
        <v>27.299999999999272</v>
      </c>
      <c r="C350" s="175">
        <v>1076.9999999999941</v>
      </c>
      <c r="D350" s="184">
        <v>4.3959183673469147</v>
      </c>
      <c r="E350" s="184">
        <v>6.4305705322589288</v>
      </c>
      <c r="F350" s="185">
        <v>2114.9405999999435</v>
      </c>
      <c r="G350" s="185">
        <v>27993.514409999763</v>
      </c>
      <c r="H350" s="185">
        <v>114.25924248979496</v>
      </c>
      <c r="I350" s="185">
        <v>305.69444662689909</v>
      </c>
      <c r="J350" s="185">
        <v>1600</v>
      </c>
      <c r="K350" s="185">
        <v>305150</v>
      </c>
      <c r="L350" s="185">
        <v>1245.5102040816328</v>
      </c>
      <c r="M350" s="185">
        <v>274.53433916189169</v>
      </c>
      <c r="N350" s="186">
        <v>7.6500000000000021</v>
      </c>
      <c r="O350" s="186">
        <v>152.84999999999883</v>
      </c>
      <c r="P350" s="186">
        <v>0.62387755102040343</v>
      </c>
      <c r="Q350" s="186">
        <v>1.4869346512459516</v>
      </c>
      <c r="R350" s="187">
        <v>0.87314826341342044</v>
      </c>
      <c r="S350" s="192">
        <v>7.8000000000000007</v>
      </c>
      <c r="T350" s="192">
        <v>154.94999999999885</v>
      </c>
      <c r="U350" s="192">
        <v>0.62387755102040343</v>
      </c>
      <c r="V350" s="192">
        <v>1.5452857057338087</v>
      </c>
      <c r="W350" s="187">
        <v>0.87140545250840362</v>
      </c>
      <c r="X350" s="187">
        <v>1.7445537159218241</v>
      </c>
      <c r="Y350" s="188">
        <v>39</v>
      </c>
      <c r="Z350" s="188">
        <v>82</v>
      </c>
      <c r="AA350" s="188">
        <v>39</v>
      </c>
      <c r="AB350" s="188">
        <v>75</v>
      </c>
      <c r="AC350" s="188">
        <v>85</v>
      </c>
      <c r="AD350" s="189">
        <v>20.082499999999978</v>
      </c>
    </row>
    <row r="351" spans="1:30" s="183" customFormat="1" ht="11.35" x14ac:dyDescent="0.35">
      <c r="A351" s="175">
        <v>338</v>
      </c>
      <c r="B351" s="175">
        <v>18.750000000000341</v>
      </c>
      <c r="C351" s="175">
        <v>740.7000000000088</v>
      </c>
      <c r="D351" s="184">
        <v>3.023265306122485</v>
      </c>
      <c r="E351" s="184">
        <v>3.7249091680834354</v>
      </c>
      <c r="F351" s="185">
        <v>1311.7986000000246</v>
      </c>
      <c r="G351" s="185">
        <v>16442.250230000274</v>
      </c>
      <c r="H351" s="185">
        <v>67.111225428572553</v>
      </c>
      <c r="I351" s="185">
        <v>176.81934337532269</v>
      </c>
      <c r="J351" s="185">
        <v>1600</v>
      </c>
      <c r="K351" s="185">
        <v>302550</v>
      </c>
      <c r="L351" s="185">
        <v>1234.8979591836735</v>
      </c>
      <c r="M351" s="185">
        <v>276.16461627569771</v>
      </c>
      <c r="N351" s="186">
        <v>9.5999999999999943</v>
      </c>
      <c r="O351" s="186">
        <v>156.74999999999807</v>
      </c>
      <c r="P351" s="186">
        <v>0.63979591836733907</v>
      </c>
      <c r="Q351" s="186">
        <v>1.6559622651961965</v>
      </c>
      <c r="R351" s="187">
        <v>0.86733527992890835</v>
      </c>
      <c r="S351" s="192">
        <v>11.700000000000001</v>
      </c>
      <c r="T351" s="192">
        <v>158.69999999999834</v>
      </c>
      <c r="U351" s="192">
        <v>0.63979591836733907</v>
      </c>
      <c r="V351" s="192">
        <v>1.7628640367056931</v>
      </c>
      <c r="W351" s="187">
        <v>0.86568490542084675</v>
      </c>
      <c r="X351" s="187">
        <v>1.7330201853497551</v>
      </c>
      <c r="Y351" s="188">
        <v>40</v>
      </c>
      <c r="Z351" s="188">
        <v>72</v>
      </c>
      <c r="AA351" s="188">
        <v>48</v>
      </c>
      <c r="AB351" s="188">
        <v>83</v>
      </c>
      <c r="AC351" s="188">
        <v>77</v>
      </c>
      <c r="AD351" s="189">
        <v>19.692499999999971</v>
      </c>
    </row>
    <row r="352" spans="1:30" s="183" customFormat="1" ht="11.35" x14ac:dyDescent="0.35">
      <c r="A352" s="175">
        <v>339</v>
      </c>
      <c r="B352" s="175">
        <v>21.149999999999977</v>
      </c>
      <c r="C352" s="175">
        <v>828.14999999999895</v>
      </c>
      <c r="D352" s="184">
        <v>3.3802040816326486</v>
      </c>
      <c r="E352" s="184">
        <v>4.5057847562500521</v>
      </c>
      <c r="F352" s="185">
        <v>1887.3836999999983</v>
      </c>
      <c r="G352" s="185">
        <v>17051.597039999997</v>
      </c>
      <c r="H352" s="185">
        <v>69.598355265306111</v>
      </c>
      <c r="I352" s="185">
        <v>194.34425278420761</v>
      </c>
      <c r="J352" s="185">
        <v>1600</v>
      </c>
      <c r="K352" s="185">
        <v>304500</v>
      </c>
      <c r="L352" s="185">
        <v>1242.8571428571429</v>
      </c>
      <c r="M352" s="185">
        <v>278.86626443982595</v>
      </c>
      <c r="N352" s="186">
        <v>9.5999999999999091</v>
      </c>
      <c r="O352" s="186">
        <v>169.04999999999791</v>
      </c>
      <c r="P352" s="186">
        <v>0.68999999999999151</v>
      </c>
      <c r="Q352" s="186">
        <v>1.6543757180257999</v>
      </c>
      <c r="R352" s="187">
        <v>0.86132644272179315</v>
      </c>
      <c r="S352" s="192">
        <v>7.6499999999999773</v>
      </c>
      <c r="T352" s="192">
        <v>142.94999999999803</v>
      </c>
      <c r="U352" s="192">
        <v>0.68999999999999151</v>
      </c>
      <c r="V352" s="192">
        <v>1.4378526666759741</v>
      </c>
      <c r="W352" s="187">
        <v>0.88273655715516319</v>
      </c>
      <c r="X352" s="187">
        <v>1.7440629998769563</v>
      </c>
      <c r="Y352" s="188">
        <v>33</v>
      </c>
      <c r="Z352" s="188">
        <v>77</v>
      </c>
      <c r="AA352" s="188">
        <v>50</v>
      </c>
      <c r="AB352" s="188">
        <v>87</v>
      </c>
      <c r="AC352" s="188">
        <v>73</v>
      </c>
      <c r="AD352" s="189">
        <v>20.317499999999963</v>
      </c>
    </row>
    <row r="353" spans="1:30" s="183" customFormat="1" ht="11.35" x14ac:dyDescent="0.35">
      <c r="A353" s="175">
        <v>340</v>
      </c>
      <c r="B353" s="175">
        <v>18.000000000000114</v>
      </c>
      <c r="C353" s="175">
        <v>825.15000000000578</v>
      </c>
      <c r="D353" s="184">
        <v>3.3679591836734928</v>
      </c>
      <c r="E353" s="184">
        <v>3.9115533891741987</v>
      </c>
      <c r="F353" s="185">
        <v>1606.2840000000103</v>
      </c>
      <c r="G353" s="185">
        <v>19823.924240000175</v>
      </c>
      <c r="H353" s="185">
        <v>80.913976489796639</v>
      </c>
      <c r="I353" s="185">
        <v>170.97505327291046</v>
      </c>
      <c r="J353" s="185">
        <v>1600</v>
      </c>
      <c r="K353" s="185">
        <v>316250</v>
      </c>
      <c r="L353" s="185">
        <v>1290.8163265306123</v>
      </c>
      <c r="M353" s="185">
        <v>276.77768742610402</v>
      </c>
      <c r="N353" s="186">
        <v>7.5</v>
      </c>
      <c r="O353" s="186">
        <v>114.74999999999903</v>
      </c>
      <c r="P353" s="186">
        <v>0.46836734693877158</v>
      </c>
      <c r="Q353" s="186">
        <v>1.3415832751548731</v>
      </c>
      <c r="R353" s="187">
        <v>0.90660481015749061</v>
      </c>
      <c r="S353" s="192">
        <v>9.75</v>
      </c>
      <c r="T353" s="192">
        <v>122.84999999999897</v>
      </c>
      <c r="U353" s="192">
        <v>0.46836734693877158</v>
      </c>
      <c r="V353" s="192">
        <v>1.4183906257491565</v>
      </c>
      <c r="W353" s="187">
        <v>0.90001220852154884</v>
      </c>
      <c r="X353" s="187">
        <v>1.8066170186790393</v>
      </c>
      <c r="Y353" s="188">
        <v>33</v>
      </c>
      <c r="Z353" s="188">
        <v>69</v>
      </c>
      <c r="AA353" s="188">
        <v>58</v>
      </c>
      <c r="AB353" s="188">
        <v>90</v>
      </c>
      <c r="AC353" s="188">
        <v>70</v>
      </c>
      <c r="AD353" s="189">
        <v>20.477499999999981</v>
      </c>
    </row>
    <row r="354" spans="1:30" s="183" customFormat="1" ht="11.35" x14ac:dyDescent="0.35">
      <c r="A354" s="175">
        <v>341</v>
      </c>
      <c r="B354" s="175">
        <v>22.950000000000159</v>
      </c>
      <c r="C354" s="175">
        <v>1261.0500000000159</v>
      </c>
      <c r="D354" s="184">
        <v>5.1471428571429216</v>
      </c>
      <c r="E354" s="184">
        <v>5.3168877251610116</v>
      </c>
      <c r="F354" s="185">
        <v>1231.4844000000367</v>
      </c>
      <c r="G354" s="185">
        <v>27584.953100000341</v>
      </c>
      <c r="H354" s="185">
        <v>112.59164530612384</v>
      </c>
      <c r="I354" s="185">
        <v>212.42328569483755</v>
      </c>
      <c r="J354" s="185">
        <v>1600</v>
      </c>
      <c r="K354" s="185">
        <v>302950</v>
      </c>
      <c r="L354" s="185">
        <v>1236.5306122448981</v>
      </c>
      <c r="M354" s="185">
        <v>277.13811893870877</v>
      </c>
      <c r="N354" s="186">
        <v>9.6000000000000227</v>
      </c>
      <c r="O354" s="186">
        <v>122.54999999999885</v>
      </c>
      <c r="P354" s="186">
        <v>0.5002040816326484</v>
      </c>
      <c r="Q354" s="186">
        <v>1.5459127626277567</v>
      </c>
      <c r="R354" s="187">
        <v>0.89501413518375839</v>
      </c>
      <c r="S354" s="192">
        <v>9.75</v>
      </c>
      <c r="T354" s="192">
        <v>138.29999999999882</v>
      </c>
      <c r="U354" s="192">
        <v>0.5002040816326484</v>
      </c>
      <c r="V354" s="192">
        <v>1.7796562815409647</v>
      </c>
      <c r="W354" s="187">
        <v>0.88152145977897789</v>
      </c>
      <c r="X354" s="187">
        <v>1.7765355949627364</v>
      </c>
      <c r="Y354" s="188">
        <v>39</v>
      </c>
      <c r="Z354" s="188">
        <v>71</v>
      </c>
      <c r="AA354" s="188">
        <v>50</v>
      </c>
      <c r="AB354" s="188">
        <v>73</v>
      </c>
      <c r="AC354" s="188">
        <v>87</v>
      </c>
      <c r="AD354" s="189">
        <v>19.454999999999981</v>
      </c>
    </row>
    <row r="355" spans="1:30" s="183" customFormat="1" ht="11.35" x14ac:dyDescent="0.35">
      <c r="A355" s="175">
        <v>342</v>
      </c>
      <c r="B355" s="175">
        <v>14.699999999999989</v>
      </c>
      <c r="C355" s="175">
        <v>522.00000000000682</v>
      </c>
      <c r="D355" s="184">
        <v>2.130612244897987</v>
      </c>
      <c r="E355" s="184">
        <v>3.3063899932637266</v>
      </c>
      <c r="F355" s="185">
        <v>1044.0846000000145</v>
      </c>
      <c r="G355" s="185">
        <v>12894.742270000223</v>
      </c>
      <c r="H355" s="185">
        <v>52.631601102041728</v>
      </c>
      <c r="I355" s="185">
        <v>146.0148173695741</v>
      </c>
      <c r="J355" s="185">
        <v>1600</v>
      </c>
      <c r="K355" s="185">
        <v>307450</v>
      </c>
      <c r="L355" s="185">
        <v>1254.8979591836735</v>
      </c>
      <c r="M355" s="185">
        <v>259.68235995074559</v>
      </c>
      <c r="N355" s="186">
        <v>7.6499999999999773</v>
      </c>
      <c r="O355" s="186">
        <v>205.49999999999835</v>
      </c>
      <c r="P355" s="186">
        <v>0.83877551020407493</v>
      </c>
      <c r="Q355" s="186">
        <v>1.8705237636067129</v>
      </c>
      <c r="R355" s="187">
        <v>0.83563287342531611</v>
      </c>
      <c r="S355" s="192">
        <v>11.700000000000001</v>
      </c>
      <c r="T355" s="192">
        <v>194.24999999999847</v>
      </c>
      <c r="U355" s="192">
        <v>0.83877551020407493</v>
      </c>
      <c r="V355" s="192">
        <v>1.8799851760838535</v>
      </c>
      <c r="W355" s="187">
        <v>0.84463107378524394</v>
      </c>
      <c r="X355" s="187">
        <v>1.68026394721056</v>
      </c>
      <c r="Y355" s="188">
        <v>26</v>
      </c>
      <c r="Z355" s="188">
        <v>85</v>
      </c>
      <c r="AA355" s="188">
        <v>49</v>
      </c>
      <c r="AB355" s="188">
        <v>70</v>
      </c>
      <c r="AC355" s="188">
        <v>90</v>
      </c>
      <c r="AD355" s="189">
        <v>20.837499999999974</v>
      </c>
    </row>
    <row r="356" spans="1:30" s="183" customFormat="1" ht="11.35" x14ac:dyDescent="0.35">
      <c r="A356" s="175">
        <v>343</v>
      </c>
      <c r="B356" s="175">
        <v>30.300000000000523</v>
      </c>
      <c r="C356" s="175">
        <v>1517.8500000000083</v>
      </c>
      <c r="D356" s="184">
        <v>6.1953061224490131</v>
      </c>
      <c r="E356" s="184">
        <v>7.7092309747133365</v>
      </c>
      <c r="F356" s="185">
        <v>2141.7120000000509</v>
      </c>
      <c r="G356" s="185">
        <v>34742.658715000034</v>
      </c>
      <c r="H356" s="185">
        <v>141.80677026530626</v>
      </c>
      <c r="I356" s="185">
        <v>334.84231225622722</v>
      </c>
      <c r="J356" s="185">
        <v>1600</v>
      </c>
      <c r="K356" s="185">
        <v>311200</v>
      </c>
      <c r="L356" s="185">
        <v>1270.204081632653</v>
      </c>
      <c r="M356" s="185">
        <v>273.65535489363339</v>
      </c>
      <c r="N356" s="186">
        <v>9.6000000000000227</v>
      </c>
      <c r="O356" s="186">
        <v>126.14999999999917</v>
      </c>
      <c r="P356" s="186">
        <v>0.5148979591836701</v>
      </c>
      <c r="Q356" s="186">
        <v>1.4243896053193164</v>
      </c>
      <c r="R356" s="187">
        <v>0.8928252835478534</v>
      </c>
      <c r="S356" s="192">
        <v>11.700000000000001</v>
      </c>
      <c r="T356" s="192">
        <v>117.14999999999925</v>
      </c>
      <c r="U356" s="192">
        <v>0.5148979591836701</v>
      </c>
      <c r="V356" s="192">
        <v>1.4372541464305792</v>
      </c>
      <c r="W356" s="187">
        <v>0.90047151777749523</v>
      </c>
      <c r="X356" s="187">
        <v>1.7932968013253485</v>
      </c>
      <c r="Y356" s="188">
        <v>30</v>
      </c>
      <c r="Z356" s="188">
        <v>73</v>
      </c>
      <c r="AA356" s="188">
        <v>57</v>
      </c>
      <c r="AB356" s="188">
        <v>82</v>
      </c>
      <c r="AC356" s="188">
        <v>78</v>
      </c>
      <c r="AD356" s="189">
        <v>19.617499999999989</v>
      </c>
    </row>
    <row r="357" spans="1:30" s="183" customFormat="1" ht="11.35" x14ac:dyDescent="0.35">
      <c r="A357" s="175">
        <v>344</v>
      </c>
      <c r="B357" s="175">
        <v>19.049999999999727</v>
      </c>
      <c r="C357" s="175">
        <v>685.80000000000177</v>
      </c>
      <c r="D357" s="184">
        <v>2.7991836734693951</v>
      </c>
      <c r="E357" s="184">
        <v>3.8994192698855947</v>
      </c>
      <c r="F357" s="185">
        <v>1084.241699999988</v>
      </c>
      <c r="G357" s="185">
        <v>15083.08112500003</v>
      </c>
      <c r="H357" s="185">
        <v>61.56359642857155</v>
      </c>
      <c r="I357" s="185">
        <v>157.14346478519664</v>
      </c>
      <c r="J357" s="185">
        <v>1600</v>
      </c>
      <c r="K357" s="185">
        <v>308400</v>
      </c>
      <c r="L357" s="185">
        <v>1258.7755102040817</v>
      </c>
      <c r="M357" s="185">
        <v>283.52026449867463</v>
      </c>
      <c r="N357" s="186">
        <v>9.5999999999999091</v>
      </c>
      <c r="O357" s="186">
        <v>165.14999999999833</v>
      </c>
      <c r="P357" s="186">
        <v>0.67408163265305443</v>
      </c>
      <c r="Q357" s="186">
        <v>1.6319403094588485</v>
      </c>
      <c r="R357" s="187">
        <v>0.86607468677776533</v>
      </c>
      <c r="S357" s="192">
        <v>9.6000000000000227</v>
      </c>
      <c r="T357" s="192">
        <v>179.54999999999839</v>
      </c>
      <c r="U357" s="192">
        <v>0.67408163265305443</v>
      </c>
      <c r="V357" s="192">
        <v>1.721409306353366</v>
      </c>
      <c r="W357" s="187">
        <v>0.85439727527064935</v>
      </c>
      <c r="X357" s="187">
        <v>1.7204719620484146</v>
      </c>
      <c r="Y357" s="188">
        <v>37</v>
      </c>
      <c r="Z357" s="188">
        <v>69</v>
      </c>
      <c r="AA357" s="188">
        <v>54</v>
      </c>
      <c r="AB357" s="188">
        <v>90</v>
      </c>
      <c r="AC357" s="188">
        <v>70</v>
      </c>
      <c r="AD357" s="189">
        <v>20.55249999999997</v>
      </c>
    </row>
    <row r="358" spans="1:30" s="183" customFormat="1" ht="11.35" x14ac:dyDescent="0.35">
      <c r="A358" s="175">
        <v>345</v>
      </c>
      <c r="B358" s="175">
        <v>29.850000000000477</v>
      </c>
      <c r="C358" s="175">
        <v>1682.8500000000536</v>
      </c>
      <c r="D358" s="184">
        <v>6.8687755102043004</v>
      </c>
      <c r="E358" s="184">
        <v>8.101937289237986</v>
      </c>
      <c r="F358" s="185">
        <v>2114.9406000000449</v>
      </c>
      <c r="G358" s="185">
        <v>40455.154920001456</v>
      </c>
      <c r="H358" s="185">
        <v>165.1230813061284</v>
      </c>
      <c r="I358" s="185">
        <v>333.76922777376541</v>
      </c>
      <c r="J358" s="185">
        <v>1600</v>
      </c>
      <c r="K358" s="185">
        <v>310050</v>
      </c>
      <c r="L358" s="185">
        <v>1265.5102040816328</v>
      </c>
      <c r="M358" s="185">
        <v>288.65900542308304</v>
      </c>
      <c r="N358" s="186">
        <v>7.6500000000000341</v>
      </c>
      <c r="O358" s="186">
        <v>113.69999999999965</v>
      </c>
      <c r="P358" s="186">
        <v>0.46408163265305979</v>
      </c>
      <c r="Q358" s="186">
        <v>1.3762087360251991</v>
      </c>
      <c r="R358" s="187">
        <v>0.90449792112889038</v>
      </c>
      <c r="S358" s="192">
        <v>9.75</v>
      </c>
      <c r="T358" s="192">
        <v>104.84999999999928</v>
      </c>
      <c r="U358" s="192">
        <v>0.46408163265305979</v>
      </c>
      <c r="V358" s="192">
        <v>1.3985369691448615</v>
      </c>
      <c r="W358" s="187">
        <v>0.91193146024946503</v>
      </c>
      <c r="X358" s="187">
        <v>1.8164293813783554</v>
      </c>
      <c r="Y358" s="188">
        <v>42</v>
      </c>
      <c r="Z358" s="188">
        <v>62</v>
      </c>
      <c r="AA358" s="188">
        <v>56</v>
      </c>
      <c r="AB358" s="188">
        <v>76</v>
      </c>
      <c r="AC358" s="188">
        <v>84</v>
      </c>
      <c r="AD358" s="189">
        <v>19.842499999999987</v>
      </c>
    </row>
    <row r="359" spans="1:30" s="183" customFormat="1" ht="11.35" x14ac:dyDescent="0.35">
      <c r="A359" s="175">
        <v>346</v>
      </c>
      <c r="B359" s="175">
        <v>33.600000000000023</v>
      </c>
      <c r="C359" s="175">
        <v>2393.8500000000004</v>
      </c>
      <c r="D359" s="184">
        <v>9.770816326530614</v>
      </c>
      <c r="E359" s="184">
        <v>8.7731622793642607</v>
      </c>
      <c r="F359" s="185">
        <v>2998.3968000000027</v>
      </c>
      <c r="G359" s="185">
        <v>52255.095660000035</v>
      </c>
      <c r="H359" s="185">
        <v>213.28610473469402</v>
      </c>
      <c r="I359" s="185">
        <v>429.35523448655181</v>
      </c>
      <c r="J359" s="185">
        <v>1600</v>
      </c>
      <c r="K359" s="185">
        <v>305250</v>
      </c>
      <c r="L359" s="185">
        <v>1245.9183673469388</v>
      </c>
      <c r="M359" s="185">
        <v>278.65248325387853</v>
      </c>
      <c r="N359" s="186">
        <v>7.6499999999999773</v>
      </c>
      <c r="O359" s="186">
        <v>104.84999999999877</v>
      </c>
      <c r="P359" s="186">
        <v>0.42795918367346436</v>
      </c>
      <c r="Q359" s="186">
        <v>1.5000218298846333</v>
      </c>
      <c r="R359" s="187">
        <v>0.90911454947341142</v>
      </c>
      <c r="S359" s="192">
        <v>11.700000000000001</v>
      </c>
      <c r="T359" s="192">
        <v>84.749999999998778</v>
      </c>
      <c r="U359" s="192">
        <v>0.42795918367346436</v>
      </c>
      <c r="V359" s="192">
        <v>1.3902484127113697</v>
      </c>
      <c r="W359" s="187">
        <v>0.92653751137693507</v>
      </c>
      <c r="X359" s="187">
        <v>1.8356520608503466</v>
      </c>
      <c r="Y359" s="188">
        <v>32</v>
      </c>
      <c r="Z359" s="188">
        <v>75</v>
      </c>
      <c r="AA359" s="188">
        <v>53</v>
      </c>
      <c r="AB359" s="188">
        <v>94</v>
      </c>
      <c r="AC359" s="188">
        <v>66</v>
      </c>
      <c r="AD359" s="189">
        <v>19.227499999999978</v>
      </c>
    </row>
    <row r="360" spans="1:30" s="183" customFormat="1" ht="11.35" x14ac:dyDescent="0.35">
      <c r="A360" s="175">
        <v>347</v>
      </c>
      <c r="B360" s="175">
        <v>12</v>
      </c>
      <c r="C360" s="175">
        <v>648.30000000000268</v>
      </c>
      <c r="D360" s="184">
        <v>2.6461224489796029</v>
      </c>
      <c r="E360" s="184">
        <v>3.0798151798966589</v>
      </c>
      <c r="F360" s="185">
        <v>816.52770000000828</v>
      </c>
      <c r="G360" s="185">
        <v>13287.315105000069</v>
      </c>
      <c r="H360" s="185">
        <v>54.233939204081913</v>
      </c>
      <c r="I360" s="185">
        <v>115.1320900817061</v>
      </c>
      <c r="J360" s="185">
        <v>1600</v>
      </c>
      <c r="K360" s="185">
        <v>309800</v>
      </c>
      <c r="L360" s="185">
        <v>1264.4897959183672</v>
      </c>
      <c r="M360" s="185">
        <v>278.69030070478851</v>
      </c>
      <c r="N360" s="186">
        <v>9.5999999999999943</v>
      </c>
      <c r="O360" s="186">
        <v>181.1999999999986</v>
      </c>
      <c r="P360" s="186">
        <v>0.7395918367346882</v>
      </c>
      <c r="Q360" s="186">
        <v>1.8591168350833718</v>
      </c>
      <c r="R360" s="187">
        <v>0.85172456118816831</v>
      </c>
      <c r="S360" s="192">
        <v>13.650000000000002</v>
      </c>
      <c r="T360" s="192">
        <v>190.94999999999857</v>
      </c>
      <c r="U360" s="192">
        <v>0.7395918367346882</v>
      </c>
      <c r="V360" s="192">
        <v>1.8860232342188525</v>
      </c>
      <c r="W360" s="187">
        <v>0.8437461642322337</v>
      </c>
      <c r="X360" s="187">
        <v>1.695470725420402</v>
      </c>
      <c r="Y360" s="188">
        <v>35</v>
      </c>
      <c r="Z360" s="188">
        <v>72</v>
      </c>
      <c r="AA360" s="188">
        <v>53</v>
      </c>
      <c r="AB360" s="188">
        <v>80</v>
      </c>
      <c r="AC360" s="188">
        <v>80</v>
      </c>
      <c r="AD360" s="189">
        <v>20.367499999999975</v>
      </c>
    </row>
    <row r="361" spans="1:30" s="183" customFormat="1" ht="11.35" x14ac:dyDescent="0.35">
      <c r="A361" s="175">
        <v>348</v>
      </c>
      <c r="B361" s="175">
        <v>14.100000000000136</v>
      </c>
      <c r="C361" s="175">
        <v>640.65000000001226</v>
      </c>
      <c r="D361" s="184">
        <v>2.6148979591837236</v>
      </c>
      <c r="E361" s="184">
        <v>3.2401920875367098</v>
      </c>
      <c r="F361" s="185">
        <v>1111.0131000000042</v>
      </c>
      <c r="G361" s="185">
        <v>17099.26500500031</v>
      </c>
      <c r="H361" s="185">
        <v>69.792918387756373</v>
      </c>
      <c r="I361" s="185">
        <v>158.22816450961162</v>
      </c>
      <c r="J361" s="185">
        <v>1600</v>
      </c>
      <c r="K361" s="185">
        <v>318650</v>
      </c>
      <c r="L361" s="185">
        <v>1300.6122448979593</v>
      </c>
      <c r="M361" s="185">
        <v>264.67121703754719</v>
      </c>
      <c r="N361" s="186">
        <v>9.6000000000000227</v>
      </c>
      <c r="O361" s="186">
        <v>145.79999999999905</v>
      </c>
      <c r="P361" s="186">
        <v>0.59510204081632267</v>
      </c>
      <c r="Q361" s="186">
        <v>1.5882562384228909</v>
      </c>
      <c r="R361" s="187">
        <v>0.88255195746737614</v>
      </c>
      <c r="S361" s="192">
        <v>13.650000000000002</v>
      </c>
      <c r="T361" s="192">
        <v>164.3999999999989</v>
      </c>
      <c r="U361" s="192">
        <v>0.59510204081632267</v>
      </c>
      <c r="V361" s="192">
        <v>1.746993019515966</v>
      </c>
      <c r="W361" s="187">
        <v>0.86756887385210324</v>
      </c>
      <c r="X361" s="187">
        <v>1.7501208313194794</v>
      </c>
      <c r="Y361" s="188">
        <v>23</v>
      </c>
      <c r="Z361" s="188">
        <v>82</v>
      </c>
      <c r="AA361" s="188">
        <v>55</v>
      </c>
      <c r="AB361" s="188">
        <v>85</v>
      </c>
      <c r="AC361" s="188">
        <v>75</v>
      </c>
      <c r="AD361" s="189">
        <v>20.689999999999984</v>
      </c>
    </row>
    <row r="362" spans="1:30" s="183" customFormat="1" ht="11.35" x14ac:dyDescent="0.35">
      <c r="A362" s="175">
        <v>349</v>
      </c>
      <c r="B362" s="175">
        <v>20.250000000000796</v>
      </c>
      <c r="C362" s="175">
        <v>1170.3000000000434</v>
      </c>
      <c r="D362" s="184">
        <v>4.776734693877728</v>
      </c>
      <c r="E362" s="184">
        <v>5.2631051841404801</v>
      </c>
      <c r="F362" s="185">
        <v>1459.0413000000531</v>
      </c>
      <c r="G362" s="185">
        <v>32371.530690001149</v>
      </c>
      <c r="H362" s="185">
        <v>132.12869669388223</v>
      </c>
      <c r="I362" s="185">
        <v>266.32897048972922</v>
      </c>
      <c r="J362" s="185">
        <v>1600</v>
      </c>
      <c r="K362" s="185">
        <v>314550</v>
      </c>
      <c r="L362" s="185">
        <v>1283.8775510204082</v>
      </c>
      <c r="M362" s="185">
        <v>285.46637370900305</v>
      </c>
      <c r="N362" s="186">
        <v>9.6000000000000227</v>
      </c>
      <c r="O362" s="186">
        <v>111.29999999999775</v>
      </c>
      <c r="P362" s="186">
        <v>0.45428571428570513</v>
      </c>
      <c r="Q362" s="186">
        <v>1.4268042934485607</v>
      </c>
      <c r="R362" s="187">
        <v>0.90810007431261008</v>
      </c>
      <c r="S362" s="192">
        <v>15.600000000000001</v>
      </c>
      <c r="T362" s="192">
        <v>131.54999999999794</v>
      </c>
      <c r="U362" s="192">
        <v>0.45428571428570513</v>
      </c>
      <c r="V362" s="192">
        <v>1.7314215282626169</v>
      </c>
      <c r="W362" s="187">
        <v>0.89137973742878518</v>
      </c>
      <c r="X362" s="187">
        <v>1.7994798117413953</v>
      </c>
      <c r="Y362" s="188">
        <v>36</v>
      </c>
      <c r="Z362" s="188">
        <v>67</v>
      </c>
      <c r="AA362" s="188">
        <v>57</v>
      </c>
      <c r="AB362" s="188">
        <v>79</v>
      </c>
      <c r="AC362" s="188">
        <v>81</v>
      </c>
      <c r="AD362" s="189">
        <v>20.184999999999963</v>
      </c>
    </row>
    <row r="363" spans="1:30" s="183" customFormat="1" ht="11.35" x14ac:dyDescent="0.35">
      <c r="A363" s="175">
        <v>350</v>
      </c>
      <c r="B363" s="175">
        <v>11.700000000000159</v>
      </c>
      <c r="C363" s="175">
        <v>409.65000000000254</v>
      </c>
      <c r="D363" s="184">
        <v>1.672040816326541</v>
      </c>
      <c r="E363" s="184">
        <v>2.310791663712104</v>
      </c>
      <c r="F363" s="185">
        <v>803.14200000000017</v>
      </c>
      <c r="G363" s="185">
        <v>9597.4725350000972</v>
      </c>
      <c r="H363" s="185">
        <v>39.17335728571468</v>
      </c>
      <c r="I363" s="185">
        <v>112.54586069018745</v>
      </c>
      <c r="J363" s="185">
        <v>1600</v>
      </c>
      <c r="K363" s="185">
        <v>303950</v>
      </c>
      <c r="L363" s="185">
        <v>1240.6122448979593</v>
      </c>
      <c r="M363" s="185">
        <v>287.10973628409056</v>
      </c>
      <c r="N363" s="186">
        <v>9.6000000000000227</v>
      </c>
      <c r="O363" s="186">
        <v>179.54999999999873</v>
      </c>
      <c r="P363" s="186">
        <v>0.73285714285713766</v>
      </c>
      <c r="Q363" s="186">
        <v>1.7528875474765451</v>
      </c>
      <c r="R363" s="187">
        <v>0.8572791224514138</v>
      </c>
      <c r="S363" s="192">
        <v>9.6000000000000227</v>
      </c>
      <c r="T363" s="192">
        <v>190.04999999999842</v>
      </c>
      <c r="U363" s="192">
        <v>0.73285714285713766</v>
      </c>
      <c r="V363" s="192">
        <v>1.8413488463000331</v>
      </c>
      <c r="W363" s="187">
        <v>0.84893287230237391</v>
      </c>
      <c r="X363" s="187">
        <v>1.7062119947537877</v>
      </c>
      <c r="Y363" s="188">
        <v>46</v>
      </c>
      <c r="Z363" s="188">
        <v>68</v>
      </c>
      <c r="AA363" s="188">
        <v>46</v>
      </c>
      <c r="AB363" s="188">
        <v>80</v>
      </c>
      <c r="AC363" s="188">
        <v>80</v>
      </c>
      <c r="AD363" s="189">
        <v>20.967499999999976</v>
      </c>
    </row>
    <row r="364" spans="1:30" s="183" customFormat="1" ht="11.35" x14ac:dyDescent="0.35">
      <c r="A364" s="175">
        <v>351</v>
      </c>
      <c r="B364" s="175">
        <v>53.699999999999591</v>
      </c>
      <c r="C364" s="175">
        <v>2224.9500000000135</v>
      </c>
      <c r="D364" s="184">
        <v>9.081428571428626</v>
      </c>
      <c r="E364" s="184">
        <v>12.776828572093146</v>
      </c>
      <c r="F364" s="185">
        <v>4684.9949999999808</v>
      </c>
      <c r="G364" s="185">
        <v>72315.500600000451</v>
      </c>
      <c r="H364" s="185">
        <v>295.16530857143039</v>
      </c>
      <c r="I364" s="185">
        <v>708.82541789051891</v>
      </c>
      <c r="J364" s="185">
        <v>1600</v>
      </c>
      <c r="K364" s="185">
        <v>314400</v>
      </c>
      <c r="L364" s="185">
        <v>1283.2653061224489</v>
      </c>
      <c r="M364" s="185">
        <v>279.50034278918275</v>
      </c>
      <c r="N364" s="186">
        <v>9.5999999999999943</v>
      </c>
      <c r="O364" s="186">
        <v>136.04999999999882</v>
      </c>
      <c r="P364" s="186">
        <v>0.55530612244897481</v>
      </c>
      <c r="Q364" s="186">
        <v>1.6259966704450517</v>
      </c>
      <c r="R364" s="187">
        <v>0.88803851376373377</v>
      </c>
      <c r="S364" s="192">
        <v>9.5999999999999091</v>
      </c>
      <c r="T364" s="192">
        <v>150.14999999999878</v>
      </c>
      <c r="U364" s="192">
        <v>0.55530612244897481</v>
      </c>
      <c r="V364" s="192">
        <v>1.6267323678839374</v>
      </c>
      <c r="W364" s="187">
        <v>0.87643500802370167</v>
      </c>
      <c r="X364" s="187">
        <v>1.7644735217874354</v>
      </c>
      <c r="Y364" s="188">
        <v>36</v>
      </c>
      <c r="Z364" s="188">
        <v>71</v>
      </c>
      <c r="AA364" s="188">
        <v>53</v>
      </c>
      <c r="AB364" s="188">
        <v>76</v>
      </c>
      <c r="AC364" s="188">
        <v>84</v>
      </c>
      <c r="AD364" s="189">
        <v>20.25249999999998</v>
      </c>
    </row>
    <row r="365" spans="1:30" s="183" customFormat="1" ht="11.35" x14ac:dyDescent="0.35">
      <c r="A365" s="175">
        <v>352</v>
      </c>
      <c r="B365" s="175">
        <v>14.700000000000273</v>
      </c>
      <c r="C365" s="175">
        <v>689.40000000000566</v>
      </c>
      <c r="D365" s="184">
        <v>2.8138775510204312</v>
      </c>
      <c r="E365" s="184">
        <v>3.2860377857241914</v>
      </c>
      <c r="F365" s="185">
        <v>896.8419000000265</v>
      </c>
      <c r="G365" s="185">
        <v>18234.818555000154</v>
      </c>
      <c r="H365" s="185">
        <v>74.427830836735325</v>
      </c>
      <c r="I365" s="185">
        <v>155.33220665318356</v>
      </c>
      <c r="J365" s="185">
        <v>1600</v>
      </c>
      <c r="K365" s="185">
        <v>314400</v>
      </c>
      <c r="L365" s="185">
        <v>1283.2653061224489</v>
      </c>
      <c r="M365" s="185">
        <v>263.65485818057948</v>
      </c>
      <c r="N365" s="186">
        <v>9.5999999999999091</v>
      </c>
      <c r="O365" s="186">
        <v>126.74999999999896</v>
      </c>
      <c r="P365" s="186">
        <v>0.51734693877550597</v>
      </c>
      <c r="Q365" s="186">
        <v>1.4797800782412962</v>
      </c>
      <c r="R365" s="187">
        <v>0.89490049751243861</v>
      </c>
      <c r="S365" s="192">
        <v>11.700000000000001</v>
      </c>
      <c r="T365" s="192">
        <v>140.99999999999903</v>
      </c>
      <c r="U365" s="192">
        <v>0.51734693877550597</v>
      </c>
      <c r="V365" s="192">
        <v>1.5682075248779896</v>
      </c>
      <c r="W365" s="187">
        <v>0.88308457711442856</v>
      </c>
      <c r="X365" s="187">
        <v>1.7779850746268671</v>
      </c>
      <c r="Y365" s="188">
        <v>27</v>
      </c>
      <c r="Z365" s="188">
        <v>82</v>
      </c>
      <c r="AA365" s="188">
        <v>51</v>
      </c>
      <c r="AB365" s="188">
        <v>77</v>
      </c>
      <c r="AC365" s="188">
        <v>83</v>
      </c>
      <c r="AD365" s="189">
        <v>20.099999999999984</v>
      </c>
    </row>
    <row r="366" spans="1:30" s="183" customFormat="1" ht="11.35" x14ac:dyDescent="0.35">
      <c r="A366" s="175">
        <v>353</v>
      </c>
      <c r="B366" s="175">
        <v>14.849999999999909</v>
      </c>
      <c r="C366" s="175">
        <v>622.04999999999905</v>
      </c>
      <c r="D366" s="184">
        <v>2.5389795918367306</v>
      </c>
      <c r="E366" s="184">
        <v>3.7667414521857534</v>
      </c>
      <c r="F366" s="185">
        <v>1124.3987999999972</v>
      </c>
      <c r="G366" s="185">
        <v>14614.507260000057</v>
      </c>
      <c r="H366" s="185">
        <v>59.651050040816557</v>
      </c>
      <c r="I366" s="185">
        <v>163.78885620017633</v>
      </c>
      <c r="J366" s="185">
        <v>1600</v>
      </c>
      <c r="K366" s="185">
        <v>307100</v>
      </c>
      <c r="L366" s="185">
        <v>1253.4693877551019</v>
      </c>
      <c r="M366" s="185">
        <v>276.94580623623227</v>
      </c>
      <c r="N366" s="186">
        <v>9.5999999999999091</v>
      </c>
      <c r="O366" s="186">
        <v>227.24999999999883</v>
      </c>
      <c r="P366" s="186">
        <v>0.92755102040815851</v>
      </c>
      <c r="Q366" s="186">
        <v>2.031722327795622</v>
      </c>
      <c r="R366" s="187">
        <v>0.81864974862341466</v>
      </c>
      <c r="S366" s="192">
        <v>9.75</v>
      </c>
      <c r="T366" s="192">
        <v>207.29999999999862</v>
      </c>
      <c r="U366" s="192">
        <v>0.92755102040815851</v>
      </c>
      <c r="V366" s="192">
        <v>1.7931836057585255</v>
      </c>
      <c r="W366" s="187">
        <v>0.83457026574096338</v>
      </c>
      <c r="X366" s="187">
        <v>1.653220014364378</v>
      </c>
      <c r="Y366" s="188">
        <v>38</v>
      </c>
      <c r="Z366" s="188">
        <v>68</v>
      </c>
      <c r="AA366" s="188">
        <v>54</v>
      </c>
      <c r="AB366" s="188">
        <v>94</v>
      </c>
      <c r="AC366" s="188">
        <v>66</v>
      </c>
      <c r="AD366" s="189">
        <v>20.88499999999998</v>
      </c>
    </row>
    <row r="367" spans="1:30" s="183" customFormat="1" ht="11.35" x14ac:dyDescent="0.35">
      <c r="A367" s="175">
        <v>354</v>
      </c>
      <c r="B367" s="175">
        <v>22.200000000000017</v>
      </c>
      <c r="C367" s="175">
        <v>910.95000000000277</v>
      </c>
      <c r="D367" s="184">
        <v>3.7181632653061336</v>
      </c>
      <c r="E367" s="184">
        <v>5.8830949370895764</v>
      </c>
      <c r="F367" s="185">
        <v>1981.0836000000018</v>
      </c>
      <c r="G367" s="185">
        <v>23230.510525000089</v>
      </c>
      <c r="H367" s="185">
        <v>94.818410306122814</v>
      </c>
      <c r="I367" s="185">
        <v>265.87124279240061</v>
      </c>
      <c r="J367" s="185">
        <v>1600</v>
      </c>
      <c r="K367" s="185">
        <v>310600</v>
      </c>
      <c r="L367" s="185">
        <v>1267.7551020408164</v>
      </c>
      <c r="M367" s="185">
        <v>280.26089503779684</v>
      </c>
      <c r="N367" s="186">
        <v>9.5999999999999091</v>
      </c>
      <c r="O367" s="186">
        <v>184.94999999999817</v>
      </c>
      <c r="P367" s="186">
        <v>0.75489795918366598</v>
      </c>
      <c r="Q367" s="186">
        <v>1.8506136802810327</v>
      </c>
      <c r="R367" s="187">
        <v>0.8553665689149571</v>
      </c>
      <c r="S367" s="192">
        <v>9.5999999999999091</v>
      </c>
      <c r="T367" s="192">
        <v>198.74999999999812</v>
      </c>
      <c r="U367" s="192">
        <v>0.75489795918366598</v>
      </c>
      <c r="V367" s="192">
        <v>1.8054523894429606</v>
      </c>
      <c r="W367" s="187">
        <v>0.84457478005865227</v>
      </c>
      <c r="X367" s="187">
        <v>1.6999413489736095</v>
      </c>
      <c r="Y367" s="188">
        <v>33</v>
      </c>
      <c r="Z367" s="188">
        <v>74</v>
      </c>
      <c r="AA367" s="188">
        <v>53</v>
      </c>
      <c r="AB367" s="188">
        <v>76</v>
      </c>
      <c r="AC367" s="188">
        <v>84</v>
      </c>
      <c r="AD367" s="189">
        <v>21.312499999999968</v>
      </c>
    </row>
    <row r="368" spans="1:30" s="183" customFormat="1" ht="11.35" x14ac:dyDescent="0.35">
      <c r="A368" s="175">
        <v>355</v>
      </c>
      <c r="B368" s="175">
        <v>18.000000000000227</v>
      </c>
      <c r="C368" s="175">
        <v>880.20000000002608</v>
      </c>
      <c r="D368" s="184">
        <v>3.5926530612245964</v>
      </c>
      <c r="E368" s="184">
        <v>4.2950823841362693</v>
      </c>
      <c r="F368" s="185">
        <v>1164.5558999999962</v>
      </c>
      <c r="G368" s="185">
        <v>19702.188735000633</v>
      </c>
      <c r="H368" s="185">
        <v>80.417096877553604</v>
      </c>
      <c r="I368" s="185">
        <v>172.42848335919265</v>
      </c>
      <c r="J368" s="185">
        <v>1600</v>
      </c>
      <c r="K368" s="185">
        <v>310300</v>
      </c>
      <c r="L368" s="185">
        <v>1266.5306122448981</v>
      </c>
      <c r="M368" s="185">
        <v>283.49799071488616</v>
      </c>
      <c r="N368" s="186">
        <v>9.6000000000000227</v>
      </c>
      <c r="O368" s="186">
        <v>139.64999999999881</v>
      </c>
      <c r="P368" s="186">
        <v>0.56999999999999518</v>
      </c>
      <c r="Q368" s="186">
        <v>1.5689050687514776</v>
      </c>
      <c r="R368" s="187">
        <v>0.8830255057167995</v>
      </c>
      <c r="S368" s="192">
        <v>9.75</v>
      </c>
      <c r="T368" s="192">
        <v>146.849999999999</v>
      </c>
      <c r="U368" s="192">
        <v>0.56999999999999518</v>
      </c>
      <c r="V368" s="192">
        <v>1.7944328847071154</v>
      </c>
      <c r="W368" s="187">
        <v>0.87699459731122076</v>
      </c>
      <c r="X368" s="187">
        <v>1.7600201030280203</v>
      </c>
      <c r="Y368" s="188">
        <v>32</v>
      </c>
      <c r="Z368" s="188">
        <v>63</v>
      </c>
      <c r="AA368" s="188">
        <v>65</v>
      </c>
      <c r="AB368" s="188">
        <v>82</v>
      </c>
      <c r="AC368" s="188">
        <v>78</v>
      </c>
      <c r="AD368" s="189">
        <v>19.897499999999983</v>
      </c>
    </row>
    <row r="369" spans="1:30" s="183" customFormat="1" ht="11.35" x14ac:dyDescent="0.35">
      <c r="A369" s="175">
        <v>356</v>
      </c>
      <c r="B369" s="175">
        <v>22.200000000000159</v>
      </c>
      <c r="C369" s="175">
        <v>1520.100000000037</v>
      </c>
      <c r="D369" s="184">
        <v>6.2044897959185183</v>
      </c>
      <c r="E369" s="184">
        <v>6.1031351326709888</v>
      </c>
      <c r="F369" s="185">
        <v>1659.8268000000428</v>
      </c>
      <c r="G369" s="185">
        <v>39068.39640000098</v>
      </c>
      <c r="H369" s="185">
        <v>159.46284244898359</v>
      </c>
      <c r="I369" s="185">
        <v>299.30245922965338</v>
      </c>
      <c r="J369" s="185">
        <v>1600</v>
      </c>
      <c r="K369" s="185">
        <v>315450</v>
      </c>
      <c r="L369" s="185">
        <v>1287.5510204081634</v>
      </c>
      <c r="M369" s="185">
        <v>275.46183732175285</v>
      </c>
      <c r="N369" s="186">
        <v>6.6000000000000227</v>
      </c>
      <c r="O369" s="186">
        <v>76.64999999999867</v>
      </c>
      <c r="P369" s="186">
        <v>0.31285714285713745</v>
      </c>
      <c r="Q369" s="186">
        <v>1.0539970759283666</v>
      </c>
      <c r="R369" s="187">
        <v>0.93482974110445194</v>
      </c>
      <c r="S369" s="192">
        <v>15.600000000000001</v>
      </c>
      <c r="T369" s="192">
        <v>114.14999999999867</v>
      </c>
      <c r="U369" s="192">
        <v>0.31285714285713745</v>
      </c>
      <c r="V369" s="192">
        <v>1.668209158525229</v>
      </c>
      <c r="W369" s="187">
        <v>0.90294605279938878</v>
      </c>
      <c r="X369" s="187">
        <v>1.8377757939038406</v>
      </c>
      <c r="Y369" s="188">
        <v>31</v>
      </c>
      <c r="Z369" s="188">
        <v>66</v>
      </c>
      <c r="AA369" s="188">
        <v>63</v>
      </c>
      <c r="AB369" s="188">
        <v>88</v>
      </c>
      <c r="AC369" s="188">
        <v>72</v>
      </c>
      <c r="AD369" s="189">
        <v>19.602499999999974</v>
      </c>
    </row>
    <row r="370" spans="1:30" s="183" customFormat="1" ht="11.35" x14ac:dyDescent="0.35">
      <c r="A370" s="175">
        <v>357</v>
      </c>
      <c r="B370" s="175">
        <v>31.05000000000075</v>
      </c>
      <c r="C370" s="175">
        <v>2538.4500000000362</v>
      </c>
      <c r="D370" s="184">
        <v>10.361020408163412</v>
      </c>
      <c r="E370" s="184">
        <v>7.9567749369405263</v>
      </c>
      <c r="F370" s="185">
        <v>2730.6828000000733</v>
      </c>
      <c r="G370" s="185">
        <v>72892.349905000956</v>
      </c>
      <c r="H370" s="185">
        <v>297.51979553061614</v>
      </c>
      <c r="I370" s="185">
        <v>489.90185839404563</v>
      </c>
      <c r="J370" s="185">
        <v>1600</v>
      </c>
      <c r="K370" s="185">
        <v>316000</v>
      </c>
      <c r="L370" s="185">
        <v>1289.795918367347</v>
      </c>
      <c r="M370" s="185">
        <v>282.14989763841891</v>
      </c>
      <c r="N370" s="186">
        <v>9.5999999999999091</v>
      </c>
      <c r="O370" s="186">
        <v>57.899999999998855</v>
      </c>
      <c r="P370" s="186">
        <v>0.23632653061224021</v>
      </c>
      <c r="Q370" s="186">
        <v>1.1071057635245465</v>
      </c>
      <c r="R370" s="187">
        <v>0.94924391847468859</v>
      </c>
      <c r="S370" s="192">
        <v>11.700000000000001</v>
      </c>
      <c r="T370" s="192">
        <v>54.599999999998751</v>
      </c>
      <c r="U370" s="192">
        <v>0.23632653061224021</v>
      </c>
      <c r="V370" s="192">
        <v>1.0875826706847267</v>
      </c>
      <c r="W370" s="187">
        <v>0.95213675213675319</v>
      </c>
      <c r="X370" s="187">
        <v>1.9013806706114418</v>
      </c>
      <c r="Y370" s="188">
        <v>26</v>
      </c>
      <c r="Z370" s="188">
        <v>68</v>
      </c>
      <c r="AA370" s="188">
        <v>66</v>
      </c>
      <c r="AB370" s="188">
        <v>69</v>
      </c>
      <c r="AC370" s="188">
        <v>91</v>
      </c>
      <c r="AD370" s="189">
        <v>19.012499999999982</v>
      </c>
    </row>
    <row r="371" spans="1:30" s="183" customFormat="1" ht="11.35" x14ac:dyDescent="0.35">
      <c r="A371" s="175">
        <v>358</v>
      </c>
      <c r="B371" s="175">
        <v>14.10000000000025</v>
      </c>
      <c r="C371" s="175">
        <v>655.35000000000696</v>
      </c>
      <c r="D371" s="184">
        <v>2.6748979591837019</v>
      </c>
      <c r="E371" s="184">
        <v>3.6512254412938896</v>
      </c>
      <c r="F371" s="185">
        <v>1258.2558000000224</v>
      </c>
      <c r="G371" s="185">
        <v>13518.069700000124</v>
      </c>
      <c r="H371" s="185">
        <v>55.175794693878053</v>
      </c>
      <c r="I371" s="185">
        <v>139.47062510210307</v>
      </c>
      <c r="J371" s="185">
        <v>1600</v>
      </c>
      <c r="K371" s="185">
        <v>310600</v>
      </c>
      <c r="L371" s="185">
        <v>1267.7551020408164</v>
      </c>
      <c r="M371" s="185">
        <v>280.26089503779684</v>
      </c>
      <c r="N371" s="186">
        <v>7.6499999999999773</v>
      </c>
      <c r="O371" s="186">
        <v>145.34999999999823</v>
      </c>
      <c r="P371" s="186">
        <v>0.59326530612244177</v>
      </c>
      <c r="Q371" s="186">
        <v>1.4579929329180246</v>
      </c>
      <c r="R371" s="187">
        <v>0.88175716900549239</v>
      </c>
      <c r="S371" s="192">
        <v>7.8000000000000007</v>
      </c>
      <c r="T371" s="192">
        <v>158.09999999999803</v>
      </c>
      <c r="U371" s="192">
        <v>0.59326530612244177</v>
      </c>
      <c r="V371" s="192">
        <v>1.5775345233301212</v>
      </c>
      <c r="W371" s="187">
        <v>0.87138499084807952</v>
      </c>
      <c r="X371" s="187">
        <v>1.7531421598535719</v>
      </c>
      <c r="Y371" s="188">
        <v>32</v>
      </c>
      <c r="Z371" s="188">
        <v>70</v>
      </c>
      <c r="AA371" s="188">
        <v>58</v>
      </c>
      <c r="AB371" s="188">
        <v>73</v>
      </c>
      <c r="AC371" s="188">
        <v>87</v>
      </c>
      <c r="AD371" s="189">
        <v>20.487499999999969</v>
      </c>
    </row>
    <row r="372" spans="1:30" s="183" customFormat="1" ht="11.35" x14ac:dyDescent="0.35">
      <c r="A372" s="175">
        <v>359</v>
      </c>
      <c r="B372" s="175">
        <v>15</v>
      </c>
      <c r="C372" s="175">
        <v>584.10000000000571</v>
      </c>
      <c r="D372" s="184">
        <v>2.3840816326530847</v>
      </c>
      <c r="E372" s="184">
        <v>3.3224632368954685</v>
      </c>
      <c r="F372" s="185">
        <v>1151.1701999999982</v>
      </c>
      <c r="G372" s="185">
        <v>19205.281805000137</v>
      </c>
      <c r="H372" s="185">
        <v>78.388905326531173</v>
      </c>
      <c r="I372" s="185">
        <v>187.42332700205753</v>
      </c>
      <c r="J372" s="185">
        <v>1600</v>
      </c>
      <c r="K372" s="185">
        <v>309100</v>
      </c>
      <c r="L372" s="185">
        <v>1261.6326530612246</v>
      </c>
      <c r="M372" s="185">
        <v>281.13023452747575</v>
      </c>
      <c r="N372" s="186">
        <v>9.5999999999999943</v>
      </c>
      <c r="O372" s="186">
        <v>182.84999999999894</v>
      </c>
      <c r="P372" s="186">
        <v>0.74632653061224064</v>
      </c>
      <c r="Q372" s="186">
        <v>1.7881230358399289</v>
      </c>
      <c r="R372" s="187">
        <v>0.85106902871105761</v>
      </c>
      <c r="S372" s="192">
        <v>9.5999999999999091</v>
      </c>
      <c r="T372" s="192">
        <v>158.84999999999889</v>
      </c>
      <c r="U372" s="192">
        <v>0.74632653061224064</v>
      </c>
      <c r="V372" s="192">
        <v>1.6443324757276585</v>
      </c>
      <c r="W372" s="187">
        <v>0.87061698228466777</v>
      </c>
      <c r="X372" s="187">
        <v>1.7216860109957253</v>
      </c>
      <c r="Y372" s="188">
        <v>30</v>
      </c>
      <c r="Z372" s="188">
        <v>69</v>
      </c>
      <c r="AA372" s="188">
        <v>61</v>
      </c>
      <c r="AB372" s="188">
        <v>66</v>
      </c>
      <c r="AC372" s="188">
        <v>94</v>
      </c>
      <c r="AD372" s="189">
        <v>20.462499999999981</v>
      </c>
    </row>
    <row r="373" spans="1:30" s="183" customFormat="1" ht="11.35" x14ac:dyDescent="0.35">
      <c r="A373" s="175">
        <v>360</v>
      </c>
      <c r="B373" s="175">
        <v>31.799999999999272</v>
      </c>
      <c r="C373" s="175">
        <v>1239.6000000000095</v>
      </c>
      <c r="D373" s="184">
        <v>5.0595918367347323</v>
      </c>
      <c r="E373" s="184">
        <v>6.1645585908160498</v>
      </c>
      <c r="F373" s="185">
        <v>1927.5407999999516</v>
      </c>
      <c r="G373" s="185">
        <v>28923.076910000305</v>
      </c>
      <c r="H373" s="185">
        <v>118.05337514285839</v>
      </c>
      <c r="I373" s="185">
        <v>267.89539859166456</v>
      </c>
      <c r="J373" s="185">
        <v>1600</v>
      </c>
      <c r="K373" s="185">
        <v>309750</v>
      </c>
      <c r="L373" s="185">
        <v>1264.2857142857142</v>
      </c>
      <c r="M373" s="185">
        <v>276.65300512718386</v>
      </c>
      <c r="N373" s="186">
        <v>5.6999999999999318</v>
      </c>
      <c r="O373" s="186">
        <v>91.499999999998153</v>
      </c>
      <c r="P373" s="186">
        <v>0.37346938775509447</v>
      </c>
      <c r="Q373" s="186">
        <v>1.1319549153616868</v>
      </c>
      <c r="R373" s="187">
        <v>0.92107646526070786</v>
      </c>
      <c r="S373" s="192">
        <v>9.75</v>
      </c>
      <c r="T373" s="192">
        <v>84.4499999999979</v>
      </c>
      <c r="U373" s="192">
        <v>0.37346938775509447</v>
      </c>
      <c r="V373" s="192">
        <v>1.1485345296250353</v>
      </c>
      <c r="W373" s="187">
        <v>0.92715745892094892</v>
      </c>
      <c r="X373" s="187">
        <v>1.8482339241816568</v>
      </c>
      <c r="Y373" s="188">
        <v>28</v>
      </c>
      <c r="Z373" s="188">
        <v>74</v>
      </c>
      <c r="AA373" s="188">
        <v>58</v>
      </c>
      <c r="AB373" s="188">
        <v>88</v>
      </c>
      <c r="AC373" s="188">
        <v>72</v>
      </c>
      <c r="AD373" s="189">
        <v>19.32249999999997</v>
      </c>
    </row>
    <row r="374" spans="1:30" s="183" customFormat="1" ht="11.35" x14ac:dyDescent="0.35">
      <c r="A374" s="175">
        <v>361</v>
      </c>
      <c r="B374" s="175">
        <v>12.900000000000091</v>
      </c>
      <c r="C374" s="175">
        <v>433.65000000000225</v>
      </c>
      <c r="D374" s="184">
        <v>1.7700000000000091</v>
      </c>
      <c r="E374" s="184">
        <v>2.365775442137954</v>
      </c>
      <c r="F374" s="185">
        <v>910.22760000000414</v>
      </c>
      <c r="G374" s="185">
        <v>11010.110075000115</v>
      </c>
      <c r="H374" s="185">
        <v>44.93922479591884</v>
      </c>
      <c r="I374" s="185">
        <v>107.77763531936554</v>
      </c>
      <c r="J374" s="185">
        <v>1600</v>
      </c>
      <c r="K374" s="185">
        <v>317450</v>
      </c>
      <c r="L374" s="185">
        <v>1295.7142857142858</v>
      </c>
      <c r="M374" s="185">
        <v>278.66779093558341</v>
      </c>
      <c r="N374" s="186">
        <v>7.6500000000000341</v>
      </c>
      <c r="O374" s="186">
        <v>152.69999999999919</v>
      </c>
      <c r="P374" s="186">
        <v>0.62326530612244568</v>
      </c>
      <c r="Q374" s="186">
        <v>1.5146854726191559</v>
      </c>
      <c r="R374" s="187">
        <v>0.87671066973477108</v>
      </c>
      <c r="S374" s="192">
        <v>11.700000000000001</v>
      </c>
      <c r="T374" s="192">
        <v>142.64999999999947</v>
      </c>
      <c r="U374" s="192">
        <v>0.62326530612244568</v>
      </c>
      <c r="V374" s="192">
        <v>1.6060914593648599</v>
      </c>
      <c r="W374" s="187">
        <v>0.88482499697226635</v>
      </c>
      <c r="X374" s="187">
        <v>1.7615356667070374</v>
      </c>
      <c r="Y374" s="188">
        <v>28</v>
      </c>
      <c r="Z374" s="188">
        <v>64</v>
      </c>
      <c r="AA374" s="188">
        <v>68</v>
      </c>
      <c r="AB374" s="188">
        <v>82</v>
      </c>
      <c r="AC374" s="188">
        <v>78</v>
      </c>
      <c r="AD374" s="189">
        <v>20.642499999999988</v>
      </c>
    </row>
    <row r="375" spans="1:30" s="183" customFormat="1" ht="11.35" x14ac:dyDescent="0.35">
      <c r="A375" s="175">
        <v>362</v>
      </c>
      <c r="B375" s="175">
        <v>21.149999999999977</v>
      </c>
      <c r="C375" s="175">
        <v>1453.5000000000034</v>
      </c>
      <c r="D375" s="184">
        <v>5.9326530612245039</v>
      </c>
      <c r="E375" s="184">
        <v>6.0538917761500119</v>
      </c>
      <c r="F375" s="185">
        <v>1833.8408999999988</v>
      </c>
      <c r="G375" s="185">
        <v>47262.30392500008</v>
      </c>
      <c r="H375" s="185">
        <v>192.90736295918401</v>
      </c>
      <c r="I375" s="185">
        <v>363.95337351319989</v>
      </c>
      <c r="J375" s="185">
        <v>1600</v>
      </c>
      <c r="K375" s="185">
        <v>313050</v>
      </c>
      <c r="L375" s="185">
        <v>1277.7551020408164</v>
      </c>
      <c r="M375" s="185">
        <v>271.23930292515018</v>
      </c>
      <c r="N375" s="186">
        <v>9.6000000000000227</v>
      </c>
      <c r="O375" s="186">
        <v>79.049999999999201</v>
      </c>
      <c r="P375" s="186">
        <v>0.32265306122448656</v>
      </c>
      <c r="Q375" s="186">
        <v>1.1687561265030957</v>
      </c>
      <c r="R375" s="187">
        <v>0.93224479300591467</v>
      </c>
      <c r="S375" s="192">
        <v>11.700000000000001</v>
      </c>
      <c r="T375" s="192">
        <v>68.699999999999221</v>
      </c>
      <c r="U375" s="192">
        <v>0.32265306122448656</v>
      </c>
      <c r="V375" s="192">
        <v>1.1947562327398717</v>
      </c>
      <c r="W375" s="187">
        <v>0.94111596811519738</v>
      </c>
      <c r="X375" s="187">
        <v>1.8733607611211121</v>
      </c>
      <c r="Y375" s="188">
        <v>29</v>
      </c>
      <c r="Z375" s="188">
        <v>80</v>
      </c>
      <c r="AA375" s="188">
        <v>51</v>
      </c>
      <c r="AB375" s="188">
        <v>72</v>
      </c>
      <c r="AC375" s="188">
        <v>88</v>
      </c>
      <c r="AD375" s="189">
        <v>19.44499999999999</v>
      </c>
    </row>
    <row r="376" spans="1:30" s="183" customFormat="1" ht="11.35" x14ac:dyDescent="0.35">
      <c r="A376" s="175">
        <v>363</v>
      </c>
      <c r="B376" s="175">
        <v>15.599999999999994</v>
      </c>
      <c r="C376" s="175">
        <v>735.90000000000782</v>
      </c>
      <c r="D376" s="184">
        <v>3.0036734693877869</v>
      </c>
      <c r="E376" s="184">
        <v>3.6793239834116398</v>
      </c>
      <c r="F376" s="185">
        <v>803.14200000000017</v>
      </c>
      <c r="G376" s="185">
        <v>14997.338280000142</v>
      </c>
      <c r="H376" s="185">
        <v>61.213625632653638</v>
      </c>
      <c r="I376" s="185">
        <v>134.8167969867859</v>
      </c>
      <c r="J376" s="185">
        <v>1600</v>
      </c>
      <c r="K376" s="185">
        <v>306350</v>
      </c>
      <c r="L376" s="185">
        <v>1250.408163265306</v>
      </c>
      <c r="M376" s="185">
        <v>277.24463352485975</v>
      </c>
      <c r="N376" s="186">
        <v>9.2999999999998408</v>
      </c>
      <c r="O376" s="186">
        <v>138.74999999999847</v>
      </c>
      <c r="P376" s="186">
        <v>0.56632653061223859</v>
      </c>
      <c r="Q376" s="186">
        <v>1.579141307796716</v>
      </c>
      <c r="R376" s="187">
        <v>0.88546310054482524</v>
      </c>
      <c r="S376" s="192">
        <v>15.600000000000001</v>
      </c>
      <c r="T376" s="192">
        <v>125.39999999999864</v>
      </c>
      <c r="U376" s="192">
        <v>0.56632653061223859</v>
      </c>
      <c r="V376" s="192">
        <v>1.5939250366361319</v>
      </c>
      <c r="W376" s="187">
        <v>0.89648340762753931</v>
      </c>
      <c r="X376" s="187">
        <v>1.7819465081723647</v>
      </c>
      <c r="Y376" s="188">
        <v>31</v>
      </c>
      <c r="Z376" s="188">
        <v>69</v>
      </c>
      <c r="AA376" s="188">
        <v>60</v>
      </c>
      <c r="AB376" s="188">
        <v>87</v>
      </c>
      <c r="AC376" s="188">
        <v>73</v>
      </c>
      <c r="AD376" s="189">
        <v>20.189999999999976</v>
      </c>
    </row>
    <row r="377" spans="1:30" s="183" customFormat="1" ht="11.35" x14ac:dyDescent="0.35">
      <c r="A377" s="175">
        <v>364</v>
      </c>
      <c r="B377" s="175">
        <v>17.550000000000068</v>
      </c>
      <c r="C377" s="175">
        <v>532.79999999999518</v>
      </c>
      <c r="D377" s="184">
        <v>2.1746938775510007</v>
      </c>
      <c r="E377" s="184">
        <v>3.315739972576413</v>
      </c>
      <c r="F377" s="185">
        <v>1177.9416000000042</v>
      </c>
      <c r="G377" s="185">
        <v>16034.730029999904</v>
      </c>
      <c r="H377" s="185">
        <v>65.447877673468994</v>
      </c>
      <c r="I377" s="185">
        <v>173.76298891161184</v>
      </c>
      <c r="J377" s="185">
        <v>1600</v>
      </c>
      <c r="K377" s="185">
        <v>307500</v>
      </c>
      <c r="L377" s="185">
        <v>1255.1020408163265</v>
      </c>
      <c r="M377" s="185">
        <v>277.80700377830129</v>
      </c>
      <c r="N377" s="186">
        <v>8.4000000000000341</v>
      </c>
      <c r="O377" s="186">
        <v>214.94999999999953</v>
      </c>
      <c r="P377" s="186">
        <v>0.87734693877550829</v>
      </c>
      <c r="Q377" s="186">
        <v>1.8721555205363174</v>
      </c>
      <c r="R377" s="187">
        <v>0.83019315084725709</v>
      </c>
      <c r="S377" s="192">
        <v>9.6000000000000227</v>
      </c>
      <c r="T377" s="192">
        <v>161.24999999999875</v>
      </c>
      <c r="U377" s="192">
        <v>0.87734693877550829</v>
      </c>
      <c r="V377" s="192">
        <v>1.6667968612023074</v>
      </c>
      <c r="W377" s="187">
        <v>0.87261523877236735</v>
      </c>
      <c r="X377" s="187">
        <v>1.7028083896196244</v>
      </c>
      <c r="Y377" s="188">
        <v>38</v>
      </c>
      <c r="Z377" s="188">
        <v>75</v>
      </c>
      <c r="AA377" s="188">
        <v>47</v>
      </c>
      <c r="AB377" s="188">
        <v>73</v>
      </c>
      <c r="AC377" s="188">
        <v>87</v>
      </c>
      <c r="AD377" s="189">
        <v>21.097499999999989</v>
      </c>
    </row>
    <row r="378" spans="1:30" s="183" customFormat="1" ht="11.35" x14ac:dyDescent="0.35">
      <c r="A378" s="175">
        <v>365</v>
      </c>
      <c r="B378" s="175">
        <v>28.800000000000296</v>
      </c>
      <c r="C378" s="175">
        <v>1005.6000000000204</v>
      </c>
      <c r="D378" s="184">
        <v>4.1044897959184503</v>
      </c>
      <c r="E378" s="184">
        <v>6.0566790328247437</v>
      </c>
      <c r="F378" s="185">
        <v>2061.3978000000329</v>
      </c>
      <c r="G378" s="185">
        <v>23232.964570000462</v>
      </c>
      <c r="H378" s="185">
        <v>94.828426816328417</v>
      </c>
      <c r="I378" s="185">
        <v>237.60337670264724</v>
      </c>
      <c r="J378" s="185">
        <v>1600</v>
      </c>
      <c r="K378" s="185">
        <v>306750</v>
      </c>
      <c r="L378" s="185">
        <v>1252.0408163265306</v>
      </c>
      <c r="M378" s="185">
        <v>262.19423715888752</v>
      </c>
      <c r="N378" s="186">
        <v>9.6000000000000227</v>
      </c>
      <c r="O378" s="186">
        <v>148.04999999999794</v>
      </c>
      <c r="P378" s="186">
        <v>0.60428571428570588</v>
      </c>
      <c r="Q378" s="186">
        <v>1.5654805997509811</v>
      </c>
      <c r="R378" s="187">
        <v>0.87828338882723056</v>
      </c>
      <c r="S378" s="192">
        <v>11.700000000000001</v>
      </c>
      <c r="T378" s="192">
        <v>151.3499999999982</v>
      </c>
      <c r="U378" s="192">
        <v>0.60428571428570588</v>
      </c>
      <c r="V378" s="192">
        <v>1.7749685581446544</v>
      </c>
      <c r="W378" s="187">
        <v>0.87557035392773597</v>
      </c>
      <c r="X378" s="187">
        <v>1.7538537427549665</v>
      </c>
      <c r="Y378" s="188">
        <v>32</v>
      </c>
      <c r="Z378" s="188">
        <v>86</v>
      </c>
      <c r="AA378" s="188">
        <v>42</v>
      </c>
      <c r="AB378" s="188">
        <v>84</v>
      </c>
      <c r="AC378" s="188">
        <v>76</v>
      </c>
      <c r="AD378" s="189">
        <v>20.272499999999969</v>
      </c>
    </row>
    <row r="379" spans="1:30" s="183" customFormat="1" ht="11.35" x14ac:dyDescent="0.35">
      <c r="A379" s="175">
        <v>366</v>
      </c>
      <c r="B379" s="175">
        <v>13.649999999999991</v>
      </c>
      <c r="C379" s="175">
        <v>516.75000000000489</v>
      </c>
      <c r="D379" s="184">
        <v>2.1091836734694076</v>
      </c>
      <c r="E379" s="184">
        <v>2.8662299141980738</v>
      </c>
      <c r="F379" s="185">
        <v>1057.4702999999997</v>
      </c>
      <c r="G379" s="185">
        <v>13829.733415000137</v>
      </c>
      <c r="H379" s="185">
        <v>56.447891489796476</v>
      </c>
      <c r="I379" s="185">
        <v>142.11064476740779</v>
      </c>
      <c r="J379" s="185">
        <v>1600</v>
      </c>
      <c r="K379" s="185">
        <v>313450</v>
      </c>
      <c r="L379" s="185">
        <v>1279.3877551020407</v>
      </c>
      <c r="M379" s="185">
        <v>287.35943223090982</v>
      </c>
      <c r="N379" s="186">
        <v>9.5999999999999091</v>
      </c>
      <c r="O379" s="186">
        <v>145.34999999999843</v>
      </c>
      <c r="P379" s="186">
        <v>0.59326530612244255</v>
      </c>
      <c r="Q379" s="186">
        <v>1.5089030699173882</v>
      </c>
      <c r="R379" s="187">
        <v>0.88290030211480475</v>
      </c>
      <c r="S379" s="192">
        <v>9.75</v>
      </c>
      <c r="T379" s="192">
        <v>163.34999999999835</v>
      </c>
      <c r="U379" s="192">
        <v>0.59326530612244255</v>
      </c>
      <c r="V379" s="192">
        <v>1.673542169304048</v>
      </c>
      <c r="W379" s="187">
        <v>0.8683987915407867</v>
      </c>
      <c r="X379" s="187">
        <v>1.7512990936555914</v>
      </c>
      <c r="Y379" s="188">
        <v>33</v>
      </c>
      <c r="Z379" s="188">
        <v>65</v>
      </c>
      <c r="AA379" s="188">
        <v>62</v>
      </c>
      <c r="AB379" s="188">
        <v>72</v>
      </c>
      <c r="AC379" s="188">
        <v>88</v>
      </c>
      <c r="AD379" s="189">
        <v>20.687499999999975</v>
      </c>
    </row>
    <row r="380" spans="1:30" s="183" customFormat="1" ht="11.35" x14ac:dyDescent="0.35">
      <c r="A380" s="175">
        <v>367</v>
      </c>
      <c r="B380" s="175">
        <v>15.000000000000227</v>
      </c>
      <c r="C380" s="175">
        <v>597.90000000001032</v>
      </c>
      <c r="D380" s="184">
        <v>2.440408163265348</v>
      </c>
      <c r="E380" s="184">
        <v>3.0538037012609487</v>
      </c>
      <c r="F380" s="185">
        <v>923.61330000002249</v>
      </c>
      <c r="G380" s="185">
        <v>15553.588480000288</v>
      </c>
      <c r="H380" s="185">
        <v>63.48403461224607</v>
      </c>
      <c r="I380" s="185">
        <v>147.3580385739204</v>
      </c>
      <c r="J380" s="185">
        <v>1600</v>
      </c>
      <c r="K380" s="185">
        <v>307800</v>
      </c>
      <c r="L380" s="185">
        <v>1256.3265306122448</v>
      </c>
      <c r="M380" s="185">
        <v>274.55398911832054</v>
      </c>
      <c r="N380" s="186">
        <v>7.6500000000000341</v>
      </c>
      <c r="O380" s="186">
        <v>130.34999999999931</v>
      </c>
      <c r="P380" s="186">
        <v>0.53204081632652778</v>
      </c>
      <c r="Q380" s="186">
        <v>1.3733201058315916</v>
      </c>
      <c r="R380" s="187">
        <v>0.89238390092879305</v>
      </c>
      <c r="S380" s="192">
        <v>11.700000000000001</v>
      </c>
      <c r="T380" s="192">
        <v>135.59999999999945</v>
      </c>
      <c r="U380" s="192">
        <v>0.53204081632652778</v>
      </c>
      <c r="V380" s="192">
        <v>1.6355860119671621</v>
      </c>
      <c r="W380" s="187">
        <v>0.88804953560371558</v>
      </c>
      <c r="X380" s="187">
        <v>1.7804334365325087</v>
      </c>
      <c r="Y380" s="188">
        <v>35</v>
      </c>
      <c r="Z380" s="188">
        <v>73</v>
      </c>
      <c r="AA380" s="188">
        <v>52</v>
      </c>
      <c r="AB380" s="188">
        <v>77</v>
      </c>
      <c r="AC380" s="188">
        <v>83</v>
      </c>
      <c r="AD380" s="189">
        <v>20.187499999999989</v>
      </c>
    </row>
    <row r="381" spans="1:30" s="183" customFormat="1" ht="11.35" x14ac:dyDescent="0.35">
      <c r="A381" s="175">
        <v>368</v>
      </c>
      <c r="B381" s="175">
        <v>19.800000000000068</v>
      </c>
      <c r="C381" s="175">
        <v>723.60000000000798</v>
      </c>
      <c r="D381" s="184">
        <v>2.9534693877551348</v>
      </c>
      <c r="E381" s="184">
        <v>4.5108928049361756</v>
      </c>
      <c r="F381" s="185">
        <v>1726.7553000000125</v>
      </c>
      <c r="G381" s="185">
        <v>20204.821770000235</v>
      </c>
      <c r="H381" s="185">
        <v>82.468660285715245</v>
      </c>
      <c r="I381" s="185">
        <v>242.32021629911961</v>
      </c>
      <c r="J381" s="185">
        <v>1600</v>
      </c>
      <c r="K381" s="185">
        <v>305900</v>
      </c>
      <c r="L381" s="185">
        <v>1248.5714285714287</v>
      </c>
      <c r="M381" s="185">
        <v>274.28745242423514</v>
      </c>
      <c r="N381" s="186">
        <v>7.3499999999999091</v>
      </c>
      <c r="O381" s="186">
        <v>125.8499999999988</v>
      </c>
      <c r="P381" s="186">
        <v>0.51367346938775016</v>
      </c>
      <c r="Q381" s="186">
        <v>1.2693045305605033</v>
      </c>
      <c r="R381" s="187">
        <v>0.89508565712142152</v>
      </c>
      <c r="S381" s="192">
        <v>9.75</v>
      </c>
      <c r="T381" s="192">
        <v>155.54999999999887</v>
      </c>
      <c r="U381" s="192">
        <v>0.51367346938775016</v>
      </c>
      <c r="V381" s="192">
        <v>1.5895330307792996</v>
      </c>
      <c r="W381" s="187">
        <v>0.87032637238964705</v>
      </c>
      <c r="X381" s="187">
        <v>1.7654120295110687</v>
      </c>
      <c r="Y381" s="188">
        <v>33</v>
      </c>
      <c r="Z381" s="188">
        <v>76</v>
      </c>
      <c r="AA381" s="188">
        <v>51</v>
      </c>
      <c r="AB381" s="188">
        <v>81</v>
      </c>
      <c r="AC381" s="188">
        <v>79</v>
      </c>
      <c r="AD381" s="189">
        <v>19.992499999999982</v>
      </c>
    </row>
    <row r="382" spans="1:30" s="183" customFormat="1" ht="11.35" x14ac:dyDescent="0.35">
      <c r="A382" s="175">
        <v>369</v>
      </c>
      <c r="B382" s="175">
        <v>22.800000000000068</v>
      </c>
      <c r="C382" s="175">
        <v>580.19999999999993</v>
      </c>
      <c r="D382" s="184">
        <v>2.368163265306122</v>
      </c>
      <c r="E382" s="184">
        <v>4.7394389381703288</v>
      </c>
      <c r="F382" s="185">
        <v>1659.8268000000023</v>
      </c>
      <c r="G382" s="185">
        <v>13759.086665000019</v>
      </c>
      <c r="H382" s="185">
        <v>56.159537408163345</v>
      </c>
      <c r="I382" s="185">
        <v>209.64203590947264</v>
      </c>
      <c r="J382" s="185">
        <v>1600</v>
      </c>
      <c r="K382" s="185">
        <v>306300</v>
      </c>
      <c r="L382" s="185">
        <v>1250.204081632653</v>
      </c>
      <c r="M382" s="185">
        <v>275.18615008097095</v>
      </c>
      <c r="N382" s="186">
        <v>9.5999999999999091</v>
      </c>
      <c r="O382" s="186">
        <v>243.74999999999838</v>
      </c>
      <c r="P382" s="186">
        <v>0.99489795918366686</v>
      </c>
      <c r="Q382" s="186">
        <v>2.0957129567099613</v>
      </c>
      <c r="R382" s="187">
        <v>0.81483591613491446</v>
      </c>
      <c r="S382" s="192">
        <v>7.8000000000000007</v>
      </c>
      <c r="T382" s="192">
        <v>260.3999999999985</v>
      </c>
      <c r="U382" s="192">
        <v>0.99489795918366686</v>
      </c>
      <c r="V382" s="192">
        <v>1.9956017211628565</v>
      </c>
      <c r="W382" s="187">
        <v>0.80218778486782227</v>
      </c>
      <c r="X382" s="187">
        <v>1.6170237010027368</v>
      </c>
      <c r="Y382" s="188">
        <v>36</v>
      </c>
      <c r="Z382" s="188">
        <v>76</v>
      </c>
      <c r="AA382" s="188">
        <v>48</v>
      </c>
      <c r="AB382" s="188">
        <v>69</v>
      </c>
      <c r="AC382" s="188">
        <v>91</v>
      </c>
      <c r="AD382" s="189">
        <v>21.939999999999976</v>
      </c>
    </row>
    <row r="383" spans="1:30" s="183" customFormat="1" ht="11.35" x14ac:dyDescent="0.35">
      <c r="A383" s="175">
        <v>370</v>
      </c>
      <c r="B383" s="175">
        <v>22.500000000000455</v>
      </c>
      <c r="C383" s="175">
        <v>1152.0000000000441</v>
      </c>
      <c r="D383" s="184">
        <v>4.7020408163267104</v>
      </c>
      <c r="E383" s="184">
        <v>5.8138186780531749</v>
      </c>
      <c r="F383" s="185">
        <v>1833.840900000047</v>
      </c>
      <c r="G383" s="185">
        <v>25608.108305001104</v>
      </c>
      <c r="H383" s="185">
        <v>104.52289104082084</v>
      </c>
      <c r="I383" s="185">
        <v>260.43436718393434</v>
      </c>
      <c r="J383" s="185">
        <v>1600</v>
      </c>
      <c r="K383" s="185">
        <v>306650</v>
      </c>
      <c r="L383" s="185">
        <v>1251.6326530612246</v>
      </c>
      <c r="M383" s="185">
        <v>274.00600492085323</v>
      </c>
      <c r="N383" s="186">
        <v>7.6499999999999773</v>
      </c>
      <c r="O383" s="186">
        <v>87.449999999999136</v>
      </c>
      <c r="P383" s="186">
        <v>0.35693877551020053</v>
      </c>
      <c r="Q383" s="186">
        <v>1.1557557389878683</v>
      </c>
      <c r="R383" s="187">
        <v>0.92615579480684052</v>
      </c>
      <c r="S383" s="192">
        <v>7.8000000000000007</v>
      </c>
      <c r="T383" s="192">
        <v>110.24999999999892</v>
      </c>
      <c r="U383" s="192">
        <v>0.35693877551020053</v>
      </c>
      <c r="V383" s="192">
        <v>1.2647247481268722</v>
      </c>
      <c r="W383" s="187">
        <v>0.9069031032298932</v>
      </c>
      <c r="X383" s="187">
        <v>1.8330588980367337</v>
      </c>
      <c r="Y383" s="188">
        <v>36</v>
      </c>
      <c r="Z383" s="188">
        <v>72</v>
      </c>
      <c r="AA383" s="188">
        <v>52</v>
      </c>
      <c r="AB383" s="188">
        <v>80</v>
      </c>
      <c r="AC383" s="188">
        <v>80</v>
      </c>
      <c r="AD383" s="189">
        <v>19.737499999999986</v>
      </c>
    </row>
    <row r="384" spans="1:30" s="183" customFormat="1" ht="11.35" x14ac:dyDescent="0.35">
      <c r="A384" s="175">
        <v>371</v>
      </c>
      <c r="B384" s="175">
        <v>15.600000000000023</v>
      </c>
      <c r="C384" s="175">
        <v>338.8499999999986</v>
      </c>
      <c r="D384" s="184">
        <v>1.3830612244897902</v>
      </c>
      <c r="E384" s="184">
        <v>2.4550067644406419</v>
      </c>
      <c r="F384" s="185">
        <v>856.68480000000216</v>
      </c>
      <c r="G384" s="185">
        <v>7070.5498349999853</v>
      </c>
      <c r="H384" s="185">
        <v>28.859387081632594</v>
      </c>
      <c r="I384" s="185">
        <v>89.930510100222392</v>
      </c>
      <c r="J384" s="185">
        <v>1600</v>
      </c>
      <c r="K384" s="185">
        <v>305800</v>
      </c>
      <c r="L384" s="185">
        <v>1248.1632653061224</v>
      </c>
      <c r="M384" s="185">
        <v>270.10679027604726</v>
      </c>
      <c r="N384" s="186">
        <v>9.5999999999999091</v>
      </c>
      <c r="O384" s="186">
        <v>226.64999999999912</v>
      </c>
      <c r="P384" s="186">
        <v>0.92510204081632297</v>
      </c>
      <c r="Q384" s="186">
        <v>1.9046460908389919</v>
      </c>
      <c r="R384" s="187">
        <v>0.82436359409508364</v>
      </c>
      <c r="S384" s="192">
        <v>13.650000000000002</v>
      </c>
      <c r="T384" s="192">
        <v>250.34999999999928</v>
      </c>
      <c r="U384" s="192">
        <v>0.92510204081632297</v>
      </c>
      <c r="V384" s="192">
        <v>2.1337891270715863</v>
      </c>
      <c r="W384" s="187">
        <v>0.80599790770661439</v>
      </c>
      <c r="X384" s="187">
        <v>1.6303615018016981</v>
      </c>
      <c r="Y384" s="188">
        <v>32</v>
      </c>
      <c r="Z384" s="188">
        <v>75</v>
      </c>
      <c r="AA384" s="188">
        <v>53</v>
      </c>
      <c r="AB384" s="188">
        <v>78</v>
      </c>
      <c r="AC384" s="188">
        <v>82</v>
      </c>
      <c r="AD384" s="189">
        <v>21.507499999999986</v>
      </c>
    </row>
    <row r="385" spans="1:30" s="183" customFormat="1" ht="11.35" x14ac:dyDescent="0.35">
      <c r="A385" s="175">
        <v>372</v>
      </c>
      <c r="B385" s="175">
        <v>16.349999999999454</v>
      </c>
      <c r="C385" s="175">
        <v>737.54999999999723</v>
      </c>
      <c r="D385" s="184">
        <v>3.0104081632652946</v>
      </c>
      <c r="E385" s="184">
        <v>3.3615143196548081</v>
      </c>
      <c r="F385" s="185">
        <v>883.45620000000827</v>
      </c>
      <c r="G385" s="185">
        <v>17523.591694999952</v>
      </c>
      <c r="H385" s="185">
        <v>71.524864061224292</v>
      </c>
      <c r="I385" s="185">
        <v>138.27308790442103</v>
      </c>
      <c r="J385" s="185">
        <v>1600</v>
      </c>
      <c r="K385" s="185">
        <v>314800</v>
      </c>
      <c r="L385" s="185">
        <v>1284.8979591836735</v>
      </c>
      <c r="M385" s="185">
        <v>247.56289521247328</v>
      </c>
      <c r="N385" s="186">
        <v>9.6000000000000227</v>
      </c>
      <c r="O385" s="186">
        <v>118.19999999999978</v>
      </c>
      <c r="P385" s="186">
        <v>0.4824489795918358</v>
      </c>
      <c r="Q385" s="186">
        <v>1.4532743281985687</v>
      </c>
      <c r="R385" s="187">
        <v>0.90058036840777211</v>
      </c>
      <c r="S385" s="192">
        <v>11.700000000000001</v>
      </c>
      <c r="T385" s="192">
        <v>114.89999999999976</v>
      </c>
      <c r="U385" s="192">
        <v>0.4824489795918358</v>
      </c>
      <c r="V385" s="192">
        <v>1.4661470148842151</v>
      </c>
      <c r="W385" s="187">
        <v>0.90335604340146369</v>
      </c>
      <c r="X385" s="187">
        <v>1.8039364118092358</v>
      </c>
      <c r="Y385" s="188">
        <v>23</v>
      </c>
      <c r="Z385" s="188">
        <v>74</v>
      </c>
      <c r="AA385" s="188">
        <v>63</v>
      </c>
      <c r="AB385" s="188">
        <v>78</v>
      </c>
      <c r="AC385" s="188">
        <v>82</v>
      </c>
      <c r="AD385" s="189">
        <v>19.814999999999994</v>
      </c>
    </row>
    <row r="386" spans="1:30" s="183" customFormat="1" ht="11.35" x14ac:dyDescent="0.35">
      <c r="A386" s="175">
        <v>373</v>
      </c>
      <c r="B386" s="175">
        <v>23.249999999999943</v>
      </c>
      <c r="C386" s="175">
        <v>1046.5499999999986</v>
      </c>
      <c r="D386" s="184">
        <v>4.2716326530612188</v>
      </c>
      <c r="E386" s="184">
        <v>5.1758029182059655</v>
      </c>
      <c r="F386" s="185">
        <v>1445.6555999999891</v>
      </c>
      <c r="G386" s="185">
        <v>28189.094359999894</v>
      </c>
      <c r="H386" s="185">
        <v>115.05752799999956</v>
      </c>
      <c r="I386" s="185">
        <v>266.55405111565369</v>
      </c>
      <c r="J386" s="185">
        <v>1600</v>
      </c>
      <c r="K386" s="185">
        <v>309700</v>
      </c>
      <c r="L386" s="185">
        <v>1264.0816326530612</v>
      </c>
      <c r="M386" s="185">
        <v>274.60044272517933</v>
      </c>
      <c r="N386" s="186">
        <v>9.5999999999999091</v>
      </c>
      <c r="O386" s="186">
        <v>116.69999999999894</v>
      </c>
      <c r="P386" s="186">
        <v>0.47632653061224056</v>
      </c>
      <c r="Q386" s="186">
        <v>1.4161867147285121</v>
      </c>
      <c r="R386" s="187">
        <v>0.90223674290022693</v>
      </c>
      <c r="S386" s="192">
        <v>7.7999999999998408</v>
      </c>
      <c r="T386" s="192">
        <v>116.84999999999893</v>
      </c>
      <c r="U386" s="192">
        <v>0.47632653061224056</v>
      </c>
      <c r="V386" s="192">
        <v>1.338892073298328</v>
      </c>
      <c r="W386" s="187">
        <v>0.90211108318673106</v>
      </c>
      <c r="X386" s="187">
        <v>1.8043478260869579</v>
      </c>
      <c r="Y386" s="188">
        <v>22</v>
      </c>
      <c r="Z386" s="188">
        <v>80</v>
      </c>
      <c r="AA386" s="188">
        <v>58</v>
      </c>
      <c r="AB386" s="188">
        <v>71</v>
      </c>
      <c r="AC386" s="188">
        <v>89</v>
      </c>
      <c r="AD386" s="189">
        <v>19.894999999999982</v>
      </c>
    </row>
    <row r="387" spans="1:30" s="183" customFormat="1" ht="11.35" x14ac:dyDescent="0.35">
      <c r="A387" s="175">
        <v>374</v>
      </c>
      <c r="B387" s="175">
        <v>14.400000000000318</v>
      </c>
      <c r="C387" s="175">
        <v>855.75000000001319</v>
      </c>
      <c r="D387" s="184">
        <v>3.4928571428571966</v>
      </c>
      <c r="E387" s="184">
        <v>3.8065974867629513</v>
      </c>
      <c r="F387" s="185">
        <v>1285.0272000000286</v>
      </c>
      <c r="G387" s="185">
        <v>16190.970895000162</v>
      </c>
      <c r="H387" s="185">
        <v>66.085595489796574</v>
      </c>
      <c r="I387" s="185">
        <v>151.44552539743836</v>
      </c>
      <c r="J387" s="185">
        <v>1600</v>
      </c>
      <c r="K387" s="185">
        <v>302200</v>
      </c>
      <c r="L387" s="185">
        <v>1233.4693877551019</v>
      </c>
      <c r="M387" s="185">
        <v>277.24900789492813</v>
      </c>
      <c r="N387" s="186">
        <v>7.6499999999999986</v>
      </c>
      <c r="O387" s="186">
        <v>118.79999999999907</v>
      </c>
      <c r="P387" s="186">
        <v>0.48489795918366968</v>
      </c>
      <c r="Q387" s="186">
        <v>1.3840560529031214</v>
      </c>
      <c r="R387" s="187">
        <v>0.89665970772442649</v>
      </c>
      <c r="S387" s="192">
        <v>9.75</v>
      </c>
      <c r="T387" s="192">
        <v>114.59999999999906</v>
      </c>
      <c r="U387" s="192">
        <v>0.48489795918366968</v>
      </c>
      <c r="V387" s="192">
        <v>1.3426565075089754</v>
      </c>
      <c r="W387" s="187">
        <v>0.90031315240083576</v>
      </c>
      <c r="X387" s="187">
        <v>1.7969728601252624</v>
      </c>
      <c r="Y387" s="188">
        <v>39</v>
      </c>
      <c r="Z387" s="188">
        <v>74</v>
      </c>
      <c r="AA387" s="188">
        <v>47</v>
      </c>
      <c r="AB387" s="188">
        <v>82</v>
      </c>
      <c r="AC387" s="188">
        <v>78</v>
      </c>
      <c r="AD387" s="189">
        <v>19.159999999999986</v>
      </c>
    </row>
    <row r="388" spans="1:30" s="183" customFormat="1" ht="11.35" x14ac:dyDescent="0.35">
      <c r="A388" s="175">
        <v>375</v>
      </c>
      <c r="B388" s="175">
        <v>16.650000000000318</v>
      </c>
      <c r="C388" s="175">
        <v>921.90000000000919</v>
      </c>
      <c r="D388" s="184">
        <v>3.7628571428571802</v>
      </c>
      <c r="E388" s="184">
        <v>4.4341202206467054</v>
      </c>
      <c r="F388" s="185">
        <v>1432.2699000000266</v>
      </c>
      <c r="G388" s="185">
        <v>23283.012215000261</v>
      </c>
      <c r="H388" s="185">
        <v>95.032702918368415</v>
      </c>
      <c r="I388" s="185">
        <v>215.94608280663061</v>
      </c>
      <c r="J388" s="185">
        <v>1600</v>
      </c>
      <c r="K388" s="185">
        <v>313250</v>
      </c>
      <c r="L388" s="185">
        <v>1278.5714285714287</v>
      </c>
      <c r="M388" s="185">
        <v>279.41684002902059</v>
      </c>
      <c r="N388" s="186">
        <v>7.6499999999999773</v>
      </c>
      <c r="O388" s="186">
        <v>122.24999999999878</v>
      </c>
      <c r="P388" s="186">
        <v>0.49897959183672969</v>
      </c>
      <c r="Q388" s="186">
        <v>1.4126800551102778</v>
      </c>
      <c r="R388" s="187">
        <v>0.89691373640273298</v>
      </c>
      <c r="S388" s="192">
        <v>11.700000000000001</v>
      </c>
      <c r="T388" s="192">
        <v>135.89999999999844</v>
      </c>
      <c r="U388" s="192">
        <v>0.49897959183672969</v>
      </c>
      <c r="V388" s="192">
        <v>1.6435506122177521</v>
      </c>
      <c r="W388" s="187">
        <v>0.88540349101948002</v>
      </c>
      <c r="X388" s="187">
        <v>1.782317227422213</v>
      </c>
      <c r="Y388" s="188">
        <v>32</v>
      </c>
      <c r="Z388" s="188">
        <v>68</v>
      </c>
      <c r="AA388" s="188">
        <v>60</v>
      </c>
      <c r="AB388" s="188">
        <v>71</v>
      </c>
      <c r="AC388" s="188">
        <v>89</v>
      </c>
      <c r="AD388" s="189">
        <v>19.764999999999976</v>
      </c>
    </row>
    <row r="389" spans="1:30" s="183" customFormat="1" ht="11.35" x14ac:dyDescent="0.35">
      <c r="A389" s="175">
        <v>376</v>
      </c>
      <c r="B389" s="175">
        <v>19.049999999999955</v>
      </c>
      <c r="C389" s="175">
        <v>907.20000000000459</v>
      </c>
      <c r="D389" s="184">
        <v>3.7028571428571615</v>
      </c>
      <c r="E389" s="184">
        <v>4.4829883366153691</v>
      </c>
      <c r="F389" s="185">
        <v>1365.3413999999962</v>
      </c>
      <c r="G389" s="185">
        <v>25133.510875000127</v>
      </c>
      <c r="H389" s="185">
        <v>102.58575867346991</v>
      </c>
      <c r="I389" s="185">
        <v>235.94607275547631</v>
      </c>
      <c r="J389" s="185">
        <v>1600</v>
      </c>
      <c r="K389" s="185">
        <v>304400</v>
      </c>
      <c r="L389" s="185">
        <v>1242.4489795918366</v>
      </c>
      <c r="M389" s="185">
        <v>274.74675830248663</v>
      </c>
      <c r="N389" s="186">
        <v>9.1499999999998636</v>
      </c>
      <c r="O389" s="186">
        <v>125.84999999999836</v>
      </c>
      <c r="P389" s="186">
        <v>0.51367346938774838</v>
      </c>
      <c r="Q389" s="186">
        <v>1.4493450950053786</v>
      </c>
      <c r="R389" s="187">
        <v>0.89567271822929739</v>
      </c>
      <c r="S389" s="192">
        <v>13.650000000000002</v>
      </c>
      <c r="T389" s="192">
        <v>147.29999999999811</v>
      </c>
      <c r="U389" s="192">
        <v>0.51367346938774838</v>
      </c>
      <c r="V389" s="192">
        <v>1.7690469702651417</v>
      </c>
      <c r="W389" s="187">
        <v>0.87789107187266979</v>
      </c>
      <c r="X389" s="187">
        <v>1.7735637901019672</v>
      </c>
      <c r="Y389" s="188">
        <v>37</v>
      </c>
      <c r="Z389" s="188">
        <v>75</v>
      </c>
      <c r="AA389" s="188">
        <v>48</v>
      </c>
      <c r="AB389" s="188">
        <v>66</v>
      </c>
      <c r="AC389" s="188">
        <v>94</v>
      </c>
      <c r="AD389" s="189">
        <v>20.104999999999968</v>
      </c>
    </row>
    <row r="390" spans="1:30" s="183" customFormat="1" ht="11.35" x14ac:dyDescent="0.35">
      <c r="A390" s="175">
        <v>377</v>
      </c>
      <c r="B390" s="175">
        <v>11.700000000000045</v>
      </c>
      <c r="C390" s="175">
        <v>545.84999999999127</v>
      </c>
      <c r="D390" s="184">
        <v>2.2279591836734336</v>
      </c>
      <c r="E390" s="184">
        <v>2.8712223789088034</v>
      </c>
      <c r="F390" s="185">
        <v>1044.0846000000042</v>
      </c>
      <c r="G390" s="185">
        <v>11186.801314999815</v>
      </c>
      <c r="H390" s="185">
        <v>45.660413530611493</v>
      </c>
      <c r="I390" s="185">
        <v>121.26398420326495</v>
      </c>
      <c r="J390" s="185">
        <v>1600</v>
      </c>
      <c r="K390" s="185">
        <v>311100</v>
      </c>
      <c r="L390" s="185">
        <v>1269.795918367347</v>
      </c>
      <c r="M390" s="185">
        <v>269.49778578060517</v>
      </c>
      <c r="N390" s="186">
        <v>9.2999999999998408</v>
      </c>
      <c r="O390" s="186">
        <v>157.19999999999879</v>
      </c>
      <c r="P390" s="186">
        <v>0.64163265306121953</v>
      </c>
      <c r="Q390" s="186">
        <v>1.6835575950880195</v>
      </c>
      <c r="R390" s="187">
        <v>0.8721951219512204</v>
      </c>
      <c r="S390" s="192">
        <v>15.600000000000001</v>
      </c>
      <c r="T390" s="192">
        <v>151.04999999999973</v>
      </c>
      <c r="U390" s="192">
        <v>0.64163265306121953</v>
      </c>
      <c r="V390" s="192">
        <v>1.6934668957888734</v>
      </c>
      <c r="W390" s="187">
        <v>0.87719512195121963</v>
      </c>
      <c r="X390" s="187">
        <v>1.74939024390244</v>
      </c>
      <c r="Y390" s="188">
        <v>25</v>
      </c>
      <c r="Z390" s="188">
        <v>81</v>
      </c>
      <c r="AA390" s="188">
        <v>54</v>
      </c>
      <c r="AB390" s="188">
        <v>75</v>
      </c>
      <c r="AC390" s="188">
        <v>85</v>
      </c>
      <c r="AD390" s="189">
        <v>20.499999999999982</v>
      </c>
    </row>
    <row r="391" spans="1:30" s="183" customFormat="1" ht="11.35" x14ac:dyDescent="0.35">
      <c r="A391" s="175">
        <v>378</v>
      </c>
      <c r="B391" s="175">
        <v>17.550000000000068</v>
      </c>
      <c r="C391" s="175">
        <v>1185.6000000000095</v>
      </c>
      <c r="D391" s="184">
        <v>4.8391836734694262</v>
      </c>
      <c r="E391" s="184">
        <v>4.9513157866777862</v>
      </c>
      <c r="F391" s="185">
        <v>1365.3414000000164</v>
      </c>
      <c r="G391" s="185">
        <v>31897.6769100003</v>
      </c>
      <c r="H391" s="185">
        <v>130.19459963265427</v>
      </c>
      <c r="I391" s="185">
        <v>249.1400216510965</v>
      </c>
      <c r="J391" s="185">
        <v>1600</v>
      </c>
      <c r="K391" s="185">
        <v>315000</v>
      </c>
      <c r="L391" s="185">
        <v>1285.7142857142858</v>
      </c>
      <c r="M391" s="185">
        <v>288.08297984901594</v>
      </c>
      <c r="N391" s="186">
        <v>8.3999999999998636</v>
      </c>
      <c r="O391" s="186">
        <v>119.09999999999863</v>
      </c>
      <c r="P391" s="186">
        <v>0.48612244897958623</v>
      </c>
      <c r="Q391" s="186">
        <v>1.3842909890343902</v>
      </c>
      <c r="R391" s="187">
        <v>0.89941727894603596</v>
      </c>
      <c r="S391" s="192">
        <v>9.6000000000000014</v>
      </c>
      <c r="T391" s="192">
        <v>107.09999999999881</v>
      </c>
      <c r="U391" s="192">
        <v>0.48612244897958623</v>
      </c>
      <c r="V391" s="192">
        <v>1.3546096165001607</v>
      </c>
      <c r="W391" s="187">
        <v>0.90955155814542787</v>
      </c>
      <c r="X391" s="187">
        <v>1.8089688370914638</v>
      </c>
      <c r="Y391" s="188">
        <v>30</v>
      </c>
      <c r="Z391" s="188">
        <v>60</v>
      </c>
      <c r="AA391" s="188">
        <v>70</v>
      </c>
      <c r="AB391" s="188">
        <v>75</v>
      </c>
      <c r="AC391" s="188">
        <v>85</v>
      </c>
      <c r="AD391" s="189">
        <v>19.734999999999978</v>
      </c>
    </row>
    <row r="392" spans="1:30" s="183" customFormat="1" ht="11.35" x14ac:dyDescent="0.35">
      <c r="A392" s="175">
        <v>379</v>
      </c>
      <c r="B392" s="175">
        <v>19.950000000000159</v>
      </c>
      <c r="C392" s="175">
        <v>748.35000000001423</v>
      </c>
      <c r="D392" s="184">
        <v>3.0544897959184256</v>
      </c>
      <c r="E392" s="184">
        <v>4.6488563115049208</v>
      </c>
      <c r="F392" s="185">
        <v>1606.2840000000103</v>
      </c>
      <c r="G392" s="185">
        <v>15123.61005000031</v>
      </c>
      <c r="H392" s="185">
        <v>61.729020612246167</v>
      </c>
      <c r="I392" s="185">
        <v>157.71778912921968</v>
      </c>
      <c r="J392" s="185">
        <v>1600</v>
      </c>
      <c r="K392" s="185">
        <v>309000</v>
      </c>
      <c r="L392" s="185">
        <v>1261.2244897959183</v>
      </c>
      <c r="M392" s="185">
        <v>277.07216800508445</v>
      </c>
      <c r="N392" s="186">
        <v>7.6500000000000341</v>
      </c>
      <c r="O392" s="186">
        <v>150.89999999999833</v>
      </c>
      <c r="P392" s="186">
        <v>0.61591836734693195</v>
      </c>
      <c r="Q392" s="186">
        <v>1.5657880726301157</v>
      </c>
      <c r="R392" s="187">
        <v>0.8779718583212045</v>
      </c>
      <c r="S392" s="192">
        <v>11.700000000000001</v>
      </c>
      <c r="T392" s="192">
        <v>201.59999999999843</v>
      </c>
      <c r="U392" s="192">
        <v>0.61591836734693195</v>
      </c>
      <c r="V392" s="192">
        <v>1.9228372990683569</v>
      </c>
      <c r="W392" s="187">
        <v>0.83697234352256289</v>
      </c>
      <c r="X392" s="187">
        <v>1.7149442018437675</v>
      </c>
      <c r="Y392" s="188">
        <v>35</v>
      </c>
      <c r="Z392" s="188">
        <v>70</v>
      </c>
      <c r="AA392" s="188">
        <v>55</v>
      </c>
      <c r="AB392" s="188">
        <v>89</v>
      </c>
      <c r="AC392" s="188">
        <v>71</v>
      </c>
      <c r="AD392" s="189">
        <v>20.609999999999971</v>
      </c>
    </row>
    <row r="393" spans="1:30" s="183" customFormat="1" ht="11.35" x14ac:dyDescent="0.35">
      <c r="A393" s="175">
        <v>380</v>
      </c>
      <c r="B393" s="175">
        <v>10.500000000000227</v>
      </c>
      <c r="C393" s="175">
        <v>476.40000000000418</v>
      </c>
      <c r="D393" s="184">
        <v>1.9444897959183844</v>
      </c>
      <c r="E393" s="184">
        <v>2.6185225007598651</v>
      </c>
      <c r="F393" s="185">
        <v>883.45620000000827</v>
      </c>
      <c r="G393" s="185">
        <v>9242.45402500007</v>
      </c>
      <c r="H393" s="185">
        <v>37.724302142857425</v>
      </c>
      <c r="I393" s="185">
        <v>93.34643738045213</v>
      </c>
      <c r="J393" s="185">
        <v>1600</v>
      </c>
      <c r="K393" s="185">
        <v>308450</v>
      </c>
      <c r="L393" s="185">
        <v>1258.9795918367347</v>
      </c>
      <c r="M393" s="185">
        <v>270.02007285706429</v>
      </c>
      <c r="N393" s="186">
        <v>7.6499999999998636</v>
      </c>
      <c r="O393" s="186">
        <v>162.2999999999987</v>
      </c>
      <c r="P393" s="186">
        <v>0.66244897959183147</v>
      </c>
      <c r="Q393" s="186">
        <v>1.5028109326294141</v>
      </c>
      <c r="R393" s="187">
        <v>0.86870525421672229</v>
      </c>
      <c r="S393" s="192">
        <v>7.6499999999999773</v>
      </c>
      <c r="T393" s="192">
        <v>157.04999999999899</v>
      </c>
      <c r="U393" s="192">
        <v>0.66244897959183147</v>
      </c>
      <c r="V393" s="192">
        <v>1.4936755261604282</v>
      </c>
      <c r="W393" s="187">
        <v>0.87295231161266906</v>
      </c>
      <c r="X393" s="187">
        <v>1.7416575658293914</v>
      </c>
      <c r="Y393" s="188">
        <v>35</v>
      </c>
      <c r="Z393" s="188">
        <v>75</v>
      </c>
      <c r="AA393" s="188">
        <v>50</v>
      </c>
      <c r="AB393" s="188">
        <v>75</v>
      </c>
      <c r="AC393" s="188">
        <v>85</v>
      </c>
      <c r="AD393" s="189">
        <v>20.602499999999978</v>
      </c>
    </row>
    <row r="394" spans="1:30" s="183" customFormat="1" ht="11.35" x14ac:dyDescent="0.35">
      <c r="A394" s="175">
        <v>381</v>
      </c>
      <c r="B394" s="175">
        <v>24.60000000000025</v>
      </c>
      <c r="C394" s="175">
        <v>1977.3000000000081</v>
      </c>
      <c r="D394" s="184">
        <v>8.0706122448979922</v>
      </c>
      <c r="E394" s="184">
        <v>6.6058836194798243</v>
      </c>
      <c r="F394" s="185">
        <v>1927.5408000000227</v>
      </c>
      <c r="G394" s="185">
        <v>48862.713090000107</v>
      </c>
      <c r="H394" s="185">
        <v>199.43964526530655</v>
      </c>
      <c r="I394" s="185">
        <v>331.89415204987034</v>
      </c>
      <c r="J394" s="185">
        <v>1600</v>
      </c>
      <c r="K394" s="185">
        <v>316200</v>
      </c>
      <c r="L394" s="185">
        <v>1290.6122448979593</v>
      </c>
      <c r="M394" s="185">
        <v>258.60920706849447</v>
      </c>
      <c r="N394" s="186">
        <v>6.6000000000000227</v>
      </c>
      <c r="O394" s="186">
        <v>57.449999999999143</v>
      </c>
      <c r="P394" s="186">
        <v>0.23448979591836386</v>
      </c>
      <c r="Q394" s="186">
        <v>1.0198060351266278</v>
      </c>
      <c r="R394" s="187">
        <v>0.95128466039175852</v>
      </c>
      <c r="S394" s="192">
        <v>9.75</v>
      </c>
      <c r="T394" s="192">
        <v>82.499999999999119</v>
      </c>
      <c r="U394" s="192">
        <v>0.23448979591836386</v>
      </c>
      <c r="V394" s="192">
        <v>1.3756881850924141</v>
      </c>
      <c r="W394" s="187">
        <v>0.93004324599338661</v>
      </c>
      <c r="X394" s="187">
        <v>1.8813279063851451</v>
      </c>
      <c r="Y394" s="188">
        <v>17</v>
      </c>
      <c r="Z394" s="188">
        <v>90</v>
      </c>
      <c r="AA394" s="188">
        <v>53</v>
      </c>
      <c r="AB394" s="188">
        <v>80</v>
      </c>
      <c r="AC394" s="188">
        <v>80</v>
      </c>
      <c r="AD394" s="189">
        <v>19.654999999999987</v>
      </c>
    </row>
    <row r="395" spans="1:30" s="183" customFormat="1" ht="11.35" x14ac:dyDescent="0.35">
      <c r="A395" s="175">
        <v>382</v>
      </c>
      <c r="B395" s="175">
        <v>14.250000000000227</v>
      </c>
      <c r="C395" s="175">
        <v>636.15000000001032</v>
      </c>
      <c r="D395" s="184">
        <v>2.5965306122449401</v>
      </c>
      <c r="E395" s="184">
        <v>3.3990322580210295</v>
      </c>
      <c r="F395" s="185">
        <v>843.29910000003463</v>
      </c>
      <c r="G395" s="185">
        <v>13869.444325000211</v>
      </c>
      <c r="H395" s="185">
        <v>56.609976836735555</v>
      </c>
      <c r="I395" s="185">
        <v>124.28621273301056</v>
      </c>
      <c r="J395" s="185">
        <v>1600</v>
      </c>
      <c r="K395" s="185">
        <v>310350</v>
      </c>
      <c r="L395" s="185">
        <v>1266.7346938775511</v>
      </c>
      <c r="M395" s="185">
        <v>269.99079944176816</v>
      </c>
      <c r="N395" s="186">
        <v>7.6500000000000341</v>
      </c>
      <c r="O395" s="186">
        <v>159.74999999999841</v>
      </c>
      <c r="P395" s="186">
        <v>0.65204081632652411</v>
      </c>
      <c r="Q395" s="186">
        <v>1.6552313735446478</v>
      </c>
      <c r="R395" s="187">
        <v>0.87070535389098092</v>
      </c>
      <c r="S395" s="192">
        <v>11.700000000000001</v>
      </c>
      <c r="T395" s="192">
        <v>169.34999999999854</v>
      </c>
      <c r="U395" s="192">
        <v>0.65204081632652411</v>
      </c>
      <c r="V395" s="192">
        <v>1.7469747066363801</v>
      </c>
      <c r="W395" s="187">
        <v>0.86293553478208185</v>
      </c>
      <c r="X395" s="187">
        <v>1.7336408886730628</v>
      </c>
      <c r="Y395" s="188">
        <v>29</v>
      </c>
      <c r="Z395" s="188">
        <v>70</v>
      </c>
      <c r="AA395" s="188">
        <v>61</v>
      </c>
      <c r="AB395" s="188">
        <v>89</v>
      </c>
      <c r="AC395" s="188">
        <v>71</v>
      </c>
      <c r="AD395" s="189">
        <v>20.592499999999973</v>
      </c>
    </row>
    <row r="396" spans="1:30" s="183" customFormat="1" ht="11.35" x14ac:dyDescent="0.35">
      <c r="A396" s="175">
        <v>383</v>
      </c>
      <c r="B396" s="175">
        <v>25.350000000000023</v>
      </c>
      <c r="C396" s="175">
        <v>1943.8500000000122</v>
      </c>
      <c r="D396" s="184">
        <v>7.9340816326531112</v>
      </c>
      <c r="E396" s="184">
        <v>7.0714656694790383</v>
      </c>
      <c r="F396" s="185">
        <v>2262.1833000000024</v>
      </c>
      <c r="G396" s="185">
        <v>56329.405280000312</v>
      </c>
      <c r="H396" s="185">
        <v>229.91593991836862</v>
      </c>
      <c r="I396" s="185">
        <v>422.32783992587684</v>
      </c>
      <c r="J396" s="185">
        <v>1600</v>
      </c>
      <c r="K396" s="185">
        <v>313150</v>
      </c>
      <c r="L396" s="185">
        <v>1278.1632653061224</v>
      </c>
      <c r="M396" s="185">
        <v>275.35873374852162</v>
      </c>
      <c r="N396" s="186">
        <v>9.6000000000000085</v>
      </c>
      <c r="O396" s="186">
        <v>66.749999999998678</v>
      </c>
      <c r="P396" s="186">
        <v>0.27244897959183134</v>
      </c>
      <c r="Q396" s="186">
        <v>1.0658090335288919</v>
      </c>
      <c r="R396" s="187">
        <v>0.94237990418231354</v>
      </c>
      <c r="S396" s="192">
        <v>11.700000000000001</v>
      </c>
      <c r="T396" s="192">
        <v>84.449999999998681</v>
      </c>
      <c r="U396" s="192">
        <v>0.27244897959183134</v>
      </c>
      <c r="V396" s="192">
        <v>1.2741408259802129</v>
      </c>
      <c r="W396" s="187">
        <v>0.92710086753852239</v>
      </c>
      <c r="X396" s="187">
        <v>1.8694807717208359</v>
      </c>
      <c r="Y396" s="188">
        <v>33</v>
      </c>
      <c r="Z396" s="188">
        <v>67</v>
      </c>
      <c r="AA396" s="188">
        <v>60</v>
      </c>
      <c r="AB396" s="188">
        <v>72</v>
      </c>
      <c r="AC396" s="188">
        <v>88</v>
      </c>
      <c r="AD396" s="189">
        <v>19.30749999999998</v>
      </c>
    </row>
    <row r="397" spans="1:30" s="183" customFormat="1" ht="11.35" x14ac:dyDescent="0.35">
      <c r="A397" s="175">
        <v>384</v>
      </c>
      <c r="B397" s="175">
        <v>21.600000000000136</v>
      </c>
      <c r="C397" s="175">
        <v>898.65000000001044</v>
      </c>
      <c r="D397" s="184">
        <v>3.6679591836735121</v>
      </c>
      <c r="E397" s="184">
        <v>4.1809290772682504</v>
      </c>
      <c r="F397" s="185">
        <v>1244.8701000000246</v>
      </c>
      <c r="G397" s="185">
        <v>18881.273500000203</v>
      </c>
      <c r="H397" s="185">
        <v>77.066422448980418</v>
      </c>
      <c r="I397" s="185">
        <v>156.16854457983968</v>
      </c>
      <c r="J397" s="185">
        <v>1600</v>
      </c>
      <c r="K397" s="185">
        <v>309850</v>
      </c>
      <c r="L397" s="185">
        <v>1264.6938775510205</v>
      </c>
      <c r="M397" s="185">
        <v>264.93969342264762</v>
      </c>
      <c r="N397" s="186">
        <v>7.6500000000000057</v>
      </c>
      <c r="O397" s="186">
        <v>95.099999999998857</v>
      </c>
      <c r="P397" s="186">
        <v>0.38816326530611778</v>
      </c>
      <c r="Q397" s="186">
        <v>1.259001480274561</v>
      </c>
      <c r="R397" s="187">
        <v>0.9195431472081228</v>
      </c>
      <c r="S397" s="192">
        <v>11.700000000000001</v>
      </c>
      <c r="T397" s="192">
        <v>134.39999999999861</v>
      </c>
      <c r="U397" s="192">
        <v>0.38816326530611778</v>
      </c>
      <c r="V397" s="192">
        <v>1.6542753849284886</v>
      </c>
      <c r="W397" s="187">
        <v>0.8862944162436559</v>
      </c>
      <c r="X397" s="187">
        <v>1.8058375634517787</v>
      </c>
      <c r="Y397" s="188">
        <v>31</v>
      </c>
      <c r="Z397" s="188">
        <v>71</v>
      </c>
      <c r="AA397" s="188">
        <v>58</v>
      </c>
      <c r="AB397" s="188">
        <v>92</v>
      </c>
      <c r="AC397" s="188">
        <v>68</v>
      </c>
      <c r="AD397" s="189">
        <v>19.699999999999982</v>
      </c>
    </row>
    <row r="398" spans="1:30" s="183" customFormat="1" ht="11.35" x14ac:dyDescent="0.35">
      <c r="A398" s="175">
        <v>385</v>
      </c>
      <c r="B398" s="175">
        <v>11.400000000000091</v>
      </c>
      <c r="C398" s="175">
        <v>493.50000000000614</v>
      </c>
      <c r="D398" s="184">
        <v>2.0142857142857395</v>
      </c>
      <c r="E398" s="184">
        <v>2.8068016043001203</v>
      </c>
      <c r="F398" s="185">
        <v>977.15610000000424</v>
      </c>
      <c r="G398" s="185">
        <v>10689.002005000115</v>
      </c>
      <c r="H398" s="185">
        <v>43.628579612245368</v>
      </c>
      <c r="I398" s="185">
        <v>118.58302380468677</v>
      </c>
      <c r="J398" s="185">
        <v>1600</v>
      </c>
      <c r="K398" s="185">
        <v>305100</v>
      </c>
      <c r="L398" s="185">
        <v>1245.3061224489795</v>
      </c>
      <c r="M398" s="185">
        <v>287.81327935631691</v>
      </c>
      <c r="N398" s="186">
        <v>9.5999999999999091</v>
      </c>
      <c r="O398" s="186">
        <v>205.79999999999836</v>
      </c>
      <c r="P398" s="186">
        <v>0.83999999999999331</v>
      </c>
      <c r="Q398" s="186">
        <v>1.8486459377822049</v>
      </c>
      <c r="R398" s="187">
        <v>0.8391559202813611</v>
      </c>
      <c r="S398" s="192">
        <v>11.700000000000001</v>
      </c>
      <c r="T398" s="192">
        <v>193.49999999999841</v>
      </c>
      <c r="U398" s="192">
        <v>0.83999999999999331</v>
      </c>
      <c r="V398" s="192">
        <v>1.9290748757403677</v>
      </c>
      <c r="W398" s="187">
        <v>0.84876905041031758</v>
      </c>
      <c r="X398" s="187">
        <v>1.6879249706916788</v>
      </c>
      <c r="Y398" s="188">
        <v>43</v>
      </c>
      <c r="Z398" s="188">
        <v>64</v>
      </c>
      <c r="AA398" s="188">
        <v>53</v>
      </c>
      <c r="AB398" s="188">
        <v>89</v>
      </c>
      <c r="AC398" s="188">
        <v>71</v>
      </c>
      <c r="AD398" s="189">
        <v>21.324999999999974</v>
      </c>
    </row>
    <row r="399" spans="1:30" s="183" customFormat="1" ht="11.35" x14ac:dyDescent="0.35">
      <c r="A399" s="175">
        <v>386</v>
      </c>
      <c r="B399" s="175">
        <v>24.900000000000205</v>
      </c>
      <c r="C399" s="175">
        <v>1119.9000000000112</v>
      </c>
      <c r="D399" s="184">
        <v>4.571020408163311</v>
      </c>
      <c r="E399" s="184">
        <v>5.9732529666573475</v>
      </c>
      <c r="F399" s="185">
        <v>1740.1410000000205</v>
      </c>
      <c r="G399" s="185">
        <v>29810.995010000363</v>
      </c>
      <c r="H399" s="185">
        <v>121.6775306530627</v>
      </c>
      <c r="I399" s="185">
        <v>282.9051361692193</v>
      </c>
      <c r="J399" s="185">
        <v>1600</v>
      </c>
      <c r="K399" s="185">
        <v>316150</v>
      </c>
      <c r="L399" s="185">
        <v>1290.408163265306</v>
      </c>
      <c r="M399" s="185">
        <v>272.69871070163452</v>
      </c>
      <c r="N399" s="186">
        <v>7.6500000000000341</v>
      </c>
      <c r="O399" s="186">
        <v>121.49999999999906</v>
      </c>
      <c r="P399" s="186">
        <v>0.49591836734693495</v>
      </c>
      <c r="Q399" s="186">
        <v>1.4727037118229123</v>
      </c>
      <c r="R399" s="187">
        <v>0.90106266031513438</v>
      </c>
      <c r="S399" s="192">
        <v>11.700000000000001</v>
      </c>
      <c r="T399" s="192">
        <v>142.04999999999882</v>
      </c>
      <c r="U399" s="192">
        <v>0.49591836734693495</v>
      </c>
      <c r="V399" s="192">
        <v>1.5732881534918115</v>
      </c>
      <c r="W399" s="187">
        <v>0.88432881397337337</v>
      </c>
      <c r="X399" s="187">
        <v>1.7853914742885078</v>
      </c>
      <c r="Y399" s="188">
        <v>28</v>
      </c>
      <c r="Z399" s="188">
        <v>70</v>
      </c>
      <c r="AA399" s="188">
        <v>62</v>
      </c>
      <c r="AB399" s="188">
        <v>77</v>
      </c>
      <c r="AC399" s="188">
        <v>83</v>
      </c>
      <c r="AD399" s="189">
        <v>20.46749999999998</v>
      </c>
    </row>
    <row r="400" spans="1:30" s="183" customFormat="1" ht="11.35" x14ac:dyDescent="0.35">
      <c r="A400" s="175">
        <v>387</v>
      </c>
      <c r="B400" s="175">
        <v>21.750000000000057</v>
      </c>
      <c r="C400" s="175">
        <v>754.50000000000125</v>
      </c>
      <c r="D400" s="184">
        <v>3.0795918367346991</v>
      </c>
      <c r="E400" s="184">
        <v>4.5331872582065174</v>
      </c>
      <c r="F400" s="185">
        <v>1298.4129000000012</v>
      </c>
      <c r="G400" s="185">
        <v>13990.584910000071</v>
      </c>
      <c r="H400" s="185">
        <v>57.10442820408192</v>
      </c>
      <c r="I400" s="185">
        <v>155.98422951316664</v>
      </c>
      <c r="J400" s="185">
        <v>1600</v>
      </c>
      <c r="K400" s="185">
        <v>302550</v>
      </c>
      <c r="L400" s="185">
        <v>1234.8979591836735</v>
      </c>
      <c r="M400" s="185">
        <v>276.16461627569771</v>
      </c>
      <c r="N400" s="186">
        <v>9.5999999999999091</v>
      </c>
      <c r="O400" s="186">
        <v>195.59999999999843</v>
      </c>
      <c r="P400" s="186">
        <v>0.7983673469387691</v>
      </c>
      <c r="Q400" s="186">
        <v>1.8950208127871755</v>
      </c>
      <c r="R400" s="187">
        <v>0.84180516802135252</v>
      </c>
      <c r="S400" s="192">
        <v>11.700000000000001</v>
      </c>
      <c r="T400" s="192">
        <v>183.59999999999849</v>
      </c>
      <c r="U400" s="192">
        <v>0.7983673469387691</v>
      </c>
      <c r="V400" s="192">
        <v>1.8923783805294603</v>
      </c>
      <c r="W400" s="187">
        <v>0.8515103724372205</v>
      </c>
      <c r="X400" s="187">
        <v>1.6933155404585731</v>
      </c>
      <c r="Y400" s="188">
        <v>39</v>
      </c>
      <c r="Z400" s="188">
        <v>73</v>
      </c>
      <c r="AA400" s="188">
        <v>48</v>
      </c>
      <c r="AB400" s="188">
        <v>82</v>
      </c>
      <c r="AC400" s="188">
        <v>78</v>
      </c>
      <c r="AD400" s="189">
        <v>20.607499999999973</v>
      </c>
    </row>
    <row r="401" spans="1:30" s="183" customFormat="1" ht="11.35" x14ac:dyDescent="0.35">
      <c r="A401" s="175">
        <v>388</v>
      </c>
      <c r="B401" s="175">
        <v>25.049999999999983</v>
      </c>
      <c r="C401" s="175">
        <v>1078.95000000001</v>
      </c>
      <c r="D401" s="184">
        <v>4.4038775510204493</v>
      </c>
      <c r="E401" s="184">
        <v>5.344130308613054</v>
      </c>
      <c r="F401" s="185">
        <v>1566.1268999999986</v>
      </c>
      <c r="G401" s="185">
        <v>21009.82289500015</v>
      </c>
      <c r="H401" s="185">
        <v>85.754379163265924</v>
      </c>
      <c r="I401" s="185">
        <v>199.22552144105057</v>
      </c>
      <c r="J401" s="185">
        <v>1600</v>
      </c>
      <c r="K401" s="185">
        <v>307600</v>
      </c>
      <c r="L401" s="185">
        <v>1255.5102040816328</v>
      </c>
      <c r="M401" s="185">
        <v>266.15862724034781</v>
      </c>
      <c r="N401" s="186">
        <v>7.6500000000000341</v>
      </c>
      <c r="O401" s="186">
        <v>126.74999999999847</v>
      </c>
      <c r="P401" s="186">
        <v>0.51734693877550397</v>
      </c>
      <c r="Q401" s="186">
        <v>1.4467583542864131</v>
      </c>
      <c r="R401" s="187">
        <v>0.89116434827408664</v>
      </c>
      <c r="S401" s="192">
        <v>7.6499999999998636</v>
      </c>
      <c r="T401" s="192">
        <v>99.59999999999819</v>
      </c>
      <c r="U401" s="192">
        <v>0.51734693877550397</v>
      </c>
      <c r="V401" s="192">
        <v>1.2117162855392281</v>
      </c>
      <c r="W401" s="187">
        <v>0.91447707367336573</v>
      </c>
      <c r="X401" s="187">
        <v>1.8056414219474524</v>
      </c>
      <c r="Y401" s="188">
        <v>30</v>
      </c>
      <c r="Z401" s="188">
        <v>75</v>
      </c>
      <c r="AA401" s="188">
        <v>55</v>
      </c>
      <c r="AB401" s="188">
        <v>84</v>
      </c>
      <c r="AC401" s="188">
        <v>76</v>
      </c>
      <c r="AD401" s="189">
        <v>19.409999999999972</v>
      </c>
    </row>
    <row r="402" spans="1:30" s="183" customFormat="1" ht="11.35" x14ac:dyDescent="0.35">
      <c r="A402" s="175">
        <v>389</v>
      </c>
      <c r="B402" s="175">
        <v>11.700000000000045</v>
      </c>
      <c r="C402" s="175">
        <v>304.20000000000312</v>
      </c>
      <c r="D402" s="184">
        <v>1.2416326530612372</v>
      </c>
      <c r="E402" s="184">
        <v>2.0364912236117005</v>
      </c>
      <c r="F402" s="185">
        <v>588.9708000000021</v>
      </c>
      <c r="G402" s="185">
        <v>7990.3705200000277</v>
      </c>
      <c r="H402" s="185">
        <v>32.613757224489909</v>
      </c>
      <c r="I402" s="185">
        <v>92.109797807529176</v>
      </c>
      <c r="J402" s="185">
        <v>1600</v>
      </c>
      <c r="K402" s="185">
        <v>307300</v>
      </c>
      <c r="L402" s="185">
        <v>1254.2857142857142</v>
      </c>
      <c r="M402" s="185">
        <v>285.02947791182675</v>
      </c>
      <c r="N402" s="186">
        <v>9.3000000000000114</v>
      </c>
      <c r="O402" s="186">
        <v>239.99999999999761</v>
      </c>
      <c r="P402" s="186">
        <v>0.97959183673468408</v>
      </c>
      <c r="Q402" s="186">
        <v>1.9922677983295589</v>
      </c>
      <c r="R402" s="187">
        <v>0.81053878034339999</v>
      </c>
      <c r="S402" s="192">
        <v>13.650000000000002</v>
      </c>
      <c r="T402" s="192">
        <v>255.7499999999977</v>
      </c>
      <c r="U402" s="192">
        <v>0.97959183673468408</v>
      </c>
      <c r="V402" s="192">
        <v>2.159952011009223</v>
      </c>
      <c r="W402" s="187">
        <v>0.79810538780343554</v>
      </c>
      <c r="X402" s="187">
        <v>1.6086441681468355</v>
      </c>
      <c r="Y402" s="188">
        <v>40</v>
      </c>
      <c r="Z402" s="188">
        <v>63</v>
      </c>
      <c r="AA402" s="188">
        <v>57</v>
      </c>
      <c r="AB402" s="188">
        <v>74</v>
      </c>
      <c r="AC402" s="188">
        <v>86</v>
      </c>
      <c r="AD402" s="189">
        <v>21.112499999999962</v>
      </c>
    </row>
    <row r="403" spans="1:30" s="183" customFormat="1" ht="11.35" x14ac:dyDescent="0.35">
      <c r="A403" s="175">
        <v>390</v>
      </c>
      <c r="B403" s="175">
        <v>34.200000000000273</v>
      </c>
      <c r="C403" s="175">
        <v>2065.3500000000349</v>
      </c>
      <c r="D403" s="184">
        <v>8.4300000000001418</v>
      </c>
      <c r="E403" s="184">
        <v>8.558220810578856</v>
      </c>
      <c r="F403" s="185">
        <v>2329.1118000000124</v>
      </c>
      <c r="G403" s="185">
        <v>45063.62833500078</v>
      </c>
      <c r="H403" s="185">
        <v>183.93317687755422</v>
      </c>
      <c r="I403" s="185">
        <v>319.59706130006202</v>
      </c>
      <c r="J403" s="185">
        <v>1600</v>
      </c>
      <c r="K403" s="185">
        <v>314950</v>
      </c>
      <c r="L403" s="185">
        <v>1285.5102040816328</v>
      </c>
      <c r="M403" s="185">
        <v>270.67054882644214</v>
      </c>
      <c r="N403" s="186">
        <v>7.6500000000000057</v>
      </c>
      <c r="O403" s="186">
        <v>105.29999999999855</v>
      </c>
      <c r="P403" s="186">
        <v>0.42979591836734099</v>
      </c>
      <c r="Q403" s="186">
        <v>1.3498823412539114</v>
      </c>
      <c r="R403" s="187">
        <v>0.91312956317287586</v>
      </c>
      <c r="S403" s="192">
        <v>9.75</v>
      </c>
      <c r="T403" s="192">
        <v>122.24999999999838</v>
      </c>
      <c r="U403" s="192">
        <v>0.42979591836734099</v>
      </c>
      <c r="V403" s="192">
        <v>1.5066209680556861</v>
      </c>
      <c r="W403" s="187">
        <v>0.89914614527905079</v>
      </c>
      <c r="X403" s="187">
        <v>1.8122757084519265</v>
      </c>
      <c r="Y403" s="188">
        <v>26</v>
      </c>
      <c r="Z403" s="188">
        <v>70</v>
      </c>
      <c r="AA403" s="188">
        <v>64</v>
      </c>
      <c r="AB403" s="188">
        <v>82</v>
      </c>
      <c r="AC403" s="188">
        <v>78</v>
      </c>
      <c r="AD403" s="189">
        <v>20.202499999999976</v>
      </c>
    </row>
    <row r="404" spans="1:30" s="183" customFormat="1" ht="11.35" x14ac:dyDescent="0.35">
      <c r="A404" s="175">
        <v>391</v>
      </c>
      <c r="B404" s="175">
        <v>33.449999999999363</v>
      </c>
      <c r="C404" s="175">
        <v>1484.2500000000027</v>
      </c>
      <c r="D404" s="184">
        <v>6.0581632653061339</v>
      </c>
      <c r="E404" s="184">
        <v>8.2463339279901486</v>
      </c>
      <c r="F404" s="185">
        <v>2918.0825999999438</v>
      </c>
      <c r="G404" s="185">
        <v>40276.455824999983</v>
      </c>
      <c r="H404" s="185">
        <v>164.39369724489788</v>
      </c>
      <c r="I404" s="185">
        <v>400.84359192134252</v>
      </c>
      <c r="J404" s="185">
        <v>1600</v>
      </c>
      <c r="K404" s="185">
        <v>317050</v>
      </c>
      <c r="L404" s="185">
        <v>1294.0816326530612</v>
      </c>
      <c r="M404" s="185">
        <v>278.04881019307123</v>
      </c>
      <c r="N404" s="186">
        <v>7.6500000000000341</v>
      </c>
      <c r="O404" s="186">
        <v>140.84999999999886</v>
      </c>
      <c r="P404" s="186">
        <v>0.57489795918366882</v>
      </c>
      <c r="Q404" s="186">
        <v>1.5982804828440076</v>
      </c>
      <c r="R404" s="187">
        <v>0.88558547581333091</v>
      </c>
      <c r="S404" s="192">
        <v>13.650000000000002</v>
      </c>
      <c r="T404" s="192">
        <v>142.0499999999991</v>
      </c>
      <c r="U404" s="192">
        <v>0.57489795918366882</v>
      </c>
      <c r="V404" s="192">
        <v>1.781424519544885</v>
      </c>
      <c r="W404" s="187">
        <v>0.88461069818447735</v>
      </c>
      <c r="X404" s="187">
        <v>1.7701961739978083</v>
      </c>
      <c r="Y404" s="188">
        <v>36</v>
      </c>
      <c r="Z404" s="188">
        <v>61</v>
      </c>
      <c r="AA404" s="188">
        <v>63</v>
      </c>
      <c r="AB404" s="188">
        <v>80</v>
      </c>
      <c r="AC404" s="188">
        <v>80</v>
      </c>
      <c r="AD404" s="189">
        <v>20.517499999999988</v>
      </c>
    </row>
    <row r="405" spans="1:30" s="183" customFormat="1" ht="11.35" x14ac:dyDescent="0.35">
      <c r="A405" s="175">
        <v>392</v>
      </c>
      <c r="B405" s="175">
        <v>20.399999999999864</v>
      </c>
      <c r="C405" s="175">
        <v>549.74999999999886</v>
      </c>
      <c r="D405" s="184">
        <v>2.2438775510204034</v>
      </c>
      <c r="E405" s="184">
        <v>3.6734011891461136</v>
      </c>
      <c r="F405" s="185">
        <v>1820.4551999999881</v>
      </c>
      <c r="G405" s="185">
        <v>14817.226249999932</v>
      </c>
      <c r="H405" s="185">
        <v>60.478474489795644</v>
      </c>
      <c r="I405" s="185">
        <v>182.93469833690961</v>
      </c>
      <c r="J405" s="185">
        <v>1600</v>
      </c>
      <c r="K405" s="185">
        <v>311900</v>
      </c>
      <c r="L405" s="185">
        <v>1273.0612244897959</v>
      </c>
      <c r="M405" s="185">
        <v>286.49381363755992</v>
      </c>
      <c r="N405" s="186">
        <v>9.5999999999999943</v>
      </c>
      <c r="O405" s="186">
        <v>179.24999999999858</v>
      </c>
      <c r="P405" s="186">
        <v>0.73163265306121872</v>
      </c>
      <c r="Q405" s="186">
        <v>1.7344181560145642</v>
      </c>
      <c r="R405" s="187">
        <v>0.85638745343107903</v>
      </c>
      <c r="S405" s="192">
        <v>11.700000000000001</v>
      </c>
      <c r="T405" s="192">
        <v>209.24999999999869</v>
      </c>
      <c r="U405" s="192">
        <v>0.73163265306121872</v>
      </c>
      <c r="V405" s="192">
        <v>1.9684508746137843</v>
      </c>
      <c r="W405" s="187">
        <v>0.83235188078356048</v>
      </c>
      <c r="X405" s="187">
        <v>1.6887393342146395</v>
      </c>
      <c r="Y405" s="188">
        <v>37</v>
      </c>
      <c r="Z405" s="188">
        <v>63</v>
      </c>
      <c r="AA405" s="188">
        <v>60</v>
      </c>
      <c r="AB405" s="188">
        <v>81</v>
      </c>
      <c r="AC405" s="188">
        <v>79</v>
      </c>
      <c r="AD405" s="189">
        <v>20.802499999999977</v>
      </c>
    </row>
    <row r="406" spans="1:30" s="183" customFormat="1" ht="11.35" x14ac:dyDescent="0.35">
      <c r="A406" s="175">
        <v>393</v>
      </c>
      <c r="B406" s="175">
        <v>21.150000000000091</v>
      </c>
      <c r="C406" s="175">
        <v>659.10000000000821</v>
      </c>
      <c r="D406" s="184">
        <v>2.6902040816326864</v>
      </c>
      <c r="E406" s="184">
        <v>4.5497552131036629</v>
      </c>
      <c r="F406" s="185">
        <v>1887.3837000000085</v>
      </c>
      <c r="G406" s="185">
        <v>20197.831460000241</v>
      </c>
      <c r="H406" s="185">
        <v>82.440128408164256</v>
      </c>
      <c r="I406" s="185">
        <v>229.18489918548028</v>
      </c>
      <c r="J406" s="185">
        <v>1600</v>
      </c>
      <c r="K406" s="185">
        <v>321400</v>
      </c>
      <c r="L406" s="185">
        <v>1311.8367346938776</v>
      </c>
      <c r="M406" s="185">
        <v>266.62487823571934</v>
      </c>
      <c r="N406" s="186">
        <v>9.5999999999999091</v>
      </c>
      <c r="O406" s="186">
        <v>174.44999999999808</v>
      </c>
      <c r="P406" s="186">
        <v>0.71204081632652283</v>
      </c>
      <c r="Q406" s="186">
        <v>1.712911407554528</v>
      </c>
      <c r="R406" s="187">
        <v>0.86154761904762045</v>
      </c>
      <c r="S406" s="192">
        <v>11.700000000000001</v>
      </c>
      <c r="T406" s="192">
        <v>152.99999999999818</v>
      </c>
      <c r="U406" s="192">
        <v>0.71204081632652283</v>
      </c>
      <c r="V406" s="192">
        <v>1.6154772187693105</v>
      </c>
      <c r="W406" s="187">
        <v>0.87857142857142989</v>
      </c>
      <c r="X406" s="187">
        <v>1.7401190476190505</v>
      </c>
      <c r="Y406" s="188">
        <v>21</v>
      </c>
      <c r="Z406" s="188">
        <v>76</v>
      </c>
      <c r="AA406" s="188">
        <v>63</v>
      </c>
      <c r="AB406" s="188">
        <v>72</v>
      </c>
      <c r="AC406" s="188">
        <v>88</v>
      </c>
      <c r="AD406" s="189">
        <v>20.999999999999968</v>
      </c>
    </row>
    <row r="407" spans="1:30" s="183" customFormat="1" ht="11.35" x14ac:dyDescent="0.35">
      <c r="A407" s="175">
        <v>394</v>
      </c>
      <c r="B407" s="175">
        <v>17.999999999999972</v>
      </c>
      <c r="C407" s="175">
        <v>637.50000000000114</v>
      </c>
      <c r="D407" s="184">
        <v>2.6020408163265354</v>
      </c>
      <c r="E407" s="184">
        <v>3.2529078917832099</v>
      </c>
      <c r="F407" s="185">
        <v>1365.3413999999962</v>
      </c>
      <c r="G407" s="185">
        <v>16638.350735000004</v>
      </c>
      <c r="H407" s="185">
        <v>67.911635653061239</v>
      </c>
      <c r="I407" s="185">
        <v>152.70945993508315</v>
      </c>
      <c r="J407" s="185">
        <v>1600</v>
      </c>
      <c r="K407" s="185">
        <v>314800</v>
      </c>
      <c r="L407" s="185">
        <v>1284.8979591836735</v>
      </c>
      <c r="M407" s="185">
        <v>280.17941009303377</v>
      </c>
      <c r="N407" s="186">
        <v>9.5999999999999091</v>
      </c>
      <c r="O407" s="186">
        <v>121.49999999999845</v>
      </c>
      <c r="P407" s="186">
        <v>0.49591836734693245</v>
      </c>
      <c r="Q407" s="186">
        <v>1.4219242307165778</v>
      </c>
      <c r="R407" s="187">
        <v>0.90051584377302996</v>
      </c>
      <c r="S407" s="192">
        <v>11.700000000000001</v>
      </c>
      <c r="T407" s="192">
        <v>131.69999999999851</v>
      </c>
      <c r="U407" s="192">
        <v>0.49591836734693245</v>
      </c>
      <c r="V407" s="192">
        <v>1.6462382984537933</v>
      </c>
      <c r="W407" s="187">
        <v>0.89216408744780262</v>
      </c>
      <c r="X407" s="187">
        <v>1.7926799312208326</v>
      </c>
      <c r="Y407" s="188">
        <v>30</v>
      </c>
      <c r="Z407" s="188">
        <v>65</v>
      </c>
      <c r="AA407" s="188">
        <v>65</v>
      </c>
      <c r="AB407" s="188">
        <v>77</v>
      </c>
      <c r="AC407" s="188">
        <v>83</v>
      </c>
      <c r="AD407" s="189">
        <v>20.354999999999976</v>
      </c>
    </row>
    <row r="408" spans="1:30" s="183" customFormat="1" ht="11.35" x14ac:dyDescent="0.35">
      <c r="A408" s="175">
        <v>395</v>
      </c>
      <c r="B408" s="175">
        <v>19.949999999999818</v>
      </c>
      <c r="C408" s="175">
        <v>901.19999999999857</v>
      </c>
      <c r="D408" s="184">
        <v>3.6783673469387699</v>
      </c>
      <c r="E408" s="184">
        <v>5.0656308764040938</v>
      </c>
      <c r="F408" s="185">
        <v>1713.3696000000245</v>
      </c>
      <c r="G408" s="185">
        <v>19395.656204999996</v>
      </c>
      <c r="H408" s="185">
        <v>79.165943693877537</v>
      </c>
      <c r="I408" s="185">
        <v>200.07425751226634</v>
      </c>
      <c r="J408" s="185">
        <v>1600</v>
      </c>
      <c r="K408" s="185">
        <v>310700</v>
      </c>
      <c r="L408" s="185">
        <v>1268.1632653061224</v>
      </c>
      <c r="M408" s="185">
        <v>268.69961189387135</v>
      </c>
      <c r="N408" s="186">
        <v>7.6499999999999773</v>
      </c>
      <c r="O408" s="186">
        <v>172.79999999999913</v>
      </c>
      <c r="P408" s="186">
        <v>0.70530612244897606</v>
      </c>
      <c r="Q408" s="186">
        <v>1.6040140504178098</v>
      </c>
      <c r="R408" s="187">
        <v>0.85981990752007853</v>
      </c>
      <c r="S408" s="192">
        <v>11.700000000000001</v>
      </c>
      <c r="T408" s="192">
        <v>192.89999999999921</v>
      </c>
      <c r="U408" s="192">
        <v>0.70530612244897606</v>
      </c>
      <c r="V408" s="192">
        <v>2.0031335856420127</v>
      </c>
      <c r="W408" s="187">
        <v>0.8435142370406431</v>
      </c>
      <c r="X408" s="187">
        <v>1.7033341445607215</v>
      </c>
      <c r="Y408" s="188">
        <v>31</v>
      </c>
      <c r="Z408" s="188">
        <v>73</v>
      </c>
      <c r="AA408" s="188">
        <v>56</v>
      </c>
      <c r="AB408" s="188">
        <v>90</v>
      </c>
      <c r="AC408" s="188">
        <v>70</v>
      </c>
      <c r="AD408" s="189">
        <v>20.544999999999984</v>
      </c>
    </row>
    <row r="409" spans="1:30" s="183" customFormat="1" ht="11.35" x14ac:dyDescent="0.35">
      <c r="A409" s="175">
        <v>396</v>
      </c>
      <c r="B409" s="175">
        <v>27.600000000000136</v>
      </c>
      <c r="C409" s="175">
        <v>1506.1500000000296</v>
      </c>
      <c r="D409" s="184">
        <v>6.1475510204082839</v>
      </c>
      <c r="E409" s="184">
        <v>7.6621765116677576</v>
      </c>
      <c r="F409" s="185">
        <v>2315.7261000000249</v>
      </c>
      <c r="G409" s="185">
        <v>44021.402860000911</v>
      </c>
      <c r="H409" s="185">
        <v>179.67919534694249</v>
      </c>
      <c r="I409" s="185">
        <v>410.3951155654994</v>
      </c>
      <c r="J409" s="185">
        <v>1600</v>
      </c>
      <c r="K409" s="185">
        <v>303800</v>
      </c>
      <c r="L409" s="185">
        <v>1240</v>
      </c>
      <c r="M409" s="185">
        <v>281.08396738574663</v>
      </c>
      <c r="N409" s="186">
        <v>9.5999999999999943</v>
      </c>
      <c r="O409" s="186">
        <v>156.89999999999867</v>
      </c>
      <c r="P409" s="186">
        <v>0.6404081632653007</v>
      </c>
      <c r="Q409" s="186">
        <v>1.7180693023862341</v>
      </c>
      <c r="R409" s="187">
        <v>0.87240790436691973</v>
      </c>
      <c r="S409" s="192">
        <v>11.700000000000001</v>
      </c>
      <c r="T409" s="192">
        <v>162.89999999999873</v>
      </c>
      <c r="U409" s="192">
        <v>0.6404081632653007</v>
      </c>
      <c r="V409" s="192">
        <v>1.8649189346959845</v>
      </c>
      <c r="W409" s="187">
        <v>0.86752866552817853</v>
      </c>
      <c r="X409" s="187">
        <v>1.7399365698950984</v>
      </c>
      <c r="Y409" s="188">
        <v>44</v>
      </c>
      <c r="Z409" s="188">
        <v>70</v>
      </c>
      <c r="AA409" s="188">
        <v>46</v>
      </c>
      <c r="AB409" s="188">
        <v>83</v>
      </c>
      <c r="AC409" s="188">
        <v>77</v>
      </c>
      <c r="AD409" s="189">
        <v>20.49499999999998</v>
      </c>
    </row>
    <row r="410" spans="1:30" s="183" customFormat="1" ht="11.35" x14ac:dyDescent="0.35">
      <c r="A410" s="175">
        <v>397</v>
      </c>
      <c r="B410" s="175">
        <v>37.2000000000005</v>
      </c>
      <c r="C410" s="175">
        <v>2943.6000000000818</v>
      </c>
      <c r="D410" s="184">
        <v>12.014693877551354</v>
      </c>
      <c r="E410" s="184">
        <v>10.047254559763818</v>
      </c>
      <c r="F410" s="185">
        <v>2770.8399000000368</v>
      </c>
      <c r="G410" s="185">
        <v>81702.297090002365</v>
      </c>
      <c r="H410" s="185">
        <v>333.47876363266272</v>
      </c>
      <c r="I410" s="185">
        <v>575.7249852847392</v>
      </c>
      <c r="J410" s="185">
        <v>1600</v>
      </c>
      <c r="K410" s="185">
        <v>314100</v>
      </c>
      <c r="L410" s="185">
        <v>1282.0408163265306</v>
      </c>
      <c r="M410" s="185">
        <v>267.16467869146652</v>
      </c>
      <c r="N410" s="186">
        <v>9.6000000000000014</v>
      </c>
      <c r="O410" s="186">
        <v>64.199999999998298</v>
      </c>
      <c r="P410" s="186">
        <v>0.26204081632652365</v>
      </c>
      <c r="Q410" s="186">
        <v>1.0915228112630173</v>
      </c>
      <c r="R410" s="187">
        <v>0.94595959595959733</v>
      </c>
      <c r="S410" s="192">
        <v>11.700000000000001</v>
      </c>
      <c r="T410" s="192">
        <v>96.149999999998528</v>
      </c>
      <c r="U410" s="192">
        <v>0.26204081632652365</v>
      </c>
      <c r="V410" s="192">
        <v>1.5599082184699704</v>
      </c>
      <c r="W410" s="187">
        <v>0.91906565656565775</v>
      </c>
      <c r="X410" s="187">
        <v>1.8650252525252551</v>
      </c>
      <c r="Y410" s="188">
        <v>25</v>
      </c>
      <c r="Z410" s="188">
        <v>77</v>
      </c>
      <c r="AA410" s="188">
        <v>58</v>
      </c>
      <c r="AB410" s="188">
        <v>78</v>
      </c>
      <c r="AC410" s="188">
        <v>82</v>
      </c>
      <c r="AD410" s="189">
        <v>19.799999999999972</v>
      </c>
    </row>
    <row r="411" spans="1:30" s="183" customFormat="1" ht="11.35" x14ac:dyDescent="0.35">
      <c r="A411" s="175">
        <v>398</v>
      </c>
      <c r="B411" s="175">
        <v>28.200000000000159</v>
      </c>
      <c r="C411" s="175">
        <v>1335.1499999999935</v>
      </c>
      <c r="D411" s="184">
        <v>5.4495918367346672</v>
      </c>
      <c r="E411" s="184">
        <v>7.3214539783644854</v>
      </c>
      <c r="F411" s="185">
        <v>2007.8550000000105</v>
      </c>
      <c r="G411" s="185">
        <v>35333.711734999764</v>
      </c>
      <c r="H411" s="185">
        <v>144.2192315714276</v>
      </c>
      <c r="I411" s="185">
        <v>339.61193430209141</v>
      </c>
      <c r="J411" s="185">
        <v>1600</v>
      </c>
      <c r="K411" s="185">
        <v>309750</v>
      </c>
      <c r="L411" s="185">
        <v>1264.2857142857142</v>
      </c>
      <c r="M411" s="185">
        <v>276.65300512718386</v>
      </c>
      <c r="N411" s="186">
        <v>7.9499999999995907</v>
      </c>
      <c r="O411" s="186">
        <v>138.89999999999915</v>
      </c>
      <c r="P411" s="186">
        <v>0.56693877551020067</v>
      </c>
      <c r="Q411" s="186">
        <v>1.5805843027309396</v>
      </c>
      <c r="R411" s="187">
        <v>0.88668624571708332</v>
      </c>
      <c r="S411" s="192">
        <v>11.700000000000001</v>
      </c>
      <c r="T411" s="192">
        <v>180.89999999999918</v>
      </c>
      <c r="U411" s="192">
        <v>0.56693877551020067</v>
      </c>
      <c r="V411" s="192">
        <v>1.9894077573888433</v>
      </c>
      <c r="W411" s="187">
        <v>0.85242290748898741</v>
      </c>
      <c r="X411" s="187">
        <v>1.7391091532060707</v>
      </c>
      <c r="Y411" s="188">
        <v>33</v>
      </c>
      <c r="Z411" s="188">
        <v>73</v>
      </c>
      <c r="AA411" s="188">
        <v>54</v>
      </c>
      <c r="AB411" s="188">
        <v>82</v>
      </c>
      <c r="AC411" s="188">
        <v>78</v>
      </c>
      <c r="AD411" s="189">
        <v>20.429999999999989</v>
      </c>
    </row>
    <row r="412" spans="1:30" s="183" customFormat="1" ht="11.35" x14ac:dyDescent="0.35">
      <c r="A412" s="175">
        <v>399</v>
      </c>
      <c r="B412" s="175">
        <v>10.500000000000114</v>
      </c>
      <c r="C412" s="175">
        <v>319.95000000000169</v>
      </c>
      <c r="D412" s="184">
        <v>1.3059183673469457</v>
      </c>
      <c r="E412" s="184">
        <v>2.2643973960149615</v>
      </c>
      <c r="F412" s="185">
        <v>936.99900000001026</v>
      </c>
      <c r="G412" s="185">
        <v>8799.4617200000557</v>
      </c>
      <c r="H412" s="185">
        <v>35.916170285714514</v>
      </c>
      <c r="I412" s="185">
        <v>109.08562581399109</v>
      </c>
      <c r="J412" s="185">
        <v>1600</v>
      </c>
      <c r="K412" s="185">
        <v>302700</v>
      </c>
      <c r="L412" s="185">
        <v>1235.5102040816328</v>
      </c>
      <c r="M412" s="185">
        <v>266.62785836154933</v>
      </c>
      <c r="N412" s="186">
        <v>9.5999999999999091</v>
      </c>
      <c r="O412" s="186">
        <v>246.29999999999816</v>
      </c>
      <c r="P412" s="186">
        <v>1.0053061224489721</v>
      </c>
      <c r="Q412" s="186">
        <v>1.8817807467544605</v>
      </c>
      <c r="R412" s="187">
        <v>0.80835667600373606</v>
      </c>
      <c r="S412" s="192">
        <v>9.4500000000000455</v>
      </c>
      <c r="T412" s="192">
        <v>253.64999999999833</v>
      </c>
      <c r="U412" s="192">
        <v>1.0053061224489721</v>
      </c>
      <c r="V412" s="192">
        <v>2.2173377017887455</v>
      </c>
      <c r="W412" s="187">
        <v>0.80263772175536974</v>
      </c>
      <c r="X412" s="187">
        <v>1.6109943977591059</v>
      </c>
      <c r="Y412" s="188">
        <v>39</v>
      </c>
      <c r="Z412" s="188">
        <v>77</v>
      </c>
      <c r="AA412" s="188">
        <v>44</v>
      </c>
      <c r="AB412" s="188">
        <v>71</v>
      </c>
      <c r="AC412" s="188">
        <v>89</v>
      </c>
      <c r="AD412" s="189">
        <v>21.41999999999997</v>
      </c>
    </row>
    <row r="413" spans="1:30" s="183" customFormat="1" ht="11.35" x14ac:dyDescent="0.35">
      <c r="A413" s="175">
        <v>400</v>
      </c>
      <c r="B413" s="175">
        <v>12.450000000000045</v>
      </c>
      <c r="C413" s="175">
        <v>731.70000000000528</v>
      </c>
      <c r="D413" s="184">
        <v>2.9865306122449193</v>
      </c>
      <c r="E413" s="184">
        <v>3.5836980345088709</v>
      </c>
      <c r="F413" s="185">
        <v>1070.8560000000002</v>
      </c>
      <c r="G413" s="185">
        <v>18734.402625000152</v>
      </c>
      <c r="H413" s="185">
        <v>76.466949489796534</v>
      </c>
      <c r="I413" s="185">
        <v>166.367252029377</v>
      </c>
      <c r="J413" s="185">
        <v>1600</v>
      </c>
      <c r="K413" s="185">
        <v>309000</v>
      </c>
      <c r="L413" s="185">
        <v>1261.2244897959183</v>
      </c>
      <c r="M413" s="185">
        <v>277.07216800508445</v>
      </c>
      <c r="N413" s="186">
        <v>7.6499999999999773</v>
      </c>
      <c r="O413" s="186">
        <v>146.24999999999886</v>
      </c>
      <c r="P413" s="186">
        <v>0.59693877551019947</v>
      </c>
      <c r="Q413" s="186">
        <v>1.5239955091173796</v>
      </c>
      <c r="R413" s="187">
        <v>0.87844408427876897</v>
      </c>
      <c r="S413" s="192">
        <v>9.75</v>
      </c>
      <c r="T413" s="192">
        <v>141.74999999999858</v>
      </c>
      <c r="U413" s="192">
        <v>0.59693877551019947</v>
      </c>
      <c r="V413" s="192">
        <v>1.5794725722713105</v>
      </c>
      <c r="W413" s="187">
        <v>0.88218426630096103</v>
      </c>
      <c r="X413" s="187">
        <v>1.76062835057973</v>
      </c>
      <c r="Y413" s="188">
        <v>36</v>
      </c>
      <c r="Z413" s="188">
        <v>72</v>
      </c>
      <c r="AA413" s="188">
        <v>52</v>
      </c>
      <c r="AB413" s="188">
        <v>87</v>
      </c>
      <c r="AC413" s="188">
        <v>73</v>
      </c>
      <c r="AD413" s="189">
        <v>20.052499999999977</v>
      </c>
    </row>
    <row r="414" spans="1:30" s="183" customFormat="1" ht="11.35" x14ac:dyDescent="0.35">
      <c r="A414" s="175">
        <v>401</v>
      </c>
      <c r="B414" s="175">
        <v>20.850000000000136</v>
      </c>
      <c r="C414" s="175">
        <v>1179.150000000008</v>
      </c>
      <c r="D414" s="184">
        <v>4.812857142857176</v>
      </c>
      <c r="E414" s="184">
        <v>5.5923495018480294</v>
      </c>
      <c r="F414" s="185">
        <v>1485.8127000000084</v>
      </c>
      <c r="G414" s="185">
        <v>29479.624570000226</v>
      </c>
      <c r="H414" s="185">
        <v>120.32499824489888</v>
      </c>
      <c r="I414" s="185">
        <v>230.46368985875887</v>
      </c>
      <c r="J414" s="185">
        <v>1600</v>
      </c>
      <c r="K414" s="185">
        <v>315450</v>
      </c>
      <c r="L414" s="185">
        <v>1287.5510204081634</v>
      </c>
      <c r="M414" s="185">
        <v>275.46183732175285</v>
      </c>
      <c r="N414" s="186">
        <v>8.25</v>
      </c>
      <c r="O414" s="186">
        <v>149.69999999999828</v>
      </c>
      <c r="P414" s="186">
        <v>0.61102040816325831</v>
      </c>
      <c r="Q414" s="186">
        <v>1.5840977740589386</v>
      </c>
      <c r="R414" s="187">
        <v>0.87990373044524783</v>
      </c>
      <c r="S414" s="192">
        <v>11.700000000000001</v>
      </c>
      <c r="T414" s="192">
        <v>140.54999999999805</v>
      </c>
      <c r="U414" s="192">
        <v>0.61102040816325831</v>
      </c>
      <c r="V414" s="192">
        <v>1.6490902781229844</v>
      </c>
      <c r="W414" s="187">
        <v>0.88724428399518807</v>
      </c>
      <c r="X414" s="187">
        <v>1.7671480144404359</v>
      </c>
      <c r="Y414" s="188">
        <v>33</v>
      </c>
      <c r="Z414" s="188">
        <v>64</v>
      </c>
      <c r="AA414" s="188">
        <v>63</v>
      </c>
      <c r="AB414" s="188">
        <v>68</v>
      </c>
      <c r="AC414" s="188">
        <v>92</v>
      </c>
      <c r="AD414" s="189">
        <v>20.77499999999997</v>
      </c>
    </row>
    <row r="415" spans="1:30" s="183" customFormat="1" ht="11.35" x14ac:dyDescent="0.35">
      <c r="A415" s="175">
        <v>402</v>
      </c>
      <c r="B415" s="175">
        <v>13.200000000000159</v>
      </c>
      <c r="C415" s="175">
        <v>466.50000000000546</v>
      </c>
      <c r="D415" s="184">
        <v>1.9040816326530834</v>
      </c>
      <c r="E415" s="184">
        <v>2.898095699219319</v>
      </c>
      <c r="F415" s="185">
        <v>963.77040000000625</v>
      </c>
      <c r="G415" s="185">
        <v>12219.284975000139</v>
      </c>
      <c r="H415" s="185">
        <v>49.874632551020973</v>
      </c>
      <c r="I415" s="185">
        <v>133.78800037178104</v>
      </c>
      <c r="J415" s="185">
        <v>1600</v>
      </c>
      <c r="K415" s="185">
        <v>314250</v>
      </c>
      <c r="L415" s="185">
        <v>1282.6530612244899</v>
      </c>
      <c r="M415" s="185">
        <v>273.40277972224931</v>
      </c>
      <c r="N415" s="186">
        <v>9.6000000000000014</v>
      </c>
      <c r="O415" s="186">
        <v>178.64999999999861</v>
      </c>
      <c r="P415" s="186">
        <v>0.72918367346938207</v>
      </c>
      <c r="Q415" s="186">
        <v>1.6437647172372289</v>
      </c>
      <c r="R415" s="187">
        <v>0.85666145143820049</v>
      </c>
      <c r="S415" s="192">
        <v>9.5999999999999943</v>
      </c>
      <c r="T415" s="192">
        <v>208.349999999999</v>
      </c>
      <c r="U415" s="192">
        <v>0.72918367346938207</v>
      </c>
      <c r="V415" s="192">
        <v>1.8423356513925704</v>
      </c>
      <c r="W415" s="187">
        <v>0.83283186905764905</v>
      </c>
      <c r="X415" s="187">
        <v>1.6894933204958495</v>
      </c>
      <c r="Y415" s="188">
        <v>30</v>
      </c>
      <c r="Z415" s="188">
        <v>74</v>
      </c>
      <c r="AA415" s="188">
        <v>56</v>
      </c>
      <c r="AB415" s="188">
        <v>82</v>
      </c>
      <c r="AC415" s="188">
        <v>78</v>
      </c>
      <c r="AD415" s="189">
        <v>20.772499999999983</v>
      </c>
    </row>
    <row r="416" spans="1:30" s="183" customFormat="1" ht="11.35" x14ac:dyDescent="0.35">
      <c r="A416" s="175">
        <v>403</v>
      </c>
      <c r="B416" s="175">
        <v>22.800000000000011</v>
      </c>
      <c r="C416" s="175">
        <v>1101.1500000000076</v>
      </c>
      <c r="D416" s="184">
        <v>4.4944897959183985</v>
      </c>
      <c r="E416" s="184">
        <v>5.5840449163639168</v>
      </c>
      <c r="F416" s="185">
        <v>2034.6264000000012</v>
      </c>
      <c r="G416" s="185">
        <v>28715.970385000204</v>
      </c>
      <c r="H416" s="185">
        <v>117.20804238775594</v>
      </c>
      <c r="I416" s="185">
        <v>253.29215875992244</v>
      </c>
      <c r="J416" s="185">
        <v>1600</v>
      </c>
      <c r="K416" s="185">
        <v>311950</v>
      </c>
      <c r="L416" s="185">
        <v>1273.2653061224489</v>
      </c>
      <c r="M416" s="185">
        <v>273.12991380658394</v>
      </c>
      <c r="N416" s="186">
        <v>9.6000000000000227</v>
      </c>
      <c r="O416" s="186">
        <v>140.39999999999938</v>
      </c>
      <c r="P416" s="186">
        <v>0.57306122448979335</v>
      </c>
      <c r="Q416" s="186">
        <v>1.5965475098330755</v>
      </c>
      <c r="R416" s="187">
        <v>0.88467225234105518</v>
      </c>
      <c r="S416" s="192">
        <v>9.6000000000000227</v>
      </c>
      <c r="T416" s="192">
        <v>134.39999999999918</v>
      </c>
      <c r="U416" s="192">
        <v>0.57306122448979335</v>
      </c>
      <c r="V416" s="192">
        <v>1.5750058547900512</v>
      </c>
      <c r="W416" s="187">
        <v>0.8896007885657965</v>
      </c>
      <c r="X416" s="187">
        <v>1.7742730409068517</v>
      </c>
      <c r="Y416" s="188">
        <v>31</v>
      </c>
      <c r="Z416" s="188">
        <v>72</v>
      </c>
      <c r="AA416" s="188">
        <v>57</v>
      </c>
      <c r="AB416" s="188">
        <v>74</v>
      </c>
      <c r="AC416" s="188">
        <v>86</v>
      </c>
      <c r="AD416" s="189">
        <v>20.289999999999985</v>
      </c>
    </row>
    <row r="417" spans="1:30" s="183" customFormat="1" ht="11.35" x14ac:dyDescent="0.35">
      <c r="A417" s="175">
        <v>404</v>
      </c>
      <c r="B417" s="175">
        <v>18.599999999999994</v>
      </c>
      <c r="C417" s="175">
        <v>830.85000000000593</v>
      </c>
      <c r="D417" s="184">
        <v>3.3912244897959427</v>
      </c>
      <c r="E417" s="184">
        <v>4.0558516886973788</v>
      </c>
      <c r="F417" s="185">
        <v>1204.7130000000002</v>
      </c>
      <c r="G417" s="185">
        <v>20528.45825000016</v>
      </c>
      <c r="H417" s="185">
        <v>83.789625510204729</v>
      </c>
      <c r="I417" s="185">
        <v>187.56795866110818</v>
      </c>
      <c r="J417" s="185">
        <v>1600</v>
      </c>
      <c r="K417" s="185">
        <v>311750</v>
      </c>
      <c r="L417" s="185">
        <v>1272.4489795918366</v>
      </c>
      <c r="M417" s="185">
        <v>280.52593033651567</v>
      </c>
      <c r="N417" s="186">
        <v>9.2999999999999545</v>
      </c>
      <c r="O417" s="186">
        <v>138.59999999999849</v>
      </c>
      <c r="P417" s="186">
        <v>0.56571428571427951</v>
      </c>
      <c r="Q417" s="186">
        <v>1.5440817739323667</v>
      </c>
      <c r="R417" s="187">
        <v>0.88688946015424275</v>
      </c>
      <c r="S417" s="192">
        <v>9.75</v>
      </c>
      <c r="T417" s="192">
        <v>145.34999999999849</v>
      </c>
      <c r="U417" s="192">
        <v>0.56571428571427951</v>
      </c>
      <c r="V417" s="192">
        <v>1.6125359161778381</v>
      </c>
      <c r="W417" s="187">
        <v>0.88138082996694933</v>
      </c>
      <c r="X417" s="187">
        <v>1.7682702901211922</v>
      </c>
      <c r="Y417" s="188">
        <v>34</v>
      </c>
      <c r="Z417" s="188">
        <v>65</v>
      </c>
      <c r="AA417" s="188">
        <v>61</v>
      </c>
      <c r="AB417" s="188">
        <v>86</v>
      </c>
      <c r="AC417" s="188">
        <v>74</v>
      </c>
      <c r="AD417" s="189">
        <v>20.422499999999975</v>
      </c>
    </row>
    <row r="418" spans="1:30" s="183" customFormat="1" ht="11.35" x14ac:dyDescent="0.35">
      <c r="A418" s="175">
        <v>405</v>
      </c>
      <c r="B418" s="175">
        <v>34.800000000000296</v>
      </c>
      <c r="C418" s="175">
        <v>2130.4500000000335</v>
      </c>
      <c r="D418" s="184">
        <v>8.6957142857144216</v>
      </c>
      <c r="E418" s="184">
        <v>10.324133750824858</v>
      </c>
      <c r="F418" s="185">
        <v>2770.8399000000168</v>
      </c>
      <c r="G418" s="185">
        <v>58575.600105000951</v>
      </c>
      <c r="H418" s="185">
        <v>239.08408206122837</v>
      </c>
      <c r="I418" s="185">
        <v>486.97233100235388</v>
      </c>
      <c r="J418" s="185">
        <v>1600</v>
      </c>
      <c r="K418" s="185">
        <v>318000</v>
      </c>
      <c r="L418" s="185">
        <v>1297.9591836734694</v>
      </c>
      <c r="M418" s="185">
        <v>269.70672894585925</v>
      </c>
      <c r="N418" s="186">
        <v>9.6000000000000227</v>
      </c>
      <c r="O418" s="186">
        <v>97.799999999997823</v>
      </c>
      <c r="P418" s="186">
        <v>0.39918367346937889</v>
      </c>
      <c r="Q418" s="186">
        <v>1.3122762677923383</v>
      </c>
      <c r="R418" s="187">
        <v>0.91908662199057001</v>
      </c>
      <c r="S418" s="192">
        <v>11.700000000000001</v>
      </c>
      <c r="T418" s="192">
        <v>113.69999999999783</v>
      </c>
      <c r="U418" s="192">
        <v>0.39918367346937889</v>
      </c>
      <c r="V418" s="192">
        <v>1.4670826945516853</v>
      </c>
      <c r="W418" s="187">
        <v>0.9059319930503863</v>
      </c>
      <c r="X418" s="187">
        <v>1.8250186150409564</v>
      </c>
      <c r="Y418" s="188">
        <v>26</v>
      </c>
      <c r="Z418" s="188">
        <v>69</v>
      </c>
      <c r="AA418" s="188">
        <v>65</v>
      </c>
      <c r="AB418" s="188">
        <v>76</v>
      </c>
      <c r="AC418" s="188">
        <v>84</v>
      </c>
      <c r="AD418" s="189">
        <v>20.144999999999964</v>
      </c>
    </row>
    <row r="419" spans="1:30" s="183" customFormat="1" ht="11.35" x14ac:dyDescent="0.35">
      <c r="A419" s="175">
        <v>406</v>
      </c>
      <c r="B419" s="175">
        <v>14.400000000000091</v>
      </c>
      <c r="C419" s="175">
        <v>832.05000000000155</v>
      </c>
      <c r="D419" s="184">
        <v>3.396122448979598</v>
      </c>
      <c r="E419" s="184">
        <v>3.7968757736700551</v>
      </c>
      <c r="F419" s="185">
        <v>1177.9415999999978</v>
      </c>
      <c r="G419" s="185">
        <v>24625.003005000093</v>
      </c>
      <c r="H419" s="185">
        <v>100.51021634693916</v>
      </c>
      <c r="I419" s="185">
        <v>197.74011648151503</v>
      </c>
      <c r="J419" s="185">
        <v>1600</v>
      </c>
      <c r="K419" s="185">
        <v>316100</v>
      </c>
      <c r="L419" s="185">
        <v>1290.204081632653</v>
      </c>
      <c r="M419" s="185">
        <v>286.09503319012515</v>
      </c>
      <c r="N419" s="186">
        <v>9.5999999999999091</v>
      </c>
      <c r="O419" s="186">
        <v>123.44999999999852</v>
      </c>
      <c r="P419" s="186">
        <v>0.5038775510204021</v>
      </c>
      <c r="Q419" s="186">
        <v>1.5360341423888018</v>
      </c>
      <c r="R419" s="187">
        <v>0.89791614983875079</v>
      </c>
      <c r="S419" s="192">
        <v>9.75</v>
      </c>
      <c r="T419" s="192">
        <v>134.39999999999861</v>
      </c>
      <c r="U419" s="192">
        <v>0.5038775510204021</v>
      </c>
      <c r="V419" s="192">
        <v>1.4107636578678311</v>
      </c>
      <c r="W419" s="187">
        <v>0.8888613247333178</v>
      </c>
      <c r="X419" s="187">
        <v>1.7867774745720686</v>
      </c>
      <c r="Y419" s="188">
        <v>30</v>
      </c>
      <c r="Z419" s="188">
        <v>68</v>
      </c>
      <c r="AA419" s="188">
        <v>62</v>
      </c>
      <c r="AB419" s="188">
        <v>82</v>
      </c>
      <c r="AC419" s="188">
        <v>78</v>
      </c>
      <c r="AD419" s="189">
        <v>20.154999999999976</v>
      </c>
    </row>
    <row r="420" spans="1:30" s="183" customFormat="1" ht="11.35" x14ac:dyDescent="0.35">
      <c r="A420" s="175">
        <v>407</v>
      </c>
      <c r="B420" s="175">
        <v>21.000000000000114</v>
      </c>
      <c r="C420" s="175">
        <v>613.95000000000698</v>
      </c>
      <c r="D420" s="184">
        <v>2.5059183673469674</v>
      </c>
      <c r="E420" s="184">
        <v>3.5974996544545714</v>
      </c>
      <c r="F420" s="185">
        <v>1873.9980000000105</v>
      </c>
      <c r="G420" s="185">
        <v>18619.954890000237</v>
      </c>
      <c r="H420" s="185">
        <v>75.999815877551995</v>
      </c>
      <c r="I420" s="185">
        <v>211.24981831022993</v>
      </c>
      <c r="J420" s="185">
        <v>1600</v>
      </c>
      <c r="K420" s="185">
        <v>309450</v>
      </c>
      <c r="L420" s="185">
        <v>1263.0612244897959</v>
      </c>
      <c r="M420" s="185">
        <v>264.09607728907707</v>
      </c>
      <c r="N420" s="186">
        <v>9.5999999999999943</v>
      </c>
      <c r="O420" s="186">
        <v>155.84999999999872</v>
      </c>
      <c r="P420" s="186">
        <v>0.63612244897958659</v>
      </c>
      <c r="Q420" s="186">
        <v>1.6732194063140948</v>
      </c>
      <c r="R420" s="187">
        <v>0.87306047648136931</v>
      </c>
      <c r="S420" s="192">
        <v>9.75</v>
      </c>
      <c r="T420" s="192">
        <v>170.2499999999992</v>
      </c>
      <c r="U420" s="192">
        <v>0.63612244897958659</v>
      </c>
      <c r="V420" s="192">
        <v>1.8068756687077066</v>
      </c>
      <c r="W420" s="187">
        <v>0.86133170433720263</v>
      </c>
      <c r="X420" s="187">
        <v>1.7343921808185718</v>
      </c>
      <c r="Y420" s="188">
        <v>33</v>
      </c>
      <c r="Z420" s="188">
        <v>71</v>
      </c>
      <c r="AA420" s="188">
        <v>56</v>
      </c>
      <c r="AB420" s="188">
        <v>75</v>
      </c>
      <c r="AC420" s="188">
        <v>85</v>
      </c>
      <c r="AD420" s="189">
        <v>20.462499999999981</v>
      </c>
    </row>
    <row r="421" spans="1:30" s="183" customFormat="1" ht="11.35" x14ac:dyDescent="0.35">
      <c r="A421" s="175">
        <v>408</v>
      </c>
      <c r="B421" s="175">
        <v>27.60000000000008</v>
      </c>
      <c r="C421" s="175">
        <v>1608.7500000000102</v>
      </c>
      <c r="D421" s="184">
        <v>6.5663265306122867</v>
      </c>
      <c r="E421" s="184">
        <v>6.2162514051705955</v>
      </c>
      <c r="F421" s="185">
        <v>1847.2265999999993</v>
      </c>
      <c r="G421" s="185">
        <v>38418.148840000264</v>
      </c>
      <c r="H421" s="185">
        <v>156.80877077551128</v>
      </c>
      <c r="I421" s="185">
        <v>312.65652224013741</v>
      </c>
      <c r="J421" s="185">
        <v>1600</v>
      </c>
      <c r="K421" s="185">
        <v>308700</v>
      </c>
      <c r="L421" s="185">
        <v>1260</v>
      </c>
      <c r="M421" s="185">
        <v>280.31744300428221</v>
      </c>
      <c r="N421" s="186">
        <v>9.4500000000000455</v>
      </c>
      <c r="O421" s="186">
        <v>75.749999999999517</v>
      </c>
      <c r="P421" s="186">
        <v>0.3091836734693858</v>
      </c>
      <c r="Q421" s="186">
        <v>1.1034443777618879</v>
      </c>
      <c r="R421" s="187">
        <v>0.93444963655244062</v>
      </c>
      <c r="S421" s="192">
        <v>9.75</v>
      </c>
      <c r="T421" s="192">
        <v>87.899999999999778</v>
      </c>
      <c r="U421" s="192">
        <v>0.3091836734693858</v>
      </c>
      <c r="V421" s="192">
        <v>1.3279060810364274</v>
      </c>
      <c r="W421" s="187">
        <v>0.92393561786085165</v>
      </c>
      <c r="X421" s="187">
        <v>1.8583852544132924</v>
      </c>
      <c r="Y421" s="188">
        <v>35</v>
      </c>
      <c r="Z421" s="188">
        <v>68</v>
      </c>
      <c r="AA421" s="188">
        <v>57</v>
      </c>
      <c r="AB421" s="188">
        <v>101</v>
      </c>
      <c r="AC421" s="188">
        <v>59</v>
      </c>
      <c r="AD421" s="189">
        <v>19.259999999999991</v>
      </c>
    </row>
    <row r="422" spans="1:30" s="183" customFormat="1" ht="11.35" x14ac:dyDescent="0.35">
      <c r="A422" s="175">
        <v>409</v>
      </c>
      <c r="B422" s="175">
        <v>60.600000000000932</v>
      </c>
      <c r="C422" s="175">
        <v>4940.8500000000904</v>
      </c>
      <c r="D422" s="184">
        <v>20.16673469387792</v>
      </c>
      <c r="E422" s="184">
        <v>19.426759935438923</v>
      </c>
      <c r="F422" s="185">
        <v>5033.0232000000897</v>
      </c>
      <c r="G422" s="185">
        <v>114946.20359500196</v>
      </c>
      <c r="H422" s="185">
        <v>469.16817793878351</v>
      </c>
      <c r="I422" s="185">
        <v>864.81663854976955</v>
      </c>
      <c r="J422" s="185">
        <v>1600</v>
      </c>
      <c r="K422" s="185">
        <v>315500</v>
      </c>
      <c r="L422" s="185">
        <v>1287.7551020408164</v>
      </c>
      <c r="M422" s="185">
        <v>277.49069771827283</v>
      </c>
      <c r="N422" s="186">
        <v>3.6000000000000227</v>
      </c>
      <c r="O422" s="186">
        <v>34.050000000000054</v>
      </c>
      <c r="P422" s="186">
        <v>0.13897959183673492</v>
      </c>
      <c r="Q422" s="186">
        <v>0.60814231003436481</v>
      </c>
      <c r="R422" s="187">
        <v>0.96990188278971079</v>
      </c>
      <c r="S422" s="192">
        <v>7.8000000000000007</v>
      </c>
      <c r="T422" s="192">
        <v>30.300000000000058</v>
      </c>
      <c r="U422" s="192">
        <v>0.13897959183673492</v>
      </c>
      <c r="V422" s="192">
        <v>0.72062044612057452</v>
      </c>
      <c r="W422" s="187">
        <v>0.97321665340758412</v>
      </c>
      <c r="X422" s="187">
        <v>1.9431185361972949</v>
      </c>
      <c r="Y422" s="188">
        <v>33</v>
      </c>
      <c r="Z422" s="188">
        <v>67</v>
      </c>
      <c r="AA422" s="188">
        <v>60</v>
      </c>
      <c r="AB422" s="188">
        <v>87</v>
      </c>
      <c r="AC422" s="188">
        <v>73</v>
      </c>
      <c r="AD422" s="189">
        <v>18.855000000000004</v>
      </c>
    </row>
    <row r="423" spans="1:30" s="183" customFormat="1" ht="11.35" x14ac:dyDescent="0.35">
      <c r="A423" s="175">
        <v>410</v>
      </c>
      <c r="B423" s="175">
        <v>16.649999999999977</v>
      </c>
      <c r="C423" s="175">
        <v>963.15</v>
      </c>
      <c r="D423" s="184">
        <v>3.9312244897959183</v>
      </c>
      <c r="E423" s="184">
        <v>4.1548182737542696</v>
      </c>
      <c r="F423" s="185">
        <v>1231.4843999999962</v>
      </c>
      <c r="G423" s="185">
        <v>24333.492205000068</v>
      </c>
      <c r="H423" s="185">
        <v>99.320376346939057</v>
      </c>
      <c r="I423" s="185">
        <v>209.4292906322768</v>
      </c>
      <c r="J423" s="185">
        <v>1600</v>
      </c>
      <c r="K423" s="185">
        <v>311200</v>
      </c>
      <c r="L423" s="185">
        <v>1270.204081632653</v>
      </c>
      <c r="M423" s="185">
        <v>273.65535489363339</v>
      </c>
      <c r="N423" s="186">
        <v>9.4499999999999318</v>
      </c>
      <c r="O423" s="186">
        <v>87.749999999999062</v>
      </c>
      <c r="P423" s="186">
        <v>0.35816326530611864</v>
      </c>
      <c r="Q423" s="186">
        <v>1.1536980339599425</v>
      </c>
      <c r="R423" s="187">
        <v>0.92413435352094486</v>
      </c>
      <c r="S423" s="192">
        <v>7.8000000000000007</v>
      </c>
      <c r="T423" s="192">
        <v>110.69999999999867</v>
      </c>
      <c r="U423" s="192">
        <v>0.35816326530611864</v>
      </c>
      <c r="V423" s="192">
        <v>1.4421731573767842</v>
      </c>
      <c r="W423" s="187">
        <v>0.90429256905719213</v>
      </c>
      <c r="X423" s="187">
        <v>1.8284269225781369</v>
      </c>
      <c r="Y423" s="188">
        <v>27</v>
      </c>
      <c r="Z423" s="188">
        <v>77</v>
      </c>
      <c r="AA423" s="188">
        <v>56</v>
      </c>
      <c r="AB423" s="188">
        <v>77</v>
      </c>
      <c r="AC423" s="188">
        <v>83</v>
      </c>
      <c r="AD423" s="189">
        <v>19.277499999999986</v>
      </c>
    </row>
    <row r="424" spans="1:30" s="183" customFormat="1" ht="11.35" x14ac:dyDescent="0.35">
      <c r="A424" s="175">
        <v>411</v>
      </c>
      <c r="B424" s="175">
        <v>12.600000000000023</v>
      </c>
      <c r="C424" s="175">
        <v>553.94999999999982</v>
      </c>
      <c r="D424" s="184">
        <v>2.2610204081632648</v>
      </c>
      <c r="E424" s="184">
        <v>3.1161926675648659</v>
      </c>
      <c r="F424" s="185">
        <v>923.61330000001237</v>
      </c>
      <c r="G424" s="185">
        <v>15898.716445000013</v>
      </c>
      <c r="H424" s="185">
        <v>64.892720183673518</v>
      </c>
      <c r="I424" s="185">
        <v>147.65332587820936</v>
      </c>
      <c r="J424" s="185">
        <v>1600</v>
      </c>
      <c r="K424" s="185">
        <v>319900</v>
      </c>
      <c r="L424" s="185">
        <v>1305.7142857142858</v>
      </c>
      <c r="M424" s="185">
        <v>284.12217413652456</v>
      </c>
      <c r="N424" s="186">
        <v>7.6500000000000341</v>
      </c>
      <c r="O424" s="186">
        <v>181.34999999999911</v>
      </c>
      <c r="P424" s="186">
        <v>0.74020408163264939</v>
      </c>
      <c r="Q424" s="186">
        <v>1.7590357942330446</v>
      </c>
      <c r="R424" s="187">
        <v>0.85482708933717633</v>
      </c>
      <c r="S424" s="192">
        <v>9.75</v>
      </c>
      <c r="T424" s="192">
        <v>176.39999999999935</v>
      </c>
      <c r="U424" s="192">
        <v>0.74020408163264939</v>
      </c>
      <c r="V424" s="192">
        <v>1.7043002506196709</v>
      </c>
      <c r="W424" s="187">
        <v>0.85878962536023096</v>
      </c>
      <c r="X424" s="187">
        <v>1.7136167146974073</v>
      </c>
      <c r="Y424" s="188">
        <v>28</v>
      </c>
      <c r="Z424" s="188">
        <v>64</v>
      </c>
      <c r="AA424" s="188">
        <v>68</v>
      </c>
      <c r="AB424" s="188">
        <v>77</v>
      </c>
      <c r="AC424" s="188">
        <v>83</v>
      </c>
      <c r="AD424" s="189">
        <v>20.819999999999986</v>
      </c>
    </row>
    <row r="425" spans="1:30" s="183" customFormat="1" ht="11.35" x14ac:dyDescent="0.35">
      <c r="A425" s="175">
        <v>412</v>
      </c>
      <c r="B425" s="175">
        <v>18.449999999999932</v>
      </c>
      <c r="C425" s="175">
        <v>1060.5000000000077</v>
      </c>
      <c r="D425" s="184">
        <v>4.3285714285714603</v>
      </c>
      <c r="E425" s="184">
        <v>4.9444454677553749</v>
      </c>
      <c r="F425" s="185">
        <v>1432.2698999999961</v>
      </c>
      <c r="G425" s="185">
        <v>18078.205865000164</v>
      </c>
      <c r="H425" s="185">
        <v>73.788595367347611</v>
      </c>
      <c r="I425" s="185">
        <v>162.88470233704149</v>
      </c>
      <c r="J425" s="185">
        <v>1600</v>
      </c>
      <c r="K425" s="185">
        <v>304700</v>
      </c>
      <c r="L425" s="185">
        <v>1243.6734693877552</v>
      </c>
      <c r="M425" s="185">
        <v>271.51437692175546</v>
      </c>
      <c r="N425" s="186">
        <v>7.6500000000000057</v>
      </c>
      <c r="O425" s="186">
        <v>113.84999999999845</v>
      </c>
      <c r="P425" s="186">
        <v>0.46469387755101405</v>
      </c>
      <c r="Q425" s="186">
        <v>1.2900503580855955</v>
      </c>
      <c r="R425" s="187">
        <v>0.90477982687241376</v>
      </c>
      <c r="S425" s="192">
        <v>11.700000000000001</v>
      </c>
      <c r="T425" s="192">
        <v>130.1999999999984</v>
      </c>
      <c r="U425" s="192">
        <v>0.46469387755101405</v>
      </c>
      <c r="V425" s="192">
        <v>1.5744085540551198</v>
      </c>
      <c r="W425" s="187">
        <v>0.89110525655501316</v>
      </c>
      <c r="X425" s="187">
        <v>1.7958850834274269</v>
      </c>
      <c r="Y425" s="188">
        <v>39</v>
      </c>
      <c r="Z425" s="188">
        <v>73</v>
      </c>
      <c r="AA425" s="188">
        <v>48</v>
      </c>
      <c r="AB425" s="188">
        <v>78</v>
      </c>
      <c r="AC425" s="188">
        <v>82</v>
      </c>
      <c r="AD425" s="189">
        <v>19.927499999999974</v>
      </c>
    </row>
    <row r="426" spans="1:30" s="183" customFormat="1" ht="11.35" x14ac:dyDescent="0.35">
      <c r="A426" s="175">
        <v>413</v>
      </c>
      <c r="B426" s="175">
        <v>16.499999999999993</v>
      </c>
      <c r="C426" s="175">
        <v>441.89999999999816</v>
      </c>
      <c r="D426" s="184">
        <v>1.8036734693877476</v>
      </c>
      <c r="E426" s="184">
        <v>2.9257384481035178</v>
      </c>
      <c r="F426" s="185">
        <v>1271.6415000000002</v>
      </c>
      <c r="G426" s="185">
        <v>10324.985329999923</v>
      </c>
      <c r="H426" s="185">
        <v>42.142797265305809</v>
      </c>
      <c r="I426" s="185">
        <v>123.63175734256713</v>
      </c>
      <c r="J426" s="185">
        <v>1600</v>
      </c>
      <c r="K426" s="185">
        <v>308700</v>
      </c>
      <c r="L426" s="185">
        <v>1260</v>
      </c>
      <c r="M426" s="185">
        <v>280.31744300428221</v>
      </c>
      <c r="N426" s="186">
        <v>9.1499999999998636</v>
      </c>
      <c r="O426" s="186">
        <v>212.54999999999859</v>
      </c>
      <c r="P426" s="186">
        <v>0.86755102040815746</v>
      </c>
      <c r="Q426" s="186">
        <v>1.8723062952318728</v>
      </c>
      <c r="R426" s="187">
        <v>0.82946202912504607</v>
      </c>
      <c r="S426" s="192">
        <v>9.6000000000000227</v>
      </c>
      <c r="T426" s="192">
        <v>230.24999999999869</v>
      </c>
      <c r="U426" s="192">
        <v>0.86755102040815746</v>
      </c>
      <c r="V426" s="192">
        <v>1.8657992725352543</v>
      </c>
      <c r="W426" s="187">
        <v>0.81526056083764675</v>
      </c>
      <c r="X426" s="187">
        <v>1.6447225899626927</v>
      </c>
      <c r="Y426" s="188">
        <v>37</v>
      </c>
      <c r="Z426" s="188">
        <v>70</v>
      </c>
      <c r="AA426" s="188">
        <v>53</v>
      </c>
      <c r="AB426" s="188">
        <v>87</v>
      </c>
      <c r="AC426" s="188">
        <v>73</v>
      </c>
      <c r="AD426" s="189">
        <v>20.772499999999976</v>
      </c>
    </row>
    <row r="427" spans="1:30" s="183" customFormat="1" ht="11.35" x14ac:dyDescent="0.35">
      <c r="A427" s="175">
        <v>414</v>
      </c>
      <c r="B427" s="175">
        <v>26.850000000000591</v>
      </c>
      <c r="C427" s="175">
        <v>1377.1500000000372</v>
      </c>
      <c r="D427" s="184">
        <v>5.6210204081634165</v>
      </c>
      <c r="E427" s="184">
        <v>7.9093867363194903</v>
      </c>
      <c r="F427" s="185">
        <v>1793.683800000043</v>
      </c>
      <c r="G427" s="185">
        <v>27936.030265000743</v>
      </c>
      <c r="H427" s="185">
        <v>114.02461332653364</v>
      </c>
      <c r="I427" s="185">
        <v>264.34898448625427</v>
      </c>
      <c r="J427" s="185">
        <v>1600</v>
      </c>
      <c r="K427" s="185">
        <v>309350</v>
      </c>
      <c r="L427" s="185">
        <v>1262.6530612244899</v>
      </c>
      <c r="M427" s="185">
        <v>259.77429918533096</v>
      </c>
      <c r="N427" s="186">
        <v>7.6499999999999915</v>
      </c>
      <c r="O427" s="186">
        <v>136.19999999999882</v>
      </c>
      <c r="P427" s="186">
        <v>0.55591836734693401</v>
      </c>
      <c r="Q427" s="186">
        <v>1.4386482133702283</v>
      </c>
      <c r="R427" s="187">
        <v>0.88575742325113316</v>
      </c>
      <c r="S427" s="192">
        <v>7.6500000000000341</v>
      </c>
      <c r="T427" s="192">
        <v>131.69999999999865</v>
      </c>
      <c r="U427" s="192">
        <v>0.55591836734693401</v>
      </c>
      <c r="V427" s="192">
        <v>1.4325683839315833</v>
      </c>
      <c r="W427" s="187">
        <v>0.88953195772521487</v>
      </c>
      <c r="X427" s="187">
        <v>1.7752893809763481</v>
      </c>
      <c r="Y427" s="188">
        <v>29</v>
      </c>
      <c r="Z427" s="188">
        <v>83</v>
      </c>
      <c r="AA427" s="188">
        <v>48</v>
      </c>
      <c r="AB427" s="188">
        <v>82</v>
      </c>
      <c r="AC427" s="188">
        <v>78</v>
      </c>
      <c r="AD427" s="189">
        <v>19.86999999999998</v>
      </c>
    </row>
    <row r="428" spans="1:30" s="183" customFormat="1" ht="11.35" x14ac:dyDescent="0.35">
      <c r="A428" s="175">
        <v>415</v>
      </c>
      <c r="B428" s="175">
        <v>33.300000000000182</v>
      </c>
      <c r="C428" s="175">
        <v>1893.450000000016</v>
      </c>
      <c r="D428" s="184">
        <v>7.7283673469388408</v>
      </c>
      <c r="E428" s="184">
        <v>9.5527741114903382</v>
      </c>
      <c r="F428" s="185">
        <v>2824.3827000000188</v>
      </c>
      <c r="G428" s="185">
        <v>37315.83644500019</v>
      </c>
      <c r="H428" s="185">
        <v>152.30953651020485</v>
      </c>
      <c r="I428" s="185">
        <v>377.13862256554148</v>
      </c>
      <c r="J428" s="185">
        <v>1600</v>
      </c>
      <c r="K428" s="185">
        <v>298450</v>
      </c>
      <c r="L428" s="185">
        <v>1218.1632653061224</v>
      </c>
      <c r="M428" s="185">
        <v>261.31503402155715</v>
      </c>
      <c r="N428" s="186">
        <v>9.5999999999999091</v>
      </c>
      <c r="O428" s="186">
        <v>120.14999999999853</v>
      </c>
      <c r="P428" s="186">
        <v>0.49040816326530012</v>
      </c>
      <c r="Q428" s="186">
        <v>1.5709321123372539</v>
      </c>
      <c r="R428" s="187">
        <v>0.89842759320314591</v>
      </c>
      <c r="S428" s="192">
        <v>9.6000000000000227</v>
      </c>
      <c r="T428" s="192">
        <v>96.899999999998485</v>
      </c>
      <c r="U428" s="192">
        <v>0.49040816326530012</v>
      </c>
      <c r="V428" s="192">
        <v>1.3525477798664443</v>
      </c>
      <c r="W428" s="187">
        <v>0.91808267816383593</v>
      </c>
      <c r="X428" s="187">
        <v>1.8165102713669818</v>
      </c>
      <c r="Y428" s="188">
        <v>37</v>
      </c>
      <c r="Z428" s="188">
        <v>88</v>
      </c>
      <c r="AA428" s="188">
        <v>35</v>
      </c>
      <c r="AB428" s="188">
        <v>74</v>
      </c>
      <c r="AC428" s="188">
        <v>86</v>
      </c>
      <c r="AD428" s="189">
        <v>19.714999999999975</v>
      </c>
    </row>
    <row r="429" spans="1:30" s="183" customFormat="1" ht="11.35" x14ac:dyDescent="0.35">
      <c r="A429" s="175">
        <v>416</v>
      </c>
      <c r="B429" s="175">
        <v>22.050000000000125</v>
      </c>
      <c r="C429" s="175">
        <v>814.50000000000273</v>
      </c>
      <c r="D429" s="184">
        <v>3.3244897959183786</v>
      </c>
      <c r="E429" s="184">
        <v>4.8702543362847628</v>
      </c>
      <c r="F429" s="185">
        <v>1860.6123000000073</v>
      </c>
      <c r="G429" s="185">
        <v>18655.055170000061</v>
      </c>
      <c r="H429" s="185">
        <v>76.143082326530859</v>
      </c>
      <c r="I429" s="185">
        <v>207.126044210061</v>
      </c>
      <c r="J429" s="185">
        <v>1600</v>
      </c>
      <c r="K429" s="185">
        <v>308000</v>
      </c>
      <c r="L429" s="185">
        <v>1257.1428571428571</v>
      </c>
      <c r="M429" s="185">
        <v>267.04208546563603</v>
      </c>
      <c r="N429" s="186">
        <v>7.6499999999999773</v>
      </c>
      <c r="O429" s="186">
        <v>155.99999999999804</v>
      </c>
      <c r="P429" s="186">
        <v>0.636734693877543</v>
      </c>
      <c r="Q429" s="186">
        <v>1.4951141572664479</v>
      </c>
      <c r="R429" s="187">
        <v>0.87232997790326683</v>
      </c>
      <c r="S429" s="192">
        <v>9.5999999999999091</v>
      </c>
      <c r="T429" s="192">
        <v>170.99999999999801</v>
      </c>
      <c r="U429" s="192">
        <v>0.636734693877543</v>
      </c>
      <c r="V429" s="192">
        <v>1.740764835192248</v>
      </c>
      <c r="W429" s="187">
        <v>0.86005401424011929</v>
      </c>
      <c r="X429" s="187">
        <v>1.7323839921433861</v>
      </c>
      <c r="Y429" s="188">
        <v>30</v>
      </c>
      <c r="Z429" s="188">
        <v>80</v>
      </c>
      <c r="AA429" s="188">
        <v>50</v>
      </c>
      <c r="AB429" s="188">
        <v>87</v>
      </c>
      <c r="AC429" s="188">
        <v>73</v>
      </c>
      <c r="AD429" s="189">
        <v>20.364999999999966</v>
      </c>
    </row>
    <row r="430" spans="1:30" s="183" customFormat="1" ht="11.35" x14ac:dyDescent="0.35">
      <c r="A430" s="175">
        <v>417</v>
      </c>
      <c r="B430" s="175">
        <v>26.849999999999909</v>
      </c>
      <c r="C430" s="175">
        <v>1039.4999999999905</v>
      </c>
      <c r="D430" s="184">
        <v>4.2428571428571038</v>
      </c>
      <c r="E430" s="184">
        <v>6.226429324351737</v>
      </c>
      <c r="F430" s="185">
        <v>2396.0402999999924</v>
      </c>
      <c r="G430" s="185">
        <v>25168.98297999971</v>
      </c>
      <c r="H430" s="185">
        <v>102.73054277550902</v>
      </c>
      <c r="I430" s="185">
        <v>288.97293909871536</v>
      </c>
      <c r="J430" s="185">
        <v>1600</v>
      </c>
      <c r="K430" s="185">
        <v>312850</v>
      </c>
      <c r="L430" s="185">
        <v>1276.9387755102041</v>
      </c>
      <c r="M430" s="185">
        <v>278.69870388588981</v>
      </c>
      <c r="N430" s="186">
        <v>9.5999999999999091</v>
      </c>
      <c r="O430" s="186">
        <v>146.99999999999909</v>
      </c>
      <c r="P430" s="186">
        <v>0.59999999999999631</v>
      </c>
      <c r="Q430" s="186">
        <v>1.5039905933608768</v>
      </c>
      <c r="R430" s="187">
        <v>0.88007831620166488</v>
      </c>
      <c r="S430" s="192">
        <v>13.650000000000002</v>
      </c>
      <c r="T430" s="192">
        <v>147.89999999999898</v>
      </c>
      <c r="U430" s="192">
        <v>0.59999999999999631</v>
      </c>
      <c r="V430" s="192">
        <v>1.6936800241156205</v>
      </c>
      <c r="W430" s="187">
        <v>0.87934410181106293</v>
      </c>
      <c r="X430" s="187">
        <v>1.7594224180127278</v>
      </c>
      <c r="Y430" s="188">
        <v>33</v>
      </c>
      <c r="Z430" s="188">
        <v>70</v>
      </c>
      <c r="AA430" s="188">
        <v>57</v>
      </c>
      <c r="AB430" s="188">
        <v>79</v>
      </c>
      <c r="AC430" s="188">
        <v>81</v>
      </c>
      <c r="AD430" s="189">
        <v>20.429999999999986</v>
      </c>
    </row>
    <row r="431" spans="1:30" s="183" customFormat="1" ht="11.35" x14ac:dyDescent="0.35">
      <c r="A431" s="175">
        <v>418</v>
      </c>
      <c r="B431" s="175">
        <v>9.0000000000000142</v>
      </c>
      <c r="C431" s="175">
        <v>397.04999999999995</v>
      </c>
      <c r="D431" s="184">
        <v>1.620612244897959</v>
      </c>
      <c r="E431" s="184">
        <v>2.2843403181648982</v>
      </c>
      <c r="F431" s="185">
        <v>803.14200000000142</v>
      </c>
      <c r="G431" s="185">
        <v>12220.697910000043</v>
      </c>
      <c r="H431" s="185">
        <v>49.880399632653237</v>
      </c>
      <c r="I431" s="185">
        <v>122.92218140754936</v>
      </c>
      <c r="J431" s="185">
        <v>1600</v>
      </c>
      <c r="K431" s="185">
        <v>312100</v>
      </c>
      <c r="L431" s="185">
        <v>1273.8775510204082</v>
      </c>
      <c r="M431" s="185">
        <v>279.25410256119193</v>
      </c>
      <c r="N431" s="186">
        <v>9.5999999999999091</v>
      </c>
      <c r="O431" s="186">
        <v>177.59999999999872</v>
      </c>
      <c r="P431" s="186">
        <v>0.72489795918366817</v>
      </c>
      <c r="Q431" s="186">
        <v>1.7430578022085308</v>
      </c>
      <c r="R431" s="187">
        <v>0.85703936247283352</v>
      </c>
      <c r="S431" s="192">
        <v>9.75</v>
      </c>
      <c r="T431" s="192">
        <v>210.29999999999859</v>
      </c>
      <c r="U431" s="192">
        <v>0.72489795918366817</v>
      </c>
      <c r="V431" s="192">
        <v>1.8179719232384943</v>
      </c>
      <c r="W431" s="187">
        <v>0.83071721806327059</v>
      </c>
      <c r="X431" s="187">
        <v>1.6877565805361041</v>
      </c>
      <c r="Y431" s="188">
        <v>31</v>
      </c>
      <c r="Z431" s="188">
        <v>67</v>
      </c>
      <c r="AA431" s="188">
        <v>62</v>
      </c>
      <c r="AB431" s="188">
        <v>86</v>
      </c>
      <c r="AC431" s="188">
        <v>74</v>
      </c>
      <c r="AD431" s="189">
        <v>20.704999999999977</v>
      </c>
    </row>
    <row r="432" spans="1:30" s="183" customFormat="1" ht="11.35" x14ac:dyDescent="0.35">
      <c r="A432" s="175">
        <v>419</v>
      </c>
      <c r="B432" s="175">
        <v>26.700000000000159</v>
      </c>
      <c r="C432" s="175">
        <v>1911.7500000000705</v>
      </c>
      <c r="D432" s="184">
        <v>7.8030612244900839</v>
      </c>
      <c r="E432" s="184">
        <v>7.0522421745754889</v>
      </c>
      <c r="F432" s="185">
        <v>1981.0836000000552</v>
      </c>
      <c r="G432" s="185">
        <v>46438.265360001707</v>
      </c>
      <c r="H432" s="185">
        <v>189.54394024490492</v>
      </c>
      <c r="I432" s="185">
        <v>336.78987865394947</v>
      </c>
      <c r="J432" s="185">
        <v>1600</v>
      </c>
      <c r="K432" s="185">
        <v>314200</v>
      </c>
      <c r="L432" s="185">
        <v>1282.4489795918366</v>
      </c>
      <c r="M432" s="185">
        <v>271.3395022108283</v>
      </c>
      <c r="N432" s="186">
        <v>9.4500000000000455</v>
      </c>
      <c r="O432" s="186">
        <v>92.549999999997937</v>
      </c>
      <c r="P432" s="186">
        <v>0.37775510204080792</v>
      </c>
      <c r="Q432" s="186">
        <v>1.2798425641302511</v>
      </c>
      <c r="R432" s="187">
        <v>0.92092784826349006</v>
      </c>
      <c r="S432" s="192">
        <v>7.8000000000000007</v>
      </c>
      <c r="T432" s="192">
        <v>100.79999999999822</v>
      </c>
      <c r="U432" s="192">
        <v>0.37775510204080792</v>
      </c>
      <c r="V432" s="192">
        <v>1.416816449812397</v>
      </c>
      <c r="W432" s="187">
        <v>0.91387927720107787</v>
      </c>
      <c r="X432" s="187">
        <v>1.8348071254645679</v>
      </c>
      <c r="Y432" s="188">
        <v>29</v>
      </c>
      <c r="Z432" s="188">
        <v>76</v>
      </c>
      <c r="AA432" s="188">
        <v>55</v>
      </c>
      <c r="AB432" s="188">
        <v>81</v>
      </c>
      <c r="AC432" s="188">
        <v>79</v>
      </c>
      <c r="AD432" s="189">
        <v>19.507499999999968</v>
      </c>
    </row>
    <row r="433" spans="1:30" s="183" customFormat="1" ht="11.35" x14ac:dyDescent="0.35">
      <c r="A433" s="175">
        <v>420</v>
      </c>
      <c r="B433" s="175">
        <v>14.999999999999972</v>
      </c>
      <c r="C433" s="175">
        <v>708.00000000001114</v>
      </c>
      <c r="D433" s="184">
        <v>2.8897959183673922</v>
      </c>
      <c r="E433" s="184">
        <v>3.5475398366482662</v>
      </c>
      <c r="F433" s="185">
        <v>1177.9415999999967</v>
      </c>
      <c r="G433" s="185">
        <v>20854.771870000306</v>
      </c>
      <c r="H433" s="185">
        <v>85.121517836735947</v>
      </c>
      <c r="I433" s="185">
        <v>186.47384560159216</v>
      </c>
      <c r="J433" s="185">
        <v>1600</v>
      </c>
      <c r="K433" s="185">
        <v>309850</v>
      </c>
      <c r="L433" s="185">
        <v>1264.6938775510205</v>
      </c>
      <c r="M433" s="185">
        <v>280.71266185894729</v>
      </c>
      <c r="N433" s="186">
        <v>9.5999999999999091</v>
      </c>
      <c r="O433" s="186">
        <v>158.54999999999853</v>
      </c>
      <c r="P433" s="186">
        <v>0.64714285714285114</v>
      </c>
      <c r="Q433" s="186">
        <v>1.671455143006213</v>
      </c>
      <c r="R433" s="187">
        <v>0.86898859692612884</v>
      </c>
      <c r="S433" s="192">
        <v>13.650000000000002</v>
      </c>
      <c r="T433" s="192">
        <v>160.19999999999862</v>
      </c>
      <c r="U433" s="192">
        <v>0.64714285714285114</v>
      </c>
      <c r="V433" s="192">
        <v>1.7601215684618086</v>
      </c>
      <c r="W433" s="187">
        <v>0.86762518591968363</v>
      </c>
      <c r="X433" s="187">
        <v>1.7366137828458124</v>
      </c>
      <c r="Y433" s="188">
        <v>38</v>
      </c>
      <c r="Z433" s="188">
        <v>64</v>
      </c>
      <c r="AA433" s="188">
        <v>58</v>
      </c>
      <c r="AB433" s="188">
        <v>82</v>
      </c>
      <c r="AC433" s="188">
        <v>78</v>
      </c>
      <c r="AD433" s="189">
        <v>20.169999999999973</v>
      </c>
    </row>
    <row r="434" spans="1:30" s="183" customFormat="1" ht="11.35" x14ac:dyDescent="0.35">
      <c r="A434" s="175">
        <v>421</v>
      </c>
      <c r="B434" s="175">
        <v>17.550000000000182</v>
      </c>
      <c r="C434" s="175">
        <v>887.55000000001075</v>
      </c>
      <c r="D434" s="184">
        <v>3.6226530612245336</v>
      </c>
      <c r="E434" s="184">
        <v>4.2365659304723309</v>
      </c>
      <c r="F434" s="185">
        <v>1164.5559000000164</v>
      </c>
      <c r="G434" s="185">
        <v>19542.155255000253</v>
      </c>
      <c r="H434" s="185">
        <v>79.763899000001032</v>
      </c>
      <c r="I434" s="185">
        <v>181.20110291902617</v>
      </c>
      <c r="J434" s="185">
        <v>1600</v>
      </c>
      <c r="K434" s="185">
        <v>308050</v>
      </c>
      <c r="L434" s="185">
        <v>1257.3469387755101</v>
      </c>
      <c r="M434" s="185">
        <v>269.15757702752524</v>
      </c>
      <c r="N434" s="186">
        <v>9.5999999999999659</v>
      </c>
      <c r="O434" s="186">
        <v>131.24999999999929</v>
      </c>
      <c r="P434" s="186">
        <v>0.53571428571428281</v>
      </c>
      <c r="Q434" s="186">
        <v>1.5464329659033933</v>
      </c>
      <c r="R434" s="187">
        <v>0.88867684478371545</v>
      </c>
      <c r="S434" s="192">
        <v>7.8000000000000007</v>
      </c>
      <c r="T434" s="192">
        <v>119.99999999999932</v>
      </c>
      <c r="U434" s="192">
        <v>0.53571428571428281</v>
      </c>
      <c r="V434" s="192">
        <v>1.2551279893522354</v>
      </c>
      <c r="W434" s="187">
        <v>0.89821882951653997</v>
      </c>
      <c r="X434" s="187">
        <v>1.7868956743002555</v>
      </c>
      <c r="Y434" s="188">
        <v>30</v>
      </c>
      <c r="Z434" s="188">
        <v>82</v>
      </c>
      <c r="AA434" s="188">
        <v>48</v>
      </c>
      <c r="AB434" s="188">
        <v>79</v>
      </c>
      <c r="AC434" s="188">
        <v>81</v>
      </c>
      <c r="AD434" s="189">
        <v>19.649999999999988</v>
      </c>
    </row>
    <row r="435" spans="1:30" s="183" customFormat="1" ht="11.35" x14ac:dyDescent="0.35">
      <c r="A435" s="175">
        <v>422</v>
      </c>
      <c r="B435" s="175">
        <v>18.300000000000409</v>
      </c>
      <c r="C435" s="175">
        <v>1150.0500000000234</v>
      </c>
      <c r="D435" s="184">
        <v>4.6940816326531563</v>
      </c>
      <c r="E435" s="184">
        <v>4.8142990222125457</v>
      </c>
      <c r="F435" s="185">
        <v>1445.6555999999991</v>
      </c>
      <c r="G435" s="185">
        <v>28556.234365000517</v>
      </c>
      <c r="H435" s="185">
        <v>116.55605863265517</v>
      </c>
      <c r="I435" s="185">
        <v>243.38773671300365</v>
      </c>
      <c r="J435" s="185">
        <v>1600</v>
      </c>
      <c r="K435" s="185">
        <v>305350</v>
      </c>
      <c r="L435" s="185">
        <v>1246.3265306122448</v>
      </c>
      <c r="M435" s="185">
        <v>282.71005448691773</v>
      </c>
      <c r="N435" s="186">
        <v>8.3999999999998636</v>
      </c>
      <c r="O435" s="186">
        <v>87.749999999998678</v>
      </c>
      <c r="P435" s="186">
        <v>0.35816326530611703</v>
      </c>
      <c r="Q435" s="186">
        <v>1.2241234292163847</v>
      </c>
      <c r="R435" s="187">
        <v>0.9247878632039096</v>
      </c>
      <c r="S435" s="192">
        <v>15.600000000000001</v>
      </c>
      <c r="T435" s="192">
        <v>125.69999999999891</v>
      </c>
      <c r="U435" s="192">
        <v>0.35816326530611703</v>
      </c>
      <c r="V435" s="192">
        <v>1.6325746588526895</v>
      </c>
      <c r="W435" s="187">
        <v>0.8922602211365398</v>
      </c>
      <c r="X435" s="187">
        <v>1.8170480843404495</v>
      </c>
      <c r="Y435" s="188">
        <v>36</v>
      </c>
      <c r="Z435" s="188">
        <v>73</v>
      </c>
      <c r="AA435" s="188">
        <v>51</v>
      </c>
      <c r="AB435" s="188">
        <v>92</v>
      </c>
      <c r="AC435" s="188">
        <v>68</v>
      </c>
      <c r="AD435" s="189">
        <v>19.444999999999983</v>
      </c>
    </row>
    <row r="436" spans="1:30" s="183" customFormat="1" ht="11.35" x14ac:dyDescent="0.35">
      <c r="A436" s="175">
        <v>423</v>
      </c>
      <c r="B436" s="175">
        <v>18.750000000000114</v>
      </c>
      <c r="C436" s="175">
        <v>915.15000000000657</v>
      </c>
      <c r="D436" s="184">
        <v>3.7353061224490065</v>
      </c>
      <c r="E436" s="184">
        <v>4.558206031047626</v>
      </c>
      <c r="F436" s="185">
        <v>1512.5841000000144</v>
      </c>
      <c r="G436" s="185">
        <v>23168.192655000112</v>
      </c>
      <c r="H436" s="185">
        <v>94.564051653061682</v>
      </c>
      <c r="I436" s="185">
        <v>219.35856131597293</v>
      </c>
      <c r="J436" s="185">
        <v>1600</v>
      </c>
      <c r="K436" s="185">
        <v>308350</v>
      </c>
      <c r="L436" s="185">
        <v>1258.5714285714287</v>
      </c>
      <c r="M436" s="185">
        <v>281.51376520518494</v>
      </c>
      <c r="N436" s="186">
        <v>7.6499999999999773</v>
      </c>
      <c r="O436" s="186">
        <v>136.19999999999897</v>
      </c>
      <c r="P436" s="186">
        <v>0.55591836734693456</v>
      </c>
      <c r="Q436" s="186">
        <v>1.3829597008923931</v>
      </c>
      <c r="R436" s="187">
        <v>0.88810844115834953</v>
      </c>
      <c r="S436" s="192">
        <v>9.3000000000000007</v>
      </c>
      <c r="T436" s="192">
        <v>155.24999999999915</v>
      </c>
      <c r="U436" s="192">
        <v>0.55591836734693456</v>
      </c>
      <c r="V436" s="192">
        <v>1.7728134695615272</v>
      </c>
      <c r="W436" s="187">
        <v>0.8724584103512022</v>
      </c>
      <c r="X436" s="187">
        <v>1.7605668515095516</v>
      </c>
      <c r="Y436" s="188">
        <v>33</v>
      </c>
      <c r="Z436" s="188">
        <v>73</v>
      </c>
      <c r="AA436" s="188">
        <v>54</v>
      </c>
      <c r="AB436" s="188">
        <v>80</v>
      </c>
      <c r="AC436" s="188">
        <v>80</v>
      </c>
      <c r="AD436" s="189">
        <v>20.287499999999984</v>
      </c>
    </row>
    <row r="437" spans="1:30" s="183" customFormat="1" ht="11.35" x14ac:dyDescent="0.35">
      <c r="A437" s="175">
        <v>424</v>
      </c>
      <c r="B437" s="175">
        <v>29.400000000000205</v>
      </c>
      <c r="C437" s="175">
        <v>1044.1500000000076</v>
      </c>
      <c r="D437" s="184">
        <v>4.2618367346939081</v>
      </c>
      <c r="E437" s="184">
        <v>6.5923066417212253</v>
      </c>
      <c r="F437" s="185">
        <v>2222.0262000000184</v>
      </c>
      <c r="G437" s="185">
        <v>26852.606580000174</v>
      </c>
      <c r="H437" s="185">
        <v>109.60247583673541</v>
      </c>
      <c r="I437" s="185">
        <v>273.78234341828045</v>
      </c>
      <c r="J437" s="185">
        <v>1600</v>
      </c>
      <c r="K437" s="185">
        <v>307450</v>
      </c>
      <c r="L437" s="185">
        <v>1254.8979591836735</v>
      </c>
      <c r="M437" s="185">
        <v>275.75620654236917</v>
      </c>
      <c r="N437" s="186">
        <v>9.5999999999999091</v>
      </c>
      <c r="O437" s="186">
        <v>166.34999999999792</v>
      </c>
      <c r="P437" s="186">
        <v>0.67897959183672618</v>
      </c>
      <c r="Q437" s="186">
        <v>1.5418668758023473</v>
      </c>
      <c r="R437" s="187">
        <v>0.86367547633681774</v>
      </c>
      <c r="S437" s="192">
        <v>9.75</v>
      </c>
      <c r="T437" s="192">
        <v>168.29999999999791</v>
      </c>
      <c r="U437" s="192">
        <v>0.67897959183672618</v>
      </c>
      <c r="V437" s="192">
        <v>1.7163368876214029</v>
      </c>
      <c r="W437" s="187">
        <v>0.86207744314689772</v>
      </c>
      <c r="X437" s="187">
        <v>1.7257529194837153</v>
      </c>
      <c r="Y437" s="188">
        <v>36</v>
      </c>
      <c r="Z437" s="188">
        <v>72</v>
      </c>
      <c r="AA437" s="188">
        <v>52</v>
      </c>
      <c r="AB437" s="188">
        <v>79</v>
      </c>
      <c r="AC437" s="188">
        <v>81</v>
      </c>
      <c r="AD437" s="189">
        <v>20.337499999999967</v>
      </c>
    </row>
    <row r="438" spans="1:30" s="183" customFormat="1" ht="11.35" x14ac:dyDescent="0.35">
      <c r="A438" s="175">
        <v>425</v>
      </c>
      <c r="B438" s="175">
        <v>11.400000000000091</v>
      </c>
      <c r="C438" s="175">
        <v>383.40000000000316</v>
      </c>
      <c r="D438" s="184">
        <v>1.5648979591836865</v>
      </c>
      <c r="E438" s="184">
        <v>2.4163913638216052</v>
      </c>
      <c r="F438" s="185">
        <v>535.42800000000011</v>
      </c>
      <c r="G438" s="185">
        <v>7416.7932750000655</v>
      </c>
      <c r="H438" s="185">
        <v>30.272625612245164</v>
      </c>
      <c r="I438" s="185">
        <v>75.600338261387449</v>
      </c>
      <c r="J438" s="185">
        <v>1600</v>
      </c>
      <c r="K438" s="185">
        <v>303100</v>
      </c>
      <c r="L438" s="185">
        <v>1237.1428571428571</v>
      </c>
      <c r="M438" s="185">
        <v>283.25537339541688</v>
      </c>
      <c r="N438" s="186">
        <v>9.6000000000000227</v>
      </c>
      <c r="O438" s="186">
        <v>212.84999999999854</v>
      </c>
      <c r="P438" s="186">
        <v>0.86877551020407573</v>
      </c>
      <c r="Q438" s="186">
        <v>1.9358657916632995</v>
      </c>
      <c r="R438" s="187">
        <v>0.8277703604806419</v>
      </c>
      <c r="S438" s="192">
        <v>9.5999999999999091</v>
      </c>
      <c r="T438" s="192">
        <v>218.54999999999851</v>
      </c>
      <c r="U438" s="192">
        <v>0.86877551020407573</v>
      </c>
      <c r="V438" s="192">
        <v>1.7952373006208098</v>
      </c>
      <c r="W438" s="187">
        <v>0.82315815026095496</v>
      </c>
      <c r="X438" s="187">
        <v>1.650928510741597</v>
      </c>
      <c r="Y438" s="188">
        <v>42</v>
      </c>
      <c r="Z438" s="188">
        <v>66</v>
      </c>
      <c r="AA438" s="188">
        <v>52</v>
      </c>
      <c r="AB438" s="188">
        <v>67</v>
      </c>
      <c r="AC438" s="188">
        <v>93</v>
      </c>
      <c r="AD438" s="189">
        <v>20.597499999999975</v>
      </c>
    </row>
    <row r="439" spans="1:30" s="183" customFormat="1" ht="11.35" x14ac:dyDescent="0.35">
      <c r="A439" s="175">
        <v>426</v>
      </c>
      <c r="B439" s="175">
        <v>20.25</v>
      </c>
      <c r="C439" s="175">
        <v>1028.1000000000122</v>
      </c>
      <c r="D439" s="184">
        <v>4.1963265306122945</v>
      </c>
      <c r="E439" s="184">
        <v>4.8452958824021168</v>
      </c>
      <c r="F439" s="185">
        <v>1807.0695000000003</v>
      </c>
      <c r="G439" s="185">
        <v>25329.016460000312</v>
      </c>
      <c r="H439" s="185">
        <v>103.3837406530625</v>
      </c>
      <c r="I439" s="185">
        <v>235.99518735025404</v>
      </c>
      <c r="J439" s="185">
        <v>1600</v>
      </c>
      <c r="K439" s="185">
        <v>308050</v>
      </c>
      <c r="L439" s="185">
        <v>1257.3469387755101</v>
      </c>
      <c r="M439" s="185">
        <v>269.15757702752524</v>
      </c>
      <c r="N439" s="186">
        <v>9.2999999999999545</v>
      </c>
      <c r="O439" s="186">
        <v>146.3999999999987</v>
      </c>
      <c r="P439" s="186">
        <v>0.597551020408158</v>
      </c>
      <c r="Q439" s="186">
        <v>1.5472060098562825</v>
      </c>
      <c r="R439" s="187">
        <v>0.87863715493658401</v>
      </c>
      <c r="S439" s="192">
        <v>11.700000000000001</v>
      </c>
      <c r="T439" s="192">
        <v>144.44999999999857</v>
      </c>
      <c r="U439" s="192">
        <v>0.597551020408158</v>
      </c>
      <c r="V439" s="192">
        <v>1.6825904101883069</v>
      </c>
      <c r="W439" s="187">
        <v>0.8802536682417319</v>
      </c>
      <c r="X439" s="187">
        <v>1.7588908231783158</v>
      </c>
      <c r="Y439" s="188">
        <v>32</v>
      </c>
      <c r="Z439" s="188">
        <v>75</v>
      </c>
      <c r="AA439" s="188">
        <v>53</v>
      </c>
      <c r="AB439" s="188">
        <v>81</v>
      </c>
      <c r="AC439" s="188">
        <v>79</v>
      </c>
      <c r="AD439" s="189">
        <v>20.104999999999976</v>
      </c>
    </row>
    <row r="440" spans="1:30" s="183" customFormat="1" ht="11.35" x14ac:dyDescent="0.35">
      <c r="A440" s="175">
        <v>427</v>
      </c>
      <c r="B440" s="175">
        <v>18.450000000000045</v>
      </c>
      <c r="C440" s="175">
        <v>625.05000000000905</v>
      </c>
      <c r="D440" s="184">
        <v>2.5512244897959553</v>
      </c>
      <c r="E440" s="184">
        <v>4.0461044980615872</v>
      </c>
      <c r="F440" s="185">
        <v>1378.7271000000044</v>
      </c>
      <c r="G440" s="185">
        <v>16249.273055000247</v>
      </c>
      <c r="H440" s="185">
        <v>66.323563489796925</v>
      </c>
      <c r="I440" s="185">
        <v>169.90770620839109</v>
      </c>
      <c r="J440" s="185">
        <v>1600</v>
      </c>
      <c r="K440" s="185">
        <v>309850</v>
      </c>
      <c r="L440" s="185">
        <v>1264.6938775510205</v>
      </c>
      <c r="M440" s="185">
        <v>280.71266185894729</v>
      </c>
      <c r="N440" s="186">
        <v>8.3999999999999773</v>
      </c>
      <c r="O440" s="186">
        <v>240.74999999999807</v>
      </c>
      <c r="P440" s="186">
        <v>0.98265306122448193</v>
      </c>
      <c r="Q440" s="186">
        <v>2.0145818582441257</v>
      </c>
      <c r="R440" s="187">
        <v>0.80994671403197283</v>
      </c>
      <c r="S440" s="192">
        <v>9.6000000000000227</v>
      </c>
      <c r="T440" s="192">
        <v>201.8999999999981</v>
      </c>
      <c r="U440" s="192">
        <v>0.98265306122448193</v>
      </c>
      <c r="V440" s="192">
        <v>1.8957436344967504</v>
      </c>
      <c r="W440" s="187">
        <v>0.84061574896388536</v>
      </c>
      <c r="X440" s="187">
        <v>1.6505624629958582</v>
      </c>
      <c r="Y440" s="188">
        <v>37</v>
      </c>
      <c r="Z440" s="188">
        <v>69</v>
      </c>
      <c r="AA440" s="188">
        <v>54</v>
      </c>
      <c r="AB440" s="188">
        <v>89</v>
      </c>
      <c r="AC440" s="188">
        <v>71</v>
      </c>
      <c r="AD440" s="189">
        <v>21.112499999999969</v>
      </c>
    </row>
    <row r="441" spans="1:30" s="183" customFormat="1" ht="11.35" x14ac:dyDescent="0.35">
      <c r="A441" s="175">
        <v>428</v>
      </c>
      <c r="B441" s="175">
        <v>33.150000000000006</v>
      </c>
      <c r="C441" s="175">
        <v>1568.4000000000303</v>
      </c>
      <c r="D441" s="184">
        <v>6.4016326530613483</v>
      </c>
      <c r="E441" s="184">
        <v>7.5215930545076679</v>
      </c>
      <c r="F441" s="185">
        <v>2288.9547000000007</v>
      </c>
      <c r="G441" s="185">
        <v>42109.106885000772</v>
      </c>
      <c r="H441" s="185">
        <v>171.87390565306438</v>
      </c>
      <c r="I441" s="185">
        <v>384.71257954098377</v>
      </c>
      <c r="J441" s="185">
        <v>1600</v>
      </c>
      <c r="K441" s="185">
        <v>308000</v>
      </c>
      <c r="L441" s="185">
        <v>1257.1428571428571</v>
      </c>
      <c r="M441" s="185">
        <v>282.69777640951696</v>
      </c>
      <c r="N441" s="186">
        <v>9.5999999999999091</v>
      </c>
      <c r="O441" s="186">
        <v>107.39999999999944</v>
      </c>
      <c r="P441" s="186">
        <v>0.43836734693877322</v>
      </c>
      <c r="Q441" s="186">
        <v>1.3831159093154544</v>
      </c>
      <c r="R441" s="187">
        <v>0.91002764513696943</v>
      </c>
      <c r="S441" s="192">
        <v>11.700000000000001</v>
      </c>
      <c r="T441" s="192">
        <v>152.69999999999888</v>
      </c>
      <c r="U441" s="192">
        <v>0.43836734693877322</v>
      </c>
      <c r="V441" s="192">
        <v>1.9080313300292899</v>
      </c>
      <c r="W441" s="187">
        <v>0.87207841166122224</v>
      </c>
      <c r="X441" s="187">
        <v>1.7821060567981917</v>
      </c>
      <c r="Y441" s="188">
        <v>33</v>
      </c>
      <c r="Z441" s="188">
        <v>74</v>
      </c>
      <c r="AA441" s="188">
        <v>53</v>
      </c>
      <c r="AB441" s="188">
        <v>83</v>
      </c>
      <c r="AC441" s="188">
        <v>77</v>
      </c>
      <c r="AD441" s="189">
        <v>19.894999999999982</v>
      </c>
    </row>
    <row r="442" spans="1:30" s="183" customFormat="1" ht="11.35" x14ac:dyDescent="0.35">
      <c r="A442" s="175">
        <v>429</v>
      </c>
      <c r="B442" s="175">
        <v>22.049999999999272</v>
      </c>
      <c r="C442" s="175">
        <v>797.85000000000093</v>
      </c>
      <c r="D442" s="184">
        <v>3.2565306122449016</v>
      </c>
      <c r="E442" s="184">
        <v>4.3668035872655757</v>
      </c>
      <c r="F442" s="185">
        <v>1338.5700000000002</v>
      </c>
      <c r="G442" s="185">
        <v>22023.194750000086</v>
      </c>
      <c r="H442" s="185">
        <v>89.890590816326878</v>
      </c>
      <c r="I442" s="185">
        <v>199.55237780662677</v>
      </c>
      <c r="J442" s="185">
        <v>1600</v>
      </c>
      <c r="K442" s="185">
        <v>314150</v>
      </c>
      <c r="L442" s="185">
        <v>1282.2448979591836</v>
      </c>
      <c r="M442" s="185">
        <v>269.26025945202878</v>
      </c>
      <c r="N442" s="186">
        <v>7.6500000000000341</v>
      </c>
      <c r="O442" s="186">
        <v>157.34999999999803</v>
      </c>
      <c r="P442" s="186">
        <v>0.64224489795917561</v>
      </c>
      <c r="Q442" s="186">
        <v>1.5905719474789644</v>
      </c>
      <c r="R442" s="187">
        <v>0.87373615792007842</v>
      </c>
      <c r="S442" s="192">
        <v>13.650000000000002</v>
      </c>
      <c r="T442" s="192">
        <v>190.94999999999828</v>
      </c>
      <c r="U442" s="192">
        <v>0.64224489795917561</v>
      </c>
      <c r="V442" s="192">
        <v>2.0325359756895707</v>
      </c>
      <c r="W442" s="187">
        <v>0.84677419354838823</v>
      </c>
      <c r="X442" s="187">
        <v>1.7205103514684668</v>
      </c>
      <c r="Y442" s="188">
        <v>34</v>
      </c>
      <c r="Z442" s="188">
        <v>70</v>
      </c>
      <c r="AA442" s="188">
        <v>56</v>
      </c>
      <c r="AB442" s="188">
        <v>84</v>
      </c>
      <c r="AC442" s="188">
        <v>76</v>
      </c>
      <c r="AD442" s="189">
        <v>20.769999999999968</v>
      </c>
    </row>
    <row r="443" spans="1:30" s="183" customFormat="1" ht="11.35" x14ac:dyDescent="0.35">
      <c r="A443" s="175">
        <v>430</v>
      </c>
      <c r="B443" s="175">
        <v>16.950000000000045</v>
      </c>
      <c r="C443" s="175">
        <v>876.600000000004</v>
      </c>
      <c r="D443" s="184">
        <v>3.5779591836734856</v>
      </c>
      <c r="E443" s="184">
        <v>4.1520022720585894</v>
      </c>
      <c r="F443" s="185">
        <v>1177.9416000000042</v>
      </c>
      <c r="G443" s="185">
        <v>19671.327260000049</v>
      </c>
      <c r="H443" s="185">
        <v>80.291131673469593</v>
      </c>
      <c r="I443" s="185">
        <v>190.34763572046941</v>
      </c>
      <c r="J443" s="185">
        <v>1600</v>
      </c>
      <c r="K443" s="185">
        <v>306200</v>
      </c>
      <c r="L443" s="185">
        <v>1249.795918367347</v>
      </c>
      <c r="M443" s="185">
        <v>286.46009217603319</v>
      </c>
      <c r="N443" s="186">
        <v>9.5999999999999659</v>
      </c>
      <c r="O443" s="186">
        <v>130.49999999999798</v>
      </c>
      <c r="P443" s="186">
        <v>0.53265306122448153</v>
      </c>
      <c r="Q443" s="186">
        <v>1.5029667048958173</v>
      </c>
      <c r="R443" s="187">
        <v>0.88859008835958664</v>
      </c>
      <c r="S443" s="192">
        <v>13.650000000000002</v>
      </c>
      <c r="T443" s="192">
        <v>124.64999999999762</v>
      </c>
      <c r="U443" s="192">
        <v>0.53265306122448153</v>
      </c>
      <c r="V443" s="192">
        <v>1.6236452519918747</v>
      </c>
      <c r="W443" s="187">
        <v>0.89358432577795033</v>
      </c>
      <c r="X443" s="187">
        <v>1.7821744141375371</v>
      </c>
      <c r="Y443" s="188">
        <v>42</v>
      </c>
      <c r="Z443" s="188">
        <v>69</v>
      </c>
      <c r="AA443" s="188">
        <v>49</v>
      </c>
      <c r="AB443" s="188">
        <v>87</v>
      </c>
      <c r="AC443" s="188">
        <v>73</v>
      </c>
      <c r="AD443" s="189">
        <v>19.522499999999965</v>
      </c>
    </row>
    <row r="444" spans="1:30" s="183" customFormat="1" ht="11.35" x14ac:dyDescent="0.35">
      <c r="A444" s="175">
        <v>431</v>
      </c>
      <c r="B444" s="175">
        <v>15</v>
      </c>
      <c r="C444" s="175">
        <v>565.79999999999779</v>
      </c>
      <c r="D444" s="184">
        <v>2.3093877551020316</v>
      </c>
      <c r="E444" s="184">
        <v>3.3643492587862016</v>
      </c>
      <c r="F444" s="185">
        <v>829.91339999999866</v>
      </c>
      <c r="G444" s="185">
        <v>12991.862959999944</v>
      </c>
      <c r="H444" s="185">
        <v>53.028012081632426</v>
      </c>
      <c r="I444" s="185">
        <v>125.25107565681532</v>
      </c>
      <c r="J444" s="185">
        <v>1600</v>
      </c>
      <c r="K444" s="185">
        <v>305050</v>
      </c>
      <c r="L444" s="185">
        <v>1245.1020408163265</v>
      </c>
      <c r="M444" s="185">
        <v>270.35285420077707</v>
      </c>
      <c r="N444" s="186">
        <v>7.6499999999999773</v>
      </c>
      <c r="O444" s="186">
        <v>184.19999999999914</v>
      </c>
      <c r="P444" s="186">
        <v>0.75183673469387402</v>
      </c>
      <c r="Q444" s="186">
        <v>1.7223776378406468</v>
      </c>
      <c r="R444" s="187">
        <v>0.85060827250608328</v>
      </c>
      <c r="S444" s="192">
        <v>11.700000000000001</v>
      </c>
      <c r="T444" s="192">
        <v>180.89999999999918</v>
      </c>
      <c r="U444" s="192">
        <v>0.75183673469387402</v>
      </c>
      <c r="V444" s="192">
        <v>1.7753311246660632</v>
      </c>
      <c r="W444" s="187">
        <v>0.85328467153284726</v>
      </c>
      <c r="X444" s="187">
        <v>1.7038929440389305</v>
      </c>
      <c r="Y444" s="188">
        <v>31</v>
      </c>
      <c r="Z444" s="188">
        <v>78</v>
      </c>
      <c r="AA444" s="188">
        <v>51</v>
      </c>
      <c r="AB444" s="188">
        <v>75</v>
      </c>
      <c r="AC444" s="188">
        <v>85</v>
      </c>
      <c r="AD444" s="189">
        <v>20.549999999999986</v>
      </c>
    </row>
    <row r="445" spans="1:30" s="183" customFormat="1" ht="11.35" x14ac:dyDescent="0.35">
      <c r="A445" s="175">
        <v>432</v>
      </c>
      <c r="B445" s="175">
        <v>20.10000000000008</v>
      </c>
      <c r="C445" s="175">
        <v>1077.1500000000078</v>
      </c>
      <c r="D445" s="184">
        <v>4.3965306122449297</v>
      </c>
      <c r="E445" s="184">
        <v>5.4927857122985833</v>
      </c>
      <c r="F445" s="185">
        <v>1793.6838000000073</v>
      </c>
      <c r="G445" s="185">
        <v>23817.027280000199</v>
      </c>
      <c r="H445" s="185">
        <v>97.212356244898771</v>
      </c>
      <c r="I445" s="185">
        <v>238.4298616930142</v>
      </c>
      <c r="J445" s="185">
        <v>1600</v>
      </c>
      <c r="K445" s="185">
        <v>313450</v>
      </c>
      <c r="L445" s="185">
        <v>1279.3877551020407</v>
      </c>
      <c r="M445" s="185">
        <v>287.35943223090982</v>
      </c>
      <c r="N445" s="186">
        <v>7.6499999999998636</v>
      </c>
      <c r="O445" s="186">
        <v>118.34999999999826</v>
      </c>
      <c r="P445" s="186">
        <v>0.48306122448978883</v>
      </c>
      <c r="Q445" s="186">
        <v>1.3051320580152463</v>
      </c>
      <c r="R445" s="187">
        <v>0.90267669914888493</v>
      </c>
      <c r="S445" s="192">
        <v>15.600000000000001</v>
      </c>
      <c r="T445" s="192">
        <v>127.04999999999835</v>
      </c>
      <c r="U445" s="192">
        <v>0.48306122448978883</v>
      </c>
      <c r="V445" s="192">
        <v>1.5694809625488451</v>
      </c>
      <c r="W445" s="187">
        <v>0.89552238805970275</v>
      </c>
      <c r="X445" s="187">
        <v>1.7981990872085878</v>
      </c>
      <c r="Y445" s="188">
        <v>33</v>
      </c>
      <c r="Z445" s="188">
        <v>66</v>
      </c>
      <c r="AA445" s="188">
        <v>61</v>
      </c>
      <c r="AB445" s="188">
        <v>87</v>
      </c>
      <c r="AC445" s="188">
        <v>73</v>
      </c>
      <c r="AD445" s="189">
        <v>20.267499999999973</v>
      </c>
    </row>
    <row r="446" spans="1:30" s="183" customFormat="1" ht="11.35" x14ac:dyDescent="0.35">
      <c r="A446" s="175">
        <v>433</v>
      </c>
      <c r="B446" s="175">
        <v>13.5</v>
      </c>
      <c r="C446" s="175">
        <v>638.09999999999889</v>
      </c>
      <c r="D446" s="184">
        <v>2.6044897959183628</v>
      </c>
      <c r="E446" s="184">
        <v>3.3243420779035424</v>
      </c>
      <c r="F446" s="185">
        <v>1204.7130000000002</v>
      </c>
      <c r="G446" s="185">
        <v>18386.22569500003</v>
      </c>
      <c r="H446" s="185">
        <v>75.045819163265435</v>
      </c>
      <c r="I446" s="185">
        <v>180.41151198504247</v>
      </c>
      <c r="J446" s="185">
        <v>1600</v>
      </c>
      <c r="K446" s="185">
        <v>312800</v>
      </c>
      <c r="L446" s="185">
        <v>1276.7346938775511</v>
      </c>
      <c r="M446" s="185">
        <v>276.67069076334661</v>
      </c>
      <c r="N446" s="186">
        <v>9.5999999999999091</v>
      </c>
      <c r="O446" s="186">
        <v>177.29999999999919</v>
      </c>
      <c r="P446" s="186">
        <v>0.72367346938775179</v>
      </c>
      <c r="Q446" s="186">
        <v>1.8669775849690315</v>
      </c>
      <c r="R446" s="187">
        <v>0.85829037285697207</v>
      </c>
      <c r="S446" s="192">
        <v>9.75</v>
      </c>
      <c r="T446" s="192">
        <v>159.29999999999939</v>
      </c>
      <c r="U446" s="192">
        <v>0.72367346938775179</v>
      </c>
      <c r="V446" s="192">
        <v>1.7080660737449043</v>
      </c>
      <c r="W446" s="187">
        <v>0.87267713703392913</v>
      </c>
      <c r="X446" s="187">
        <v>1.7309675098909012</v>
      </c>
      <c r="Y446" s="188">
        <v>31</v>
      </c>
      <c r="Z446" s="188">
        <v>70</v>
      </c>
      <c r="AA446" s="188">
        <v>59</v>
      </c>
      <c r="AB446" s="188">
        <v>87</v>
      </c>
      <c r="AC446" s="188">
        <v>73</v>
      </c>
      <c r="AD446" s="189">
        <v>20.852499999999985</v>
      </c>
    </row>
    <row r="447" spans="1:30" s="183" customFormat="1" ht="11.35" x14ac:dyDescent="0.35">
      <c r="A447" s="175">
        <v>434</v>
      </c>
      <c r="B447" s="175">
        <v>20.250000000000341</v>
      </c>
      <c r="C447" s="175">
        <v>863.85000000001014</v>
      </c>
      <c r="D447" s="184">
        <v>3.5259183673469803</v>
      </c>
      <c r="E447" s="184">
        <v>4.4698502369598998</v>
      </c>
      <c r="F447" s="185">
        <v>1659.8268000000226</v>
      </c>
      <c r="G447" s="185">
        <v>23060.660865000311</v>
      </c>
      <c r="H447" s="185">
        <v>94.125146387756374</v>
      </c>
      <c r="I447" s="185">
        <v>210.3555110143964</v>
      </c>
      <c r="J447" s="185">
        <v>1600</v>
      </c>
      <c r="K447" s="185">
        <v>322900</v>
      </c>
      <c r="L447" s="185">
        <v>1317.9591836734694</v>
      </c>
      <c r="M447" s="185">
        <v>280.33922361027703</v>
      </c>
      <c r="N447" s="186">
        <v>9.6000000000000227</v>
      </c>
      <c r="O447" s="186">
        <v>129.59999999999874</v>
      </c>
      <c r="P447" s="186">
        <v>0.5289795918367296</v>
      </c>
      <c r="Q447" s="186">
        <v>1.4881213331045291</v>
      </c>
      <c r="R447" s="187">
        <v>0.89284385464467408</v>
      </c>
      <c r="S447" s="192">
        <v>11.700000000000001</v>
      </c>
      <c r="T447" s="192">
        <v>126.89999999999856</v>
      </c>
      <c r="U447" s="192">
        <v>0.5289795918367296</v>
      </c>
      <c r="V447" s="192">
        <v>1.5991044875997349</v>
      </c>
      <c r="W447" s="187">
        <v>0.89507627433957682</v>
      </c>
      <c r="X447" s="187">
        <v>1.787920128984251</v>
      </c>
      <c r="Y447" s="188">
        <v>29</v>
      </c>
      <c r="Z447" s="188">
        <v>61</v>
      </c>
      <c r="AA447" s="188">
        <v>70</v>
      </c>
      <c r="AB447" s="188">
        <v>76</v>
      </c>
      <c r="AC447" s="188">
        <v>84</v>
      </c>
      <c r="AD447" s="189">
        <v>20.157499999999978</v>
      </c>
    </row>
    <row r="448" spans="1:30" s="183" customFormat="1" ht="11.35" x14ac:dyDescent="0.35">
      <c r="A448" s="175">
        <v>435</v>
      </c>
      <c r="B448" s="175">
        <v>21.600000000000136</v>
      </c>
      <c r="C448" s="175">
        <v>953.10000000000764</v>
      </c>
      <c r="D448" s="184">
        <v>3.8902040816326844</v>
      </c>
      <c r="E448" s="184">
        <v>4.9069942094214083</v>
      </c>
      <c r="F448" s="185">
        <v>1285.0272000000084</v>
      </c>
      <c r="G448" s="185">
        <v>22707.575845000123</v>
      </c>
      <c r="H448" s="185">
        <v>92.683983040816827</v>
      </c>
      <c r="I448" s="185">
        <v>204.34741529337433</v>
      </c>
      <c r="J448" s="185">
        <v>1600</v>
      </c>
      <c r="K448" s="185">
        <v>307800</v>
      </c>
      <c r="L448" s="185">
        <v>1256.3265306122448</v>
      </c>
      <c r="M448" s="185">
        <v>274.55398911832054</v>
      </c>
      <c r="N448" s="186">
        <v>7.6499999999998636</v>
      </c>
      <c r="O448" s="186">
        <v>145.19999999999868</v>
      </c>
      <c r="P448" s="186">
        <v>0.59265306122448447</v>
      </c>
      <c r="Q448" s="186">
        <v>1.5174622574913199</v>
      </c>
      <c r="R448" s="187">
        <v>0.88089085763504471</v>
      </c>
      <c r="S448" s="192">
        <v>9.3000000000000114</v>
      </c>
      <c r="T448" s="192">
        <v>157.04999999999893</v>
      </c>
      <c r="U448" s="192">
        <v>0.59265306122448447</v>
      </c>
      <c r="V448" s="192">
        <v>1.6911416321744281</v>
      </c>
      <c r="W448" s="187">
        <v>0.87117017349575565</v>
      </c>
      <c r="X448" s="187">
        <v>1.7520610311308005</v>
      </c>
      <c r="Y448" s="188">
        <v>32</v>
      </c>
      <c r="Z448" s="188">
        <v>71</v>
      </c>
      <c r="AA448" s="188">
        <v>57</v>
      </c>
      <c r="AB448" s="188">
        <v>73</v>
      </c>
      <c r="AC448" s="188">
        <v>87</v>
      </c>
      <c r="AD448" s="189">
        <v>20.317499999999981</v>
      </c>
    </row>
    <row r="449" spans="1:30" s="183" customFormat="1" ht="11.35" x14ac:dyDescent="0.35">
      <c r="A449" s="175">
        <v>436</v>
      </c>
      <c r="B449" s="175">
        <v>14.850000000000136</v>
      </c>
      <c r="C449" s="175">
        <v>673.50000000000739</v>
      </c>
      <c r="D449" s="184">
        <v>2.7489795918367648</v>
      </c>
      <c r="E449" s="184">
        <v>3.5477233781137283</v>
      </c>
      <c r="F449" s="185">
        <v>1218.0987000000021</v>
      </c>
      <c r="G449" s="185">
        <v>17214.976945000086</v>
      </c>
      <c r="H449" s="185">
        <v>70.265212020408512</v>
      </c>
      <c r="I449" s="185">
        <v>172.4145433616452</v>
      </c>
      <c r="J449" s="185">
        <v>1600</v>
      </c>
      <c r="K449" s="185">
        <v>316450</v>
      </c>
      <c r="L449" s="185">
        <v>1291.6326530612246</v>
      </c>
      <c r="M449" s="185">
        <v>252.73379809574294</v>
      </c>
      <c r="N449" s="186">
        <v>7.6499999999999773</v>
      </c>
      <c r="O449" s="186">
        <v>156.74999999999847</v>
      </c>
      <c r="P449" s="186">
        <v>0.63979591836734062</v>
      </c>
      <c r="Q449" s="186">
        <v>1.6178239911611783</v>
      </c>
      <c r="R449" s="187">
        <v>0.8739597153539993</v>
      </c>
      <c r="S449" s="192">
        <v>11.700000000000001</v>
      </c>
      <c r="T449" s="192">
        <v>166.64999999999839</v>
      </c>
      <c r="U449" s="192">
        <v>0.63979591836734062</v>
      </c>
      <c r="V449" s="192">
        <v>1.7259073282540249</v>
      </c>
      <c r="W449" s="187">
        <v>0.86599927632372575</v>
      </c>
      <c r="X449" s="187">
        <v>1.7399589916777249</v>
      </c>
      <c r="Y449" s="188">
        <v>23</v>
      </c>
      <c r="Z449" s="188">
        <v>88</v>
      </c>
      <c r="AA449" s="188">
        <v>49</v>
      </c>
      <c r="AB449" s="188">
        <v>92</v>
      </c>
      <c r="AC449" s="188">
        <v>68</v>
      </c>
      <c r="AD449" s="189">
        <v>20.727499999999974</v>
      </c>
    </row>
    <row r="450" spans="1:30" s="183" customFormat="1" ht="11.35" x14ac:dyDescent="0.35">
      <c r="A450" s="175">
        <v>437</v>
      </c>
      <c r="B450" s="175">
        <v>19.350000000000023</v>
      </c>
      <c r="C450" s="175">
        <v>1343.1000000000158</v>
      </c>
      <c r="D450" s="184">
        <v>5.4820408163265952</v>
      </c>
      <c r="E450" s="184">
        <v>4.8976621135655209</v>
      </c>
      <c r="F450" s="185">
        <v>1218.0986999999982</v>
      </c>
      <c r="G450" s="185">
        <v>33773.310940000651</v>
      </c>
      <c r="H450" s="185">
        <v>137.85024873469652</v>
      </c>
      <c r="I450" s="185">
        <v>236.29059747881001</v>
      </c>
      <c r="J450" s="185">
        <v>1600</v>
      </c>
      <c r="K450" s="185">
        <v>316250</v>
      </c>
      <c r="L450" s="185">
        <v>1290.8163265306123</v>
      </c>
      <c r="M450" s="185">
        <v>276.77768742610402</v>
      </c>
      <c r="N450" s="186">
        <v>7.7999999999999545</v>
      </c>
      <c r="O450" s="186">
        <v>65.849999999998673</v>
      </c>
      <c r="P450" s="186">
        <v>0.2687755102040762</v>
      </c>
      <c r="Q450" s="186">
        <v>1.0886497740528525</v>
      </c>
      <c r="R450" s="187">
        <v>0.94446552814674356</v>
      </c>
      <c r="S450" s="192">
        <v>11.700000000000001</v>
      </c>
      <c r="T450" s="192">
        <v>71.849999999998658</v>
      </c>
      <c r="U450" s="192">
        <v>0.2687755102040762</v>
      </c>
      <c r="V450" s="192">
        <v>1.1882042997787452</v>
      </c>
      <c r="W450" s="187">
        <v>0.93940543959519407</v>
      </c>
      <c r="X450" s="187">
        <v>1.8838709677419376</v>
      </c>
      <c r="Y450" s="188">
        <v>24</v>
      </c>
      <c r="Z450" s="188">
        <v>76</v>
      </c>
      <c r="AA450" s="188">
        <v>60</v>
      </c>
      <c r="AB450" s="188">
        <v>73</v>
      </c>
      <c r="AC450" s="188">
        <v>87</v>
      </c>
      <c r="AD450" s="189">
        <v>19.762499999999978</v>
      </c>
    </row>
    <row r="451" spans="1:30" s="183" customFormat="1" ht="11.35" x14ac:dyDescent="0.35">
      <c r="A451" s="175">
        <v>438</v>
      </c>
      <c r="B451" s="175">
        <v>17.100000000000136</v>
      </c>
      <c r="C451" s="175">
        <v>995.25000000000296</v>
      </c>
      <c r="D451" s="184">
        <v>4.0622448979591956</v>
      </c>
      <c r="E451" s="184">
        <v>4.9873069481953047</v>
      </c>
      <c r="F451" s="185">
        <v>1365.3414000000164</v>
      </c>
      <c r="G451" s="185">
        <v>27938.781770000165</v>
      </c>
      <c r="H451" s="185">
        <v>114.03584395918435</v>
      </c>
      <c r="I451" s="185">
        <v>256.30207292630024</v>
      </c>
      <c r="J451" s="185">
        <v>1600</v>
      </c>
      <c r="K451" s="185">
        <v>308150</v>
      </c>
      <c r="L451" s="185">
        <v>1257.7551020408164</v>
      </c>
      <c r="M451" s="185">
        <v>288.65335517073311</v>
      </c>
      <c r="N451" s="186">
        <v>7.6499999999999773</v>
      </c>
      <c r="O451" s="186">
        <v>147.44999999999962</v>
      </c>
      <c r="P451" s="186">
        <v>0.601836734693876</v>
      </c>
      <c r="Q451" s="186">
        <v>1.3846963232642115</v>
      </c>
      <c r="R451" s="187">
        <v>0.87974064105701033</v>
      </c>
      <c r="S451" s="192">
        <v>11.700000000000001</v>
      </c>
      <c r="T451" s="192">
        <v>197.0999999999996</v>
      </c>
      <c r="U451" s="192">
        <v>0.601836734693876</v>
      </c>
      <c r="V451" s="192">
        <v>1.9096391183664625</v>
      </c>
      <c r="W451" s="187">
        <v>0.83924639099584075</v>
      </c>
      <c r="X451" s="187">
        <v>1.7189870320528511</v>
      </c>
      <c r="Y451" s="188">
        <v>40</v>
      </c>
      <c r="Z451" s="188">
        <v>60</v>
      </c>
      <c r="AA451" s="188">
        <v>60</v>
      </c>
      <c r="AB451" s="188">
        <v>71</v>
      </c>
      <c r="AC451" s="188">
        <v>89</v>
      </c>
      <c r="AD451" s="189">
        <v>20.434999999999992</v>
      </c>
    </row>
    <row r="452" spans="1:30" s="183" customFormat="1" ht="11.35" x14ac:dyDescent="0.35">
      <c r="A452" s="175">
        <v>439</v>
      </c>
      <c r="B452" s="175">
        <v>24.899999999999977</v>
      </c>
      <c r="C452" s="175">
        <v>756.2999999999995</v>
      </c>
      <c r="D452" s="184">
        <v>3.0869387755102022</v>
      </c>
      <c r="E452" s="184">
        <v>5.1437285561498109</v>
      </c>
      <c r="F452" s="185">
        <v>2128.3263000000074</v>
      </c>
      <c r="G452" s="185">
        <v>20255.166874999999</v>
      </c>
      <c r="H452" s="185">
        <v>82.674150510204072</v>
      </c>
      <c r="I452" s="185">
        <v>238.44313573319852</v>
      </c>
      <c r="J452" s="185">
        <v>1600</v>
      </c>
      <c r="K452" s="185">
        <v>310900</v>
      </c>
      <c r="L452" s="185">
        <v>1268.9795918367347</v>
      </c>
      <c r="M452" s="185">
        <v>276.98053504698601</v>
      </c>
      <c r="N452" s="186">
        <v>7.6499999999999773</v>
      </c>
      <c r="O452" s="186">
        <v>155.54999999999907</v>
      </c>
      <c r="P452" s="186">
        <v>0.63489795918366965</v>
      </c>
      <c r="Q452" s="186">
        <v>1.477570173153933</v>
      </c>
      <c r="R452" s="187">
        <v>0.87469792170130567</v>
      </c>
      <c r="S452" s="192">
        <v>11.700000000000001</v>
      </c>
      <c r="T452" s="192">
        <v>203.3999999999993</v>
      </c>
      <c r="U452" s="192">
        <v>0.63489795918366965</v>
      </c>
      <c r="V452" s="192">
        <v>1.8119723537181724</v>
      </c>
      <c r="W452" s="187">
        <v>0.8361527307878206</v>
      </c>
      <c r="X452" s="187">
        <v>1.7108506524891263</v>
      </c>
      <c r="Y452" s="188">
        <v>32</v>
      </c>
      <c r="Z452" s="188">
        <v>73</v>
      </c>
      <c r="AA452" s="188">
        <v>55</v>
      </c>
      <c r="AB452" s="188">
        <v>68</v>
      </c>
      <c r="AC452" s="188">
        <v>92</v>
      </c>
      <c r="AD452" s="189">
        <v>20.689999999999987</v>
      </c>
    </row>
    <row r="453" spans="1:30" s="183" customFormat="1" ht="11.35" x14ac:dyDescent="0.35">
      <c r="A453" s="175">
        <v>440</v>
      </c>
      <c r="B453" s="175">
        <v>16.7999999999995</v>
      </c>
      <c r="C453" s="175">
        <v>754.94999999999811</v>
      </c>
      <c r="D453" s="184">
        <v>3.0814285714285639</v>
      </c>
      <c r="E453" s="184">
        <v>4.1344429918017376</v>
      </c>
      <c r="F453" s="185">
        <v>1432.2698999999759</v>
      </c>
      <c r="G453" s="185">
        <v>18823.640625000029</v>
      </c>
      <c r="H453" s="185">
        <v>76.831186224489912</v>
      </c>
      <c r="I453" s="185">
        <v>190.50542140868114</v>
      </c>
      <c r="J453" s="185">
        <v>1600</v>
      </c>
      <c r="K453" s="185">
        <v>312050</v>
      </c>
      <c r="L453" s="185">
        <v>1273.6734693877552</v>
      </c>
      <c r="M453" s="185">
        <v>277.22788960861863</v>
      </c>
      <c r="N453" s="186">
        <v>9.6000000000000227</v>
      </c>
      <c r="O453" s="186">
        <v>162.74999999999923</v>
      </c>
      <c r="P453" s="186">
        <v>0.66428571428571115</v>
      </c>
      <c r="Q453" s="186">
        <v>1.7241177358907562</v>
      </c>
      <c r="R453" s="187">
        <v>0.86872353297035743</v>
      </c>
      <c r="S453" s="192">
        <v>9.75</v>
      </c>
      <c r="T453" s="192">
        <v>189.74999999999923</v>
      </c>
      <c r="U453" s="192">
        <v>0.66428571428571115</v>
      </c>
      <c r="V453" s="192">
        <v>1.8715657743294321</v>
      </c>
      <c r="W453" s="187">
        <v>0.8469449485783429</v>
      </c>
      <c r="X453" s="187">
        <v>1.7156684815487004</v>
      </c>
      <c r="Y453" s="188">
        <v>25</v>
      </c>
      <c r="Z453" s="188">
        <v>81</v>
      </c>
      <c r="AA453" s="188">
        <v>54</v>
      </c>
      <c r="AB453" s="188">
        <v>89</v>
      </c>
      <c r="AC453" s="188">
        <v>71</v>
      </c>
      <c r="AD453" s="189">
        <v>20.662499999999984</v>
      </c>
    </row>
    <row r="454" spans="1:30" s="183" customFormat="1" ht="11.35" x14ac:dyDescent="0.35">
      <c r="A454" s="175">
        <v>441</v>
      </c>
      <c r="B454" s="175">
        <v>13.500000000000114</v>
      </c>
      <c r="C454" s="175">
        <v>559.20000000000562</v>
      </c>
      <c r="D454" s="184">
        <v>2.2824489795918597</v>
      </c>
      <c r="E454" s="184">
        <v>3.0207001214653411</v>
      </c>
      <c r="F454" s="185">
        <v>722.82780000000218</v>
      </c>
      <c r="G454" s="185">
        <v>14756.618775000135</v>
      </c>
      <c r="H454" s="185">
        <v>60.231097040816877</v>
      </c>
      <c r="I454" s="185">
        <v>133.84166371757487</v>
      </c>
      <c r="J454" s="185">
        <v>1600</v>
      </c>
      <c r="K454" s="185">
        <v>311350</v>
      </c>
      <c r="L454" s="185">
        <v>1270.8163265306123</v>
      </c>
      <c r="M454" s="185">
        <v>263.94575894826994</v>
      </c>
      <c r="N454" s="186">
        <v>9.5999999999999091</v>
      </c>
      <c r="O454" s="186">
        <v>187.94999999999868</v>
      </c>
      <c r="P454" s="186">
        <v>0.7671428571428518</v>
      </c>
      <c r="Q454" s="186">
        <v>1.7983291425425998</v>
      </c>
      <c r="R454" s="187">
        <v>0.85081557328253443</v>
      </c>
      <c r="S454" s="192">
        <v>9.75</v>
      </c>
      <c r="T454" s="192">
        <v>170.99999999999861</v>
      </c>
      <c r="U454" s="192">
        <v>0.7671428571428518</v>
      </c>
      <c r="V454" s="192">
        <v>1.5574108657912213</v>
      </c>
      <c r="W454" s="187">
        <v>0.86426955589951282</v>
      </c>
      <c r="X454" s="187">
        <v>1.7150851291820473</v>
      </c>
      <c r="Y454" s="188">
        <v>30</v>
      </c>
      <c r="Z454" s="188">
        <v>79</v>
      </c>
      <c r="AA454" s="188">
        <v>51</v>
      </c>
      <c r="AB454" s="188">
        <v>69</v>
      </c>
      <c r="AC454" s="188">
        <v>91</v>
      </c>
      <c r="AD454" s="189">
        <v>20.997499999999977</v>
      </c>
    </row>
    <row r="455" spans="1:30" s="183" customFormat="1" ht="11.35" x14ac:dyDescent="0.35">
      <c r="A455" s="175">
        <v>442</v>
      </c>
      <c r="B455" s="175">
        <v>24.599999999999909</v>
      </c>
      <c r="C455" s="175">
        <v>1303.5000000000066</v>
      </c>
      <c r="D455" s="184">
        <v>5.3204081632653333</v>
      </c>
      <c r="E455" s="184">
        <v>6.5805298254426008</v>
      </c>
      <c r="F455" s="185">
        <v>2141.7119999999977</v>
      </c>
      <c r="G455" s="185">
        <v>36699.722420000187</v>
      </c>
      <c r="H455" s="185">
        <v>149.79478538775587</v>
      </c>
      <c r="I455" s="185">
        <v>339.60861533776887</v>
      </c>
      <c r="J455" s="185">
        <v>1600</v>
      </c>
      <c r="K455" s="185">
        <v>309550</v>
      </c>
      <c r="L455" s="185">
        <v>1263.4693877551019</v>
      </c>
      <c r="M455" s="185">
        <v>268.34763833816902</v>
      </c>
      <c r="N455" s="186">
        <v>7.6499999999999773</v>
      </c>
      <c r="O455" s="186">
        <v>107.99999999999881</v>
      </c>
      <c r="P455" s="186">
        <v>0.44081632653060737</v>
      </c>
      <c r="Q455" s="186">
        <v>1.2693854792041306</v>
      </c>
      <c r="R455" s="187">
        <v>0.90884922142043389</v>
      </c>
      <c r="S455" s="192">
        <v>13.650000000000002</v>
      </c>
      <c r="T455" s="192">
        <v>144.14999999999833</v>
      </c>
      <c r="U455" s="192">
        <v>0.44081632653060737</v>
      </c>
      <c r="V455" s="192">
        <v>1.6384898421607017</v>
      </c>
      <c r="W455" s="187">
        <v>0.87833903025699589</v>
      </c>
      <c r="X455" s="187">
        <v>1.7871882516774298</v>
      </c>
      <c r="Y455" s="188">
        <v>26</v>
      </c>
      <c r="Z455" s="188">
        <v>78</v>
      </c>
      <c r="AA455" s="188">
        <v>56</v>
      </c>
      <c r="AB455" s="188">
        <v>63</v>
      </c>
      <c r="AC455" s="188">
        <v>97</v>
      </c>
      <c r="AD455" s="189">
        <v>19.747499999999981</v>
      </c>
    </row>
    <row r="456" spans="1:30" s="183" customFormat="1" ht="11.35" x14ac:dyDescent="0.35">
      <c r="A456" s="175">
        <v>443</v>
      </c>
      <c r="B456" s="175">
        <v>21.75</v>
      </c>
      <c r="C456" s="175">
        <v>873.15000000000384</v>
      </c>
      <c r="D456" s="184">
        <v>3.5638775510204237</v>
      </c>
      <c r="E456" s="184">
        <v>4.6897769076962836</v>
      </c>
      <c r="F456" s="185">
        <v>1218.0987000000007</v>
      </c>
      <c r="G456" s="185">
        <v>20907.719750000106</v>
      </c>
      <c r="H456" s="185">
        <v>85.337631632653498</v>
      </c>
      <c r="I456" s="185">
        <v>181.27022997483184</v>
      </c>
      <c r="J456" s="185">
        <v>1600</v>
      </c>
      <c r="K456" s="185">
        <v>307900</v>
      </c>
      <c r="L456" s="185">
        <v>1256.7346938775511</v>
      </c>
      <c r="M456" s="185">
        <v>278.65593505945787</v>
      </c>
      <c r="N456" s="186">
        <v>7.6500000000000341</v>
      </c>
      <c r="O456" s="186">
        <v>144.8999999999985</v>
      </c>
      <c r="P456" s="186">
        <v>0.59142857142856531</v>
      </c>
      <c r="Q456" s="186">
        <v>1.5095963525197615</v>
      </c>
      <c r="R456" s="187">
        <v>0.87850584832096712</v>
      </c>
      <c r="S456" s="192">
        <v>11.700000000000001</v>
      </c>
      <c r="T456" s="192">
        <v>154.6499999999985</v>
      </c>
      <c r="U456" s="192">
        <v>0.59142857142856531</v>
      </c>
      <c r="V456" s="192">
        <v>1.7894254878163878</v>
      </c>
      <c r="W456" s="187">
        <v>0.87033077600301956</v>
      </c>
      <c r="X456" s="187">
        <v>1.7488366243239866</v>
      </c>
      <c r="Y456" s="188">
        <v>39</v>
      </c>
      <c r="Z456" s="188">
        <v>72</v>
      </c>
      <c r="AA456" s="188">
        <v>49</v>
      </c>
      <c r="AB456" s="188">
        <v>72</v>
      </c>
      <c r="AC456" s="188">
        <v>88</v>
      </c>
      <c r="AD456" s="189">
        <v>19.877499999999976</v>
      </c>
    </row>
    <row r="457" spans="1:30" s="183" customFormat="1" ht="11.35" x14ac:dyDescent="0.35">
      <c r="A457" s="175">
        <v>444</v>
      </c>
      <c r="B457" s="175">
        <v>24.750000000000341</v>
      </c>
      <c r="C457" s="175">
        <v>1301.8500000000154</v>
      </c>
      <c r="D457" s="184">
        <v>5.313673469387818</v>
      </c>
      <c r="E457" s="184">
        <v>6.8972053303024197</v>
      </c>
      <c r="F457" s="185">
        <v>1833.8409000000267</v>
      </c>
      <c r="G457" s="185">
        <v>27969.048325000243</v>
      </c>
      <c r="H457" s="185">
        <v>114.15938091836834</v>
      </c>
      <c r="I457" s="185">
        <v>269.02658053317919</v>
      </c>
      <c r="J457" s="185">
        <v>1600</v>
      </c>
      <c r="K457" s="185">
        <v>308250</v>
      </c>
      <c r="L457" s="185">
        <v>1258.1632653061224</v>
      </c>
      <c r="M457" s="185">
        <v>277.45678639594126</v>
      </c>
      <c r="N457" s="186">
        <v>9.5999999999999091</v>
      </c>
      <c r="O457" s="186">
        <v>129.44999999999885</v>
      </c>
      <c r="P457" s="186">
        <v>0.52836734693877085</v>
      </c>
      <c r="Q457" s="186">
        <v>1.5630143047848843</v>
      </c>
      <c r="R457" s="187">
        <v>0.89382381889763862</v>
      </c>
      <c r="S457" s="192">
        <v>9.5999999999999943</v>
      </c>
      <c r="T457" s="192">
        <v>151.19999999999891</v>
      </c>
      <c r="U457" s="192">
        <v>0.52836734693877085</v>
      </c>
      <c r="V457" s="192">
        <v>1.6657630063855444</v>
      </c>
      <c r="W457" s="187">
        <v>0.87598425196850471</v>
      </c>
      <c r="X457" s="187">
        <v>1.7698080708661434</v>
      </c>
      <c r="Y457" s="188">
        <v>31</v>
      </c>
      <c r="Z457" s="188">
        <v>76</v>
      </c>
      <c r="AA457" s="188">
        <v>53</v>
      </c>
      <c r="AB457" s="188">
        <v>86</v>
      </c>
      <c r="AC457" s="188">
        <v>74</v>
      </c>
      <c r="AD457" s="189">
        <v>20.319999999999983</v>
      </c>
    </row>
    <row r="458" spans="1:30" s="183" customFormat="1" ht="11.35" x14ac:dyDescent="0.35">
      <c r="A458" s="175">
        <v>445</v>
      </c>
      <c r="B458" s="175">
        <v>24.75</v>
      </c>
      <c r="C458" s="175">
        <v>1347.4500000000064</v>
      </c>
      <c r="D458" s="184">
        <v>5.499795918367373</v>
      </c>
      <c r="E458" s="184">
        <v>6.5882432202121857</v>
      </c>
      <c r="F458" s="185">
        <v>2208.6405000000004</v>
      </c>
      <c r="G458" s="185">
        <v>31940.734245000083</v>
      </c>
      <c r="H458" s="185">
        <v>130.37034385714318</v>
      </c>
      <c r="I458" s="185">
        <v>287.92760908678775</v>
      </c>
      <c r="J458" s="185">
        <v>1600</v>
      </c>
      <c r="K458" s="185">
        <v>310050</v>
      </c>
      <c r="L458" s="185">
        <v>1265.5102040816328</v>
      </c>
      <c r="M458" s="185">
        <v>273.34495428815637</v>
      </c>
      <c r="N458" s="186">
        <v>9.4500000000000171</v>
      </c>
      <c r="O458" s="186">
        <v>114.89999999999924</v>
      </c>
      <c r="P458" s="186">
        <v>0.4689795918367316</v>
      </c>
      <c r="Q458" s="186">
        <v>1.479171296703536</v>
      </c>
      <c r="R458" s="187">
        <v>0.90463147410358613</v>
      </c>
      <c r="S458" s="192">
        <v>7.8000000000000007</v>
      </c>
      <c r="T458" s="192">
        <v>116.09999999999891</v>
      </c>
      <c r="U458" s="192">
        <v>0.4689795918367316</v>
      </c>
      <c r="V458" s="192">
        <v>1.3246524696208597</v>
      </c>
      <c r="W458" s="187">
        <v>0.9036354581673316</v>
      </c>
      <c r="X458" s="187">
        <v>1.8082669322709177</v>
      </c>
      <c r="Y458" s="188">
        <v>32</v>
      </c>
      <c r="Z458" s="188">
        <v>72</v>
      </c>
      <c r="AA458" s="188">
        <v>56</v>
      </c>
      <c r="AB458" s="188">
        <v>77</v>
      </c>
      <c r="AC458" s="188">
        <v>83</v>
      </c>
      <c r="AD458" s="189">
        <v>20.079999999999988</v>
      </c>
    </row>
    <row r="459" spans="1:30" s="183" customFormat="1" ht="11.35" x14ac:dyDescent="0.35">
      <c r="A459" s="175">
        <v>446</v>
      </c>
      <c r="B459" s="175">
        <v>21.299999999999955</v>
      </c>
      <c r="C459" s="175">
        <v>750.45000000000584</v>
      </c>
      <c r="D459" s="184">
        <v>3.0630612244898199</v>
      </c>
      <c r="E459" s="184">
        <v>4.2716628255770326</v>
      </c>
      <c r="F459" s="185">
        <v>1244.8701000000042</v>
      </c>
      <c r="G459" s="185">
        <v>21288.394185000241</v>
      </c>
      <c r="H459" s="185">
        <v>86.891404836735674</v>
      </c>
      <c r="I459" s="185">
        <v>194.91189284505631</v>
      </c>
      <c r="J459" s="185">
        <v>1600</v>
      </c>
      <c r="K459" s="185">
        <v>316050</v>
      </c>
      <c r="L459" s="185">
        <v>1290</v>
      </c>
      <c r="M459" s="185">
        <v>268.55716490101719</v>
      </c>
      <c r="N459" s="186">
        <v>9.6000000000000227</v>
      </c>
      <c r="O459" s="186">
        <v>158.24999999999912</v>
      </c>
      <c r="P459" s="186">
        <v>0.6459183673469352</v>
      </c>
      <c r="Q459" s="186">
        <v>1.7182791600893299</v>
      </c>
      <c r="R459" s="187">
        <v>0.87135715156688276</v>
      </c>
      <c r="S459" s="192">
        <v>9.5999999999999091</v>
      </c>
      <c r="T459" s="192">
        <v>202.04999999999927</v>
      </c>
      <c r="U459" s="192">
        <v>0.6459183673469352</v>
      </c>
      <c r="V459" s="192">
        <v>1.977779328928722</v>
      </c>
      <c r="W459" s="187">
        <v>0.83575173759297694</v>
      </c>
      <c r="X459" s="187">
        <v>1.7071088891598598</v>
      </c>
      <c r="Y459" s="188">
        <v>25</v>
      </c>
      <c r="Z459" s="188">
        <v>66</v>
      </c>
      <c r="AA459" s="188">
        <v>69</v>
      </c>
      <c r="AB459" s="188">
        <v>70</v>
      </c>
      <c r="AC459" s="188">
        <v>90</v>
      </c>
      <c r="AD459" s="189">
        <v>20.502499999999987</v>
      </c>
    </row>
    <row r="460" spans="1:30" s="183" customFormat="1" ht="11.35" x14ac:dyDescent="0.35">
      <c r="A460" s="175">
        <v>447</v>
      </c>
      <c r="B460" s="175">
        <v>22.649999999999949</v>
      </c>
      <c r="C460" s="175">
        <v>911.850000000004</v>
      </c>
      <c r="D460" s="184">
        <v>3.7218367346938939</v>
      </c>
      <c r="E460" s="184">
        <v>5.139080287633516</v>
      </c>
      <c r="F460" s="185">
        <v>1619.6696999999983</v>
      </c>
      <c r="G460" s="185">
        <v>25863.105890000152</v>
      </c>
      <c r="H460" s="185">
        <v>105.5636975102047</v>
      </c>
      <c r="I460" s="185">
        <v>254.20787754951778</v>
      </c>
      <c r="J460" s="185">
        <v>1600</v>
      </c>
      <c r="K460" s="185">
        <v>315100</v>
      </c>
      <c r="L460" s="185">
        <v>1286.1224489795918</v>
      </c>
      <c r="M460" s="185">
        <v>276.82195501958159</v>
      </c>
      <c r="N460" s="186">
        <v>9.5999999999999091</v>
      </c>
      <c r="O460" s="186">
        <v>143.99999999999847</v>
      </c>
      <c r="P460" s="186">
        <v>0.58775510204081005</v>
      </c>
      <c r="Q460" s="186">
        <v>1.5526329637448182</v>
      </c>
      <c r="R460" s="187">
        <v>0.88570067865222157</v>
      </c>
      <c r="S460" s="192">
        <v>13.650000000000002</v>
      </c>
      <c r="T460" s="192">
        <v>147.29999999999828</v>
      </c>
      <c r="U460" s="192">
        <v>0.58775510204081005</v>
      </c>
      <c r="V460" s="192">
        <v>1.6207916916107621</v>
      </c>
      <c r="W460" s="187">
        <v>0.88308131920466848</v>
      </c>
      <c r="X460" s="187">
        <v>1.7687819978568902</v>
      </c>
      <c r="Y460" s="188">
        <v>30</v>
      </c>
      <c r="Z460" s="188">
        <v>78</v>
      </c>
      <c r="AA460" s="188">
        <v>52</v>
      </c>
      <c r="AB460" s="188">
        <v>78</v>
      </c>
      <c r="AC460" s="188">
        <v>82</v>
      </c>
      <c r="AD460" s="189">
        <v>20.99749999999997</v>
      </c>
    </row>
    <row r="461" spans="1:30" s="183" customFormat="1" ht="11.35" x14ac:dyDescent="0.35">
      <c r="A461" s="175">
        <v>448</v>
      </c>
      <c r="B461" s="175">
        <v>14.25</v>
      </c>
      <c r="C461" s="175">
        <v>759.15000000000373</v>
      </c>
      <c r="D461" s="184">
        <v>3.0985714285714439</v>
      </c>
      <c r="E461" s="184">
        <v>3.8556175750774249</v>
      </c>
      <c r="F461" s="185">
        <v>1151.1701999999982</v>
      </c>
      <c r="G461" s="185">
        <v>17481.872930000063</v>
      </c>
      <c r="H461" s="185">
        <v>71.354583387755355</v>
      </c>
      <c r="I461" s="185">
        <v>167.52467277367012</v>
      </c>
      <c r="J461" s="185">
        <v>1600</v>
      </c>
      <c r="K461" s="185">
        <v>313850</v>
      </c>
      <c r="L461" s="185">
        <v>1281.0204081632653</v>
      </c>
      <c r="M461" s="185">
        <v>288.04203997839386</v>
      </c>
      <c r="N461" s="186">
        <v>7.6499999999998636</v>
      </c>
      <c r="O461" s="186">
        <v>158.54999999999791</v>
      </c>
      <c r="P461" s="186">
        <v>0.64714285714284858</v>
      </c>
      <c r="Q461" s="186">
        <v>1.5906656509507873</v>
      </c>
      <c r="R461" s="187">
        <v>0.87357971534505585</v>
      </c>
      <c r="S461" s="192">
        <v>11.700000000000001</v>
      </c>
      <c r="T461" s="192">
        <v>183.14999999999779</v>
      </c>
      <c r="U461" s="192">
        <v>0.64714285714284858</v>
      </c>
      <c r="V461" s="192">
        <v>1.8885966368199139</v>
      </c>
      <c r="W461" s="187">
        <v>0.85396483674201806</v>
      </c>
      <c r="X461" s="187">
        <v>1.7275445520870738</v>
      </c>
      <c r="Y461" s="188">
        <v>35</v>
      </c>
      <c r="Z461" s="188">
        <v>67</v>
      </c>
      <c r="AA461" s="188">
        <v>58</v>
      </c>
      <c r="AB461" s="188">
        <v>81</v>
      </c>
      <c r="AC461" s="188">
        <v>79</v>
      </c>
      <c r="AD461" s="189">
        <v>20.902499999999964</v>
      </c>
    </row>
    <row r="462" spans="1:30" s="183" customFormat="1" ht="11.35" x14ac:dyDescent="0.35">
      <c r="A462" s="175">
        <v>449</v>
      </c>
      <c r="B462" s="175">
        <v>23.550000000000011</v>
      </c>
      <c r="C462" s="175">
        <v>747.60000000000093</v>
      </c>
      <c r="D462" s="184">
        <v>3.0514285714285752</v>
      </c>
      <c r="E462" s="184">
        <v>5.3866912500115314</v>
      </c>
      <c r="F462" s="185">
        <v>1793.6837999999998</v>
      </c>
      <c r="G462" s="185">
        <v>18374.252930000028</v>
      </c>
      <c r="H462" s="185">
        <v>74.996950734693996</v>
      </c>
      <c r="I462" s="185">
        <v>240.63384693460685</v>
      </c>
      <c r="J462" s="185">
        <v>1600</v>
      </c>
      <c r="K462" s="185">
        <v>302350</v>
      </c>
      <c r="L462" s="185">
        <v>1234.0816326530612</v>
      </c>
      <c r="M462" s="185">
        <v>283.37050970031328</v>
      </c>
      <c r="N462" s="186">
        <v>9.3000000000001251</v>
      </c>
      <c r="O462" s="186">
        <v>189.29999999999916</v>
      </c>
      <c r="P462" s="186">
        <v>0.7726530612244864</v>
      </c>
      <c r="Q462" s="186">
        <v>1.71272572463564</v>
      </c>
      <c r="R462" s="187">
        <v>0.85001188495364921</v>
      </c>
      <c r="S462" s="192">
        <v>15.600000000000001</v>
      </c>
      <c r="T462" s="192">
        <v>212.09999999999917</v>
      </c>
      <c r="U462" s="192">
        <v>0.7726530612244864</v>
      </c>
      <c r="V462" s="192">
        <v>2.00730428480668</v>
      </c>
      <c r="W462" s="187">
        <v>0.8319467554076545</v>
      </c>
      <c r="X462" s="187">
        <v>1.6819586403613038</v>
      </c>
      <c r="Y462" s="188">
        <v>42</v>
      </c>
      <c r="Z462" s="188">
        <v>68</v>
      </c>
      <c r="AA462" s="188">
        <v>50</v>
      </c>
      <c r="AB462" s="188">
        <v>89</v>
      </c>
      <c r="AC462" s="188">
        <v>71</v>
      </c>
      <c r="AD462" s="189">
        <v>21.034999999999986</v>
      </c>
    </row>
    <row r="463" spans="1:30" s="183" customFormat="1" ht="11.35" x14ac:dyDescent="0.35">
      <c r="A463" s="175">
        <v>450</v>
      </c>
      <c r="B463" s="175">
        <v>17.250000000000057</v>
      </c>
      <c r="C463" s="175">
        <v>818.40000000000259</v>
      </c>
      <c r="D463" s="184">
        <v>3.3404081632653169</v>
      </c>
      <c r="E463" s="184">
        <v>3.7024637118597217</v>
      </c>
      <c r="F463" s="185">
        <v>1017.3132000000082</v>
      </c>
      <c r="G463" s="185">
        <v>18472.191635000061</v>
      </c>
      <c r="H463" s="185">
        <v>75.396700551020658</v>
      </c>
      <c r="I463" s="185">
        <v>154.3533907967678</v>
      </c>
      <c r="J463" s="185">
        <v>1600</v>
      </c>
      <c r="K463" s="185">
        <v>308700</v>
      </c>
      <c r="L463" s="185">
        <v>1260</v>
      </c>
      <c r="M463" s="185">
        <v>280.31744300428221</v>
      </c>
      <c r="N463" s="186">
        <v>6.5999999999999091</v>
      </c>
      <c r="O463" s="186">
        <v>103.34999999999863</v>
      </c>
      <c r="P463" s="186">
        <v>0.42183673469387195</v>
      </c>
      <c r="Q463" s="186">
        <v>1.2316783056646732</v>
      </c>
      <c r="R463" s="187">
        <v>0.91161000641436918</v>
      </c>
      <c r="S463" s="192">
        <v>11.700000000000001</v>
      </c>
      <c r="T463" s="192">
        <v>106.64999999999868</v>
      </c>
      <c r="U463" s="192">
        <v>0.42183673469387195</v>
      </c>
      <c r="V463" s="192">
        <v>1.3280194517030579</v>
      </c>
      <c r="W463" s="187">
        <v>0.90878768441308633</v>
      </c>
      <c r="X463" s="187">
        <v>1.8203976908274555</v>
      </c>
      <c r="Y463" s="188">
        <v>40</v>
      </c>
      <c r="Z463" s="188">
        <v>58</v>
      </c>
      <c r="AA463" s="188">
        <v>62</v>
      </c>
      <c r="AB463" s="188">
        <v>81</v>
      </c>
      <c r="AC463" s="188">
        <v>79</v>
      </c>
      <c r="AD463" s="189">
        <v>19.487499999999976</v>
      </c>
    </row>
    <row r="464" spans="1:30" s="183" customFormat="1" ht="11.35" x14ac:dyDescent="0.35">
      <c r="A464" s="175">
        <v>451</v>
      </c>
      <c r="B464" s="175">
        <v>22.0499999999995</v>
      </c>
      <c r="C464" s="175">
        <v>1207.8000000000006</v>
      </c>
      <c r="D464" s="184">
        <v>4.9297959183673496</v>
      </c>
      <c r="E464" s="184">
        <v>5.6044835278478109</v>
      </c>
      <c r="F464" s="185">
        <v>1191.3272999999515</v>
      </c>
      <c r="G464" s="185">
        <v>26279.996080000099</v>
      </c>
      <c r="H464" s="185">
        <v>107.26529012244939</v>
      </c>
      <c r="I464" s="185">
        <v>198.96187684897671</v>
      </c>
      <c r="J464" s="185">
        <v>1600</v>
      </c>
      <c r="K464" s="185">
        <v>315000</v>
      </c>
      <c r="L464" s="185">
        <v>1285.7142857142858</v>
      </c>
      <c r="M464" s="185">
        <v>272.73658702425558</v>
      </c>
      <c r="N464" s="186">
        <v>9.5999999999999091</v>
      </c>
      <c r="O464" s="186">
        <v>123.1499999999993</v>
      </c>
      <c r="P464" s="186">
        <v>0.50265306122448694</v>
      </c>
      <c r="Q464" s="186">
        <v>1.5231153034162626</v>
      </c>
      <c r="R464" s="187">
        <v>0.8991524382753967</v>
      </c>
      <c r="S464" s="192">
        <v>7.8000000000000007</v>
      </c>
      <c r="T464" s="192">
        <v>142.0499999999993</v>
      </c>
      <c r="U464" s="192">
        <v>0.50265306122448694</v>
      </c>
      <c r="V464" s="192">
        <v>1.5751626116886936</v>
      </c>
      <c r="W464" s="187">
        <v>0.88367522417393485</v>
      </c>
      <c r="X464" s="187">
        <v>1.7828276624493316</v>
      </c>
      <c r="Y464" s="188">
        <v>32</v>
      </c>
      <c r="Z464" s="188">
        <v>69</v>
      </c>
      <c r="AA464" s="188">
        <v>59</v>
      </c>
      <c r="AB464" s="188">
        <v>76</v>
      </c>
      <c r="AC464" s="188">
        <v>84</v>
      </c>
      <c r="AD464" s="189">
        <v>20.352499999999985</v>
      </c>
    </row>
    <row r="465" spans="1:30" s="183" customFormat="1" ht="11.35" x14ac:dyDescent="0.35">
      <c r="A465" s="175">
        <v>452</v>
      </c>
      <c r="B465" s="175">
        <v>21.900000000000546</v>
      </c>
      <c r="C465" s="175">
        <v>1614.9000000000253</v>
      </c>
      <c r="D465" s="184">
        <v>6.5914285714286747</v>
      </c>
      <c r="E465" s="184">
        <v>5.8121505711996608</v>
      </c>
      <c r="F465" s="185">
        <v>1954.312200000049</v>
      </c>
      <c r="G465" s="185">
        <v>41104.733195000685</v>
      </c>
      <c r="H465" s="185">
        <v>167.77442120408443</v>
      </c>
      <c r="I465" s="185">
        <v>317.36635116185761</v>
      </c>
      <c r="J465" s="185">
        <v>1600</v>
      </c>
      <c r="K465" s="185">
        <v>307950</v>
      </c>
      <c r="L465" s="185">
        <v>1256.9387755102041</v>
      </c>
      <c r="M465" s="185">
        <v>280.68420562151306</v>
      </c>
      <c r="N465" s="186">
        <v>6.6000000000000014</v>
      </c>
      <c r="O465" s="186">
        <v>55.79999999999869</v>
      </c>
      <c r="P465" s="186">
        <v>0.22775510204081098</v>
      </c>
      <c r="Q465" s="186">
        <v>0.88518374795747012</v>
      </c>
      <c r="R465" s="187">
        <v>0.95142334813267282</v>
      </c>
      <c r="S465" s="192">
        <v>13.650000000000002</v>
      </c>
      <c r="T465" s="192">
        <v>92.699999999998653</v>
      </c>
      <c r="U465" s="192">
        <v>0.22775510204081098</v>
      </c>
      <c r="V465" s="192">
        <v>1.4258450858229477</v>
      </c>
      <c r="W465" s="187">
        <v>0.91930007834943961</v>
      </c>
      <c r="X465" s="187">
        <v>1.8707234264821124</v>
      </c>
      <c r="Y465" s="188">
        <v>39</v>
      </c>
      <c r="Z465" s="188">
        <v>72</v>
      </c>
      <c r="AA465" s="188">
        <v>49</v>
      </c>
      <c r="AB465" s="188">
        <v>86</v>
      </c>
      <c r="AC465" s="188">
        <v>74</v>
      </c>
      <c r="AD465" s="189">
        <v>19.144999999999978</v>
      </c>
    </row>
    <row r="466" spans="1:30" s="183" customFormat="1" ht="11.35" x14ac:dyDescent="0.35">
      <c r="A466" s="175">
        <v>453</v>
      </c>
      <c r="B466" s="175">
        <v>30.899999999999977</v>
      </c>
      <c r="C466" s="175">
        <v>1897.8000000000004</v>
      </c>
      <c r="D466" s="184">
        <v>7.7461224489795937</v>
      </c>
      <c r="E466" s="184">
        <v>8.0378214099176901</v>
      </c>
      <c r="F466" s="185">
        <v>2757.4541999999983</v>
      </c>
      <c r="G466" s="185">
        <v>47414.454715000036</v>
      </c>
      <c r="H466" s="185">
        <v>193.52838659183689</v>
      </c>
      <c r="I466" s="185">
        <v>388.42094089511954</v>
      </c>
      <c r="J466" s="185">
        <v>1600</v>
      </c>
      <c r="K466" s="185">
        <v>311850</v>
      </c>
      <c r="L466" s="185">
        <v>1272.8571428571429</v>
      </c>
      <c r="M466" s="185">
        <v>284.51857526729452</v>
      </c>
      <c r="N466" s="186">
        <v>5.7000000000000028</v>
      </c>
      <c r="O466" s="186">
        <v>66.44999999999871</v>
      </c>
      <c r="P466" s="186">
        <v>0.27122448979591313</v>
      </c>
      <c r="Q466" s="186">
        <v>0.93171495468024657</v>
      </c>
      <c r="R466" s="187">
        <v>0.94336486832012378</v>
      </c>
      <c r="S466" s="192">
        <v>11.700000000000001</v>
      </c>
      <c r="T466" s="192">
        <v>81.299999999998192</v>
      </c>
      <c r="U466" s="192">
        <v>0.27122448979591313</v>
      </c>
      <c r="V466" s="192">
        <v>1.2194742778012071</v>
      </c>
      <c r="W466" s="187">
        <v>0.93070825875735252</v>
      </c>
      <c r="X466" s="187">
        <v>1.8740731270774762</v>
      </c>
      <c r="Y466" s="188">
        <v>39</v>
      </c>
      <c r="Z466" s="188">
        <v>64</v>
      </c>
      <c r="AA466" s="188">
        <v>57</v>
      </c>
      <c r="AB466" s="188">
        <v>89</v>
      </c>
      <c r="AC466" s="188">
        <v>71</v>
      </c>
      <c r="AD466" s="189">
        <v>19.554999999999971</v>
      </c>
    </row>
    <row r="467" spans="1:30" s="183" customFormat="1" ht="11.35" x14ac:dyDescent="0.35">
      <c r="A467" s="175">
        <v>454</v>
      </c>
      <c r="B467" s="175">
        <v>14.999999999999972</v>
      </c>
      <c r="C467" s="175">
        <v>484.49999999999847</v>
      </c>
      <c r="D467" s="184">
        <v>1.977551020408157</v>
      </c>
      <c r="E467" s="184">
        <v>2.7908343327759355</v>
      </c>
      <c r="F467" s="185">
        <v>1338.5699999999977</v>
      </c>
      <c r="G467" s="185">
        <v>10218.494649999982</v>
      </c>
      <c r="H467" s="185">
        <v>41.708141428571359</v>
      </c>
      <c r="I467" s="185">
        <v>111.31485132160984</v>
      </c>
      <c r="J467" s="185">
        <v>1600</v>
      </c>
      <c r="K467" s="185">
        <v>313300</v>
      </c>
      <c r="L467" s="185">
        <v>1278.7755102040817</v>
      </c>
      <c r="M467" s="185">
        <v>265.69297464336728</v>
      </c>
      <c r="N467" s="186">
        <v>9.6000000000000227</v>
      </c>
      <c r="O467" s="186">
        <v>171.5999999999982</v>
      </c>
      <c r="P467" s="186">
        <v>0.70040816326529876</v>
      </c>
      <c r="Q467" s="186">
        <v>1.6388470047112695</v>
      </c>
      <c r="R467" s="187">
        <v>0.86210221793635611</v>
      </c>
      <c r="S467" s="192">
        <v>15.600000000000001</v>
      </c>
      <c r="T467" s="192">
        <v>188.39999999999822</v>
      </c>
      <c r="U467" s="192">
        <v>0.70040816326529876</v>
      </c>
      <c r="V467" s="192">
        <v>1.87539530794368</v>
      </c>
      <c r="W467" s="187">
        <v>0.84860173577627906</v>
      </c>
      <c r="X467" s="187">
        <v>1.7107039537126352</v>
      </c>
      <c r="Y467" s="188">
        <v>26</v>
      </c>
      <c r="Z467" s="188">
        <v>81</v>
      </c>
      <c r="AA467" s="188">
        <v>53</v>
      </c>
      <c r="AB467" s="188">
        <v>89</v>
      </c>
      <c r="AC467" s="188">
        <v>71</v>
      </c>
      <c r="AD467" s="189">
        <v>20.73999999999997</v>
      </c>
    </row>
    <row r="468" spans="1:30" s="183" customFormat="1" ht="11.35" x14ac:dyDescent="0.35">
      <c r="A468" s="175">
        <v>455</v>
      </c>
      <c r="B468" s="175">
        <v>13.500000000000114</v>
      </c>
      <c r="C468" s="175">
        <v>637.95000000000152</v>
      </c>
      <c r="D468" s="184">
        <v>2.6038775510204144</v>
      </c>
      <c r="E468" s="184">
        <v>3.1406534615064681</v>
      </c>
      <c r="F468" s="185">
        <v>990.54179999999201</v>
      </c>
      <c r="G468" s="185">
        <v>16717.772554999938</v>
      </c>
      <c r="H468" s="185">
        <v>68.235806346938517</v>
      </c>
      <c r="I468" s="185">
        <v>161.71680634804616</v>
      </c>
      <c r="J468" s="185">
        <v>1600</v>
      </c>
      <c r="K468" s="185">
        <v>313000</v>
      </c>
      <c r="L468" s="185">
        <v>1277.5510204081634</v>
      </c>
      <c r="M468" s="185">
        <v>284.69519660193924</v>
      </c>
      <c r="N468" s="186">
        <v>7.6499999999998636</v>
      </c>
      <c r="O468" s="186">
        <v>120.89999999999887</v>
      </c>
      <c r="P468" s="186">
        <v>0.49346938775509741</v>
      </c>
      <c r="Q468" s="186">
        <v>1.3367665769427213</v>
      </c>
      <c r="R468" s="187">
        <v>0.90012391573729955</v>
      </c>
      <c r="S468" s="192">
        <v>7.6500000000000341</v>
      </c>
      <c r="T468" s="192">
        <v>109.49999999999858</v>
      </c>
      <c r="U468" s="192">
        <v>0.49346938775509741</v>
      </c>
      <c r="V468" s="192">
        <v>1.2537733278833085</v>
      </c>
      <c r="W468" s="187">
        <v>0.90954151177199605</v>
      </c>
      <c r="X468" s="187">
        <v>1.8096654275092956</v>
      </c>
      <c r="Y468" s="188">
        <v>34</v>
      </c>
      <c r="Z468" s="188">
        <v>64</v>
      </c>
      <c r="AA468" s="188">
        <v>62</v>
      </c>
      <c r="AB468" s="188">
        <v>88</v>
      </c>
      <c r="AC468" s="188">
        <v>72</v>
      </c>
      <c r="AD468" s="189">
        <v>20.174999999999976</v>
      </c>
    </row>
    <row r="469" spans="1:30" s="183" customFormat="1" ht="11.35" x14ac:dyDescent="0.35">
      <c r="A469" s="175">
        <v>456</v>
      </c>
      <c r="B469" s="175">
        <v>15.450000000000045</v>
      </c>
      <c r="C469" s="175">
        <v>533.25000000000136</v>
      </c>
      <c r="D469" s="184">
        <v>2.1765306122449037</v>
      </c>
      <c r="E469" s="184">
        <v>3.0980378183382826</v>
      </c>
      <c r="F469" s="185">
        <v>950.38469999999813</v>
      </c>
      <c r="G469" s="185">
        <v>11882.262795000019</v>
      </c>
      <c r="H469" s="185">
        <v>48.499031816326607</v>
      </c>
      <c r="I469" s="185">
        <v>110.15480620785951</v>
      </c>
      <c r="J469" s="185">
        <v>1600</v>
      </c>
      <c r="K469" s="185">
        <v>306900</v>
      </c>
      <c r="L469" s="185">
        <v>1252.6530612244899</v>
      </c>
      <c r="M469" s="185">
        <v>284.18545888524977</v>
      </c>
      <c r="N469" s="186">
        <v>7.9500000000000455</v>
      </c>
      <c r="O469" s="186">
        <v>165.44999999999956</v>
      </c>
      <c r="P469" s="186">
        <v>0.67530612244897781</v>
      </c>
      <c r="Q469" s="186">
        <v>1.6363420095745318</v>
      </c>
      <c r="R469" s="187">
        <v>0.86725237694066704</v>
      </c>
      <c r="S469" s="192">
        <v>11.700000000000001</v>
      </c>
      <c r="T469" s="192">
        <v>188.54999999999944</v>
      </c>
      <c r="U469" s="192">
        <v>0.67530612244897781</v>
      </c>
      <c r="V469" s="192">
        <v>1.853354246728746</v>
      </c>
      <c r="W469" s="187">
        <v>0.84871825731134953</v>
      </c>
      <c r="X469" s="187">
        <v>1.7159706342520167</v>
      </c>
      <c r="Y469" s="188">
        <v>34</v>
      </c>
      <c r="Z469" s="188">
        <v>68</v>
      </c>
      <c r="AA469" s="188">
        <v>58</v>
      </c>
      <c r="AB469" s="188">
        <v>74</v>
      </c>
      <c r="AC469" s="188">
        <v>86</v>
      </c>
      <c r="AD469" s="189">
        <v>20.77249999999999</v>
      </c>
    </row>
    <row r="470" spans="1:30" s="183" customFormat="1" ht="11.35" x14ac:dyDescent="0.35">
      <c r="A470" s="175">
        <v>457</v>
      </c>
      <c r="B470" s="175">
        <v>20.849999999999909</v>
      </c>
      <c r="C470" s="175">
        <v>1062.4500000000089</v>
      </c>
      <c r="D470" s="184">
        <v>4.3365306122449345</v>
      </c>
      <c r="E470" s="184">
        <v>4.5019260682349911</v>
      </c>
      <c r="F470" s="185">
        <v>1445.6555999999839</v>
      </c>
      <c r="G470" s="185">
        <v>29298.768890000141</v>
      </c>
      <c r="H470" s="185">
        <v>119.58681179591895</v>
      </c>
      <c r="I470" s="185">
        <v>220.16134395770649</v>
      </c>
      <c r="J470" s="185">
        <v>1600</v>
      </c>
      <c r="K470" s="185">
        <v>317200</v>
      </c>
      <c r="L470" s="185">
        <v>1294.6938775510205</v>
      </c>
      <c r="M470" s="185">
        <v>268.44346445742144</v>
      </c>
      <c r="N470" s="186">
        <v>7.6500000000000341</v>
      </c>
      <c r="O470" s="186">
        <v>94.199999999998397</v>
      </c>
      <c r="P470" s="186">
        <v>0.3844897959183608</v>
      </c>
      <c r="Q470" s="186">
        <v>1.2790894898525051</v>
      </c>
      <c r="R470" s="187">
        <v>0.92037530112844057</v>
      </c>
      <c r="S470" s="192">
        <v>11.700000000000001</v>
      </c>
      <c r="T470" s="192">
        <v>94.499999999998408</v>
      </c>
      <c r="U470" s="192">
        <v>0.3844897959183608</v>
      </c>
      <c r="V470" s="192">
        <v>1.3796605070647152</v>
      </c>
      <c r="W470" s="187">
        <v>0.92012171928490039</v>
      </c>
      <c r="X470" s="187">
        <v>1.8404970204133408</v>
      </c>
      <c r="Y470" s="188">
        <v>28</v>
      </c>
      <c r="Z470" s="188">
        <v>73</v>
      </c>
      <c r="AA470" s="188">
        <v>59</v>
      </c>
      <c r="AB470" s="188">
        <v>81</v>
      </c>
      <c r="AC470" s="188">
        <v>79</v>
      </c>
      <c r="AD470" s="189">
        <v>19.717499999999976</v>
      </c>
    </row>
    <row r="471" spans="1:30" s="183" customFormat="1" ht="11.35" x14ac:dyDescent="0.35">
      <c r="A471" s="175">
        <v>458</v>
      </c>
      <c r="B471" s="175">
        <v>12.149999999999409</v>
      </c>
      <c r="C471" s="175">
        <v>406.20000000000761</v>
      </c>
      <c r="D471" s="184">
        <v>1.6579591836735004</v>
      </c>
      <c r="E471" s="184">
        <v>2.4341507924313985</v>
      </c>
      <c r="F471" s="185">
        <v>1044.0845999999635</v>
      </c>
      <c r="G471" s="185">
        <v>9834.3250600001593</v>
      </c>
      <c r="H471" s="185">
        <v>40.140102285714939</v>
      </c>
      <c r="I471" s="185">
        <v>108.46757383981084</v>
      </c>
      <c r="J471" s="185">
        <v>1600</v>
      </c>
      <c r="K471" s="185">
        <v>310050</v>
      </c>
      <c r="L471" s="185">
        <v>1265.5102040816328</v>
      </c>
      <c r="M471" s="185">
        <v>273.34495428815637</v>
      </c>
      <c r="N471" s="186">
        <v>7.6500000000000341</v>
      </c>
      <c r="O471" s="186">
        <v>199.34999999999886</v>
      </c>
      <c r="P471" s="186">
        <v>0.81367346938775043</v>
      </c>
      <c r="Q471" s="186">
        <v>1.7699294858112433</v>
      </c>
      <c r="R471" s="187">
        <v>0.83964768339768414</v>
      </c>
      <c r="S471" s="192">
        <v>9.75</v>
      </c>
      <c r="T471" s="192">
        <v>195.29999999999842</v>
      </c>
      <c r="U471" s="192">
        <v>0.81367346938775043</v>
      </c>
      <c r="V471" s="192">
        <v>1.845150933450465</v>
      </c>
      <c r="W471" s="187">
        <v>0.84290540540540648</v>
      </c>
      <c r="X471" s="187">
        <v>1.6825530888030906</v>
      </c>
      <c r="Y471" s="188">
        <v>34</v>
      </c>
      <c r="Z471" s="188">
        <v>66</v>
      </c>
      <c r="AA471" s="188">
        <v>60</v>
      </c>
      <c r="AB471" s="188">
        <v>79</v>
      </c>
      <c r="AC471" s="188">
        <v>81</v>
      </c>
      <c r="AD471" s="189">
        <v>20.719999999999978</v>
      </c>
    </row>
    <row r="472" spans="1:30" s="183" customFormat="1" ht="11.35" x14ac:dyDescent="0.35">
      <c r="A472" s="175">
        <v>459</v>
      </c>
      <c r="B472" s="175">
        <v>10.649999999999991</v>
      </c>
      <c r="C472" s="175">
        <v>400.95000000000294</v>
      </c>
      <c r="D472" s="184">
        <v>1.6365306122449099</v>
      </c>
      <c r="E472" s="184">
        <v>2.4554936325700165</v>
      </c>
      <c r="F472" s="185">
        <v>950.38469999999938</v>
      </c>
      <c r="G472" s="185">
        <v>9726.6445400000975</v>
      </c>
      <c r="H472" s="185">
        <v>39.700589959184072</v>
      </c>
      <c r="I472" s="185">
        <v>122.31439348063107</v>
      </c>
      <c r="J472" s="185">
        <v>1600</v>
      </c>
      <c r="K472" s="185">
        <v>308050</v>
      </c>
      <c r="L472" s="185">
        <v>1257.3469387755101</v>
      </c>
      <c r="M472" s="185">
        <v>269.15757702752524</v>
      </c>
      <c r="N472" s="186">
        <v>7.5</v>
      </c>
      <c r="O472" s="186">
        <v>182.09999999999957</v>
      </c>
      <c r="P472" s="186">
        <v>0.74326530612244723</v>
      </c>
      <c r="Q472" s="186">
        <v>1.625465113455808</v>
      </c>
      <c r="R472" s="187">
        <v>0.85384059715868077</v>
      </c>
      <c r="S472" s="192">
        <v>11.700000000000001</v>
      </c>
      <c r="T472" s="192">
        <v>182.09999999999951</v>
      </c>
      <c r="U472" s="192">
        <v>0.74326530612244723</v>
      </c>
      <c r="V472" s="192">
        <v>1.71399302243723</v>
      </c>
      <c r="W472" s="187">
        <v>0.85384059715868077</v>
      </c>
      <c r="X472" s="187">
        <v>1.7076811943173615</v>
      </c>
      <c r="Y472" s="188">
        <v>33</v>
      </c>
      <c r="Z472" s="188">
        <v>78</v>
      </c>
      <c r="AA472" s="188">
        <v>49</v>
      </c>
      <c r="AB472" s="188">
        <v>69</v>
      </c>
      <c r="AC472" s="188">
        <v>91</v>
      </c>
      <c r="AD472" s="189">
        <v>20.764999999999993</v>
      </c>
    </row>
    <row r="473" spans="1:30" s="183" customFormat="1" ht="11.35" x14ac:dyDescent="0.35">
      <c r="A473" s="175">
        <v>460</v>
      </c>
      <c r="B473" s="175">
        <v>27.749999999999545</v>
      </c>
      <c r="C473" s="175">
        <v>1053.2999999999975</v>
      </c>
      <c r="D473" s="184">
        <v>4.2991836734693774</v>
      </c>
      <c r="E473" s="184">
        <v>5.2026690961776474</v>
      </c>
      <c r="F473" s="185">
        <v>1633.0553999999556</v>
      </c>
      <c r="G473" s="185">
        <v>23515.105380000059</v>
      </c>
      <c r="H473" s="185">
        <v>95.980021959183915</v>
      </c>
      <c r="I473" s="185">
        <v>215.92024536131996</v>
      </c>
      <c r="J473" s="185">
        <v>1600</v>
      </c>
      <c r="K473" s="185">
        <v>309150</v>
      </c>
      <c r="L473" s="185">
        <v>1261.8367346938776</v>
      </c>
      <c r="M473" s="185">
        <v>283.13723624184649</v>
      </c>
      <c r="N473" s="186">
        <v>9.2999999999998408</v>
      </c>
      <c r="O473" s="186">
        <v>136.64999999999873</v>
      </c>
      <c r="P473" s="186">
        <v>0.55775510204081113</v>
      </c>
      <c r="Q473" s="186">
        <v>1.4664768549174829</v>
      </c>
      <c r="R473" s="187">
        <v>0.88663514186162362</v>
      </c>
      <c r="S473" s="192">
        <v>11.700000000000001</v>
      </c>
      <c r="T473" s="192">
        <v>146.39999999999876</v>
      </c>
      <c r="U473" s="192">
        <v>0.55775510204081113</v>
      </c>
      <c r="V473" s="192">
        <v>1.7128474645850429</v>
      </c>
      <c r="W473" s="187">
        <v>0.87854654056744741</v>
      </c>
      <c r="X473" s="187">
        <v>1.7651816824290711</v>
      </c>
      <c r="Y473" s="188">
        <v>34</v>
      </c>
      <c r="Z473" s="188">
        <v>74</v>
      </c>
      <c r="AA473" s="188">
        <v>52</v>
      </c>
      <c r="AB473" s="188">
        <v>87</v>
      </c>
      <c r="AC473" s="188">
        <v>73</v>
      </c>
      <c r="AD473" s="189">
        <v>20.089999999999979</v>
      </c>
    </row>
    <row r="474" spans="1:30" s="183" customFormat="1" ht="11.35" x14ac:dyDescent="0.35">
      <c r="A474" s="175">
        <v>461</v>
      </c>
      <c r="B474" s="175">
        <v>18.300000000000068</v>
      </c>
      <c r="C474" s="175">
        <v>865.20000000000175</v>
      </c>
      <c r="D474" s="184">
        <v>3.5314285714285787</v>
      </c>
      <c r="E474" s="184">
        <v>4.1029192925661446</v>
      </c>
      <c r="F474" s="185">
        <v>1633.0554000000063</v>
      </c>
      <c r="G474" s="185">
        <v>18220.31738000011</v>
      </c>
      <c r="H474" s="185">
        <v>74.368642367347391</v>
      </c>
      <c r="I474" s="185">
        <v>174.7959821514452</v>
      </c>
      <c r="J474" s="185">
        <v>1600</v>
      </c>
      <c r="K474" s="185">
        <v>310350</v>
      </c>
      <c r="L474" s="185">
        <v>1266.7346938775511</v>
      </c>
      <c r="M474" s="185">
        <v>269.99079944176816</v>
      </c>
      <c r="N474" s="186">
        <v>9.4499999999999318</v>
      </c>
      <c r="O474" s="186">
        <v>115.49999999999895</v>
      </c>
      <c r="P474" s="186">
        <v>0.47142857142856714</v>
      </c>
      <c r="Q474" s="186">
        <v>1.2937032243860513</v>
      </c>
      <c r="R474" s="187">
        <v>0.90498519249753284</v>
      </c>
      <c r="S474" s="192">
        <v>13.650000000000002</v>
      </c>
      <c r="T474" s="192">
        <v>132.59999999999857</v>
      </c>
      <c r="U474" s="192">
        <v>0.47142857142856714</v>
      </c>
      <c r="V474" s="192">
        <v>1.7071434205754812</v>
      </c>
      <c r="W474" s="187">
        <v>0.89091806515301197</v>
      </c>
      <c r="X474" s="187">
        <v>1.7959032576505449</v>
      </c>
      <c r="Y474" s="188">
        <v>29</v>
      </c>
      <c r="Z474" s="188">
        <v>82</v>
      </c>
      <c r="AA474" s="188">
        <v>49</v>
      </c>
      <c r="AB474" s="188">
        <v>78</v>
      </c>
      <c r="AC474" s="188">
        <v>82</v>
      </c>
      <c r="AD474" s="189">
        <v>20.259999999999977</v>
      </c>
    </row>
    <row r="475" spans="1:30" s="183" customFormat="1" ht="11.35" x14ac:dyDescent="0.35">
      <c r="A475" s="175">
        <v>462</v>
      </c>
      <c r="B475" s="175">
        <v>27.299999999999727</v>
      </c>
      <c r="C475" s="175">
        <v>1492.5000000000007</v>
      </c>
      <c r="D475" s="184">
        <v>6.0918367346938807</v>
      </c>
      <c r="E475" s="184">
        <v>7.4449630000151688</v>
      </c>
      <c r="F475" s="185">
        <v>2235.411899999976</v>
      </c>
      <c r="G475" s="185">
        <v>37819.659320000152</v>
      </c>
      <c r="H475" s="185">
        <v>154.3659564081639</v>
      </c>
      <c r="I475" s="185">
        <v>323.86043316024347</v>
      </c>
      <c r="J475" s="185">
        <v>1600</v>
      </c>
      <c r="K475" s="185">
        <v>308900</v>
      </c>
      <c r="L475" s="185">
        <v>1260.8163265306123</v>
      </c>
      <c r="M475" s="185">
        <v>272.95316308947349</v>
      </c>
      <c r="N475" s="186">
        <v>6.5999999999999943</v>
      </c>
      <c r="O475" s="186">
        <v>80.399999999999096</v>
      </c>
      <c r="P475" s="186">
        <v>0.32816326530611878</v>
      </c>
      <c r="Q475" s="186">
        <v>1.0647975130169067</v>
      </c>
      <c r="R475" s="187">
        <v>0.9317023445463819</v>
      </c>
      <c r="S475" s="192">
        <v>11.700000000000001</v>
      </c>
      <c r="T475" s="192">
        <v>116.09999999999921</v>
      </c>
      <c r="U475" s="192">
        <v>0.32816326530611878</v>
      </c>
      <c r="V475" s="192">
        <v>1.4941728567767487</v>
      </c>
      <c r="W475" s="187">
        <v>0.90137614678899136</v>
      </c>
      <c r="X475" s="187">
        <v>1.8330784913353733</v>
      </c>
      <c r="Y475" s="188">
        <v>31</v>
      </c>
      <c r="Z475" s="188">
        <v>74</v>
      </c>
      <c r="AA475" s="188">
        <v>55</v>
      </c>
      <c r="AB475" s="188">
        <v>65</v>
      </c>
      <c r="AC475" s="188">
        <v>95</v>
      </c>
      <c r="AD475" s="189">
        <v>19.619999999999987</v>
      </c>
    </row>
    <row r="476" spans="1:30" s="183" customFormat="1" ht="11.35" x14ac:dyDescent="0.35">
      <c r="A476" s="175">
        <v>463</v>
      </c>
      <c r="B476" s="175">
        <v>16.350000000000136</v>
      </c>
      <c r="C476" s="175">
        <v>662.70000000000846</v>
      </c>
      <c r="D476" s="184">
        <v>2.7048979591837079</v>
      </c>
      <c r="E476" s="184">
        <v>3.3490634379892472</v>
      </c>
      <c r="F476" s="185">
        <v>1177.9416000000042</v>
      </c>
      <c r="G476" s="185">
        <v>22325.116650000258</v>
      </c>
      <c r="H476" s="185">
        <v>91.122925102041876</v>
      </c>
      <c r="I476" s="185">
        <v>204.27084115062121</v>
      </c>
      <c r="J476" s="185">
        <v>1600</v>
      </c>
      <c r="K476" s="185">
        <v>314700</v>
      </c>
      <c r="L476" s="185">
        <v>1284.4897959183672</v>
      </c>
      <c r="M476" s="185">
        <v>276.14190062483442</v>
      </c>
      <c r="N476" s="186">
        <v>7.6500000000000341</v>
      </c>
      <c r="O476" s="186">
        <v>155.09999999999809</v>
      </c>
      <c r="P476" s="186">
        <v>0.63306122448978808</v>
      </c>
      <c r="Q476" s="186">
        <v>1.5306730064888245</v>
      </c>
      <c r="R476" s="187">
        <v>0.87594481103779376</v>
      </c>
      <c r="S476" s="192">
        <v>9.75</v>
      </c>
      <c r="T476" s="192">
        <v>158.24999999999767</v>
      </c>
      <c r="U476" s="192">
        <v>0.63306122448978808</v>
      </c>
      <c r="V476" s="192">
        <v>1.6918329840051523</v>
      </c>
      <c r="W476" s="187">
        <v>0.87342531493701425</v>
      </c>
      <c r="X476" s="187">
        <v>1.749370125974808</v>
      </c>
      <c r="Y476" s="188">
        <v>31</v>
      </c>
      <c r="Z476" s="188">
        <v>69</v>
      </c>
      <c r="AA476" s="188">
        <v>60</v>
      </c>
      <c r="AB476" s="188">
        <v>75</v>
      </c>
      <c r="AC476" s="188">
        <v>85</v>
      </c>
      <c r="AD476" s="189">
        <v>20.837499999999963</v>
      </c>
    </row>
    <row r="477" spans="1:30" s="183" customFormat="1" ht="11.35" x14ac:dyDescent="0.35">
      <c r="A477" s="175">
        <v>464</v>
      </c>
      <c r="B477" s="175">
        <v>27.299999999999727</v>
      </c>
      <c r="C477" s="175">
        <v>1027.3500000000004</v>
      </c>
      <c r="D477" s="184">
        <v>4.1932653061224503</v>
      </c>
      <c r="E477" s="184">
        <v>5.7028668328964089</v>
      </c>
      <c r="F477" s="185">
        <v>1673.2124999999799</v>
      </c>
      <c r="G477" s="185">
        <v>25984.543934999961</v>
      </c>
      <c r="H477" s="185">
        <v>106.05936299999985</v>
      </c>
      <c r="I477" s="185">
        <v>268.34380146520323</v>
      </c>
      <c r="J477" s="185">
        <v>1600</v>
      </c>
      <c r="K477" s="185">
        <v>306400</v>
      </c>
      <c r="L477" s="185">
        <v>1250.6122448979593</v>
      </c>
      <c r="M477" s="185">
        <v>279.28779565220452</v>
      </c>
      <c r="N477" s="186">
        <v>8.5499999999997272</v>
      </c>
      <c r="O477" s="186">
        <v>146.99999999999878</v>
      </c>
      <c r="P477" s="186">
        <v>0.59999999999999498</v>
      </c>
      <c r="Q477" s="186">
        <v>1.5618006631690788</v>
      </c>
      <c r="R477" s="187">
        <v>0.87613751263903017</v>
      </c>
      <c r="S477" s="192">
        <v>11.700000000000001</v>
      </c>
      <c r="T477" s="192">
        <v>121.79999999999892</v>
      </c>
      <c r="U477" s="192">
        <v>0.59999999999999498</v>
      </c>
      <c r="V477" s="192">
        <v>1.4808449072553973</v>
      </c>
      <c r="W477" s="187">
        <v>0.89737108190091075</v>
      </c>
      <c r="X477" s="187">
        <v>1.7735085945399409</v>
      </c>
      <c r="Y477" s="188">
        <v>36</v>
      </c>
      <c r="Z477" s="188">
        <v>81</v>
      </c>
      <c r="AA477" s="188">
        <v>43</v>
      </c>
      <c r="AB477" s="188">
        <v>91</v>
      </c>
      <c r="AC477" s="188">
        <v>69</v>
      </c>
      <c r="AD477" s="189">
        <v>19.77999999999998</v>
      </c>
    </row>
    <row r="478" spans="1:30" s="183" customFormat="1" ht="11.35" x14ac:dyDescent="0.35">
      <c r="A478" s="175">
        <v>465</v>
      </c>
      <c r="B478" s="175">
        <v>27.749999999999943</v>
      </c>
      <c r="C478" s="175">
        <v>1253.1000000000236</v>
      </c>
      <c r="D478" s="184">
        <v>5.1146938775511162</v>
      </c>
      <c r="E478" s="184">
        <v>6.2190766479138482</v>
      </c>
      <c r="F478" s="185">
        <v>1967.6978999999963</v>
      </c>
      <c r="G478" s="185">
        <v>37135.57568500068</v>
      </c>
      <c r="H478" s="185">
        <v>151.57377830612523</v>
      </c>
      <c r="I478" s="185">
        <v>331.25703968808375</v>
      </c>
      <c r="J478" s="185">
        <v>1600</v>
      </c>
      <c r="K478" s="185">
        <v>312500</v>
      </c>
      <c r="L478" s="185">
        <v>1275.5102040816328</v>
      </c>
      <c r="M478" s="185">
        <v>264.1725499856899</v>
      </c>
      <c r="N478" s="186">
        <v>7.65</v>
      </c>
      <c r="O478" s="186">
        <v>125.69999999999929</v>
      </c>
      <c r="P478" s="186">
        <v>0.51306122448979308</v>
      </c>
      <c r="Q478" s="186">
        <v>1.3994923026771497</v>
      </c>
      <c r="R478" s="187">
        <v>0.89555029290789034</v>
      </c>
      <c r="S478" s="192">
        <v>11.700000000000001</v>
      </c>
      <c r="T478" s="192">
        <v>162.44999999999922</v>
      </c>
      <c r="U478" s="192">
        <v>0.51306122448979308</v>
      </c>
      <c r="V478" s="192">
        <v>1.707286942857756</v>
      </c>
      <c r="W478" s="187">
        <v>0.865013087373801</v>
      </c>
      <c r="X478" s="187">
        <v>1.7605633802816913</v>
      </c>
      <c r="Y478" s="188">
        <v>25</v>
      </c>
      <c r="Z478" s="188">
        <v>83</v>
      </c>
      <c r="AA478" s="188">
        <v>52</v>
      </c>
      <c r="AB478" s="188">
        <v>76</v>
      </c>
      <c r="AC478" s="188">
        <v>84</v>
      </c>
      <c r="AD478" s="189">
        <v>20.057499999999987</v>
      </c>
    </row>
    <row r="479" spans="1:30" s="183" customFormat="1" ht="11.35" x14ac:dyDescent="0.35">
      <c r="A479" s="175">
        <v>466</v>
      </c>
      <c r="B479" s="175">
        <v>27.000000000000455</v>
      </c>
      <c r="C479" s="175">
        <v>1641.9000000000331</v>
      </c>
      <c r="D479" s="184">
        <v>6.7016326530613597</v>
      </c>
      <c r="E479" s="184">
        <v>6.8102199438914726</v>
      </c>
      <c r="F479" s="185">
        <v>2128.3263000000429</v>
      </c>
      <c r="G479" s="185">
        <v>43427.375240000911</v>
      </c>
      <c r="H479" s="185">
        <v>177.25459281633024</v>
      </c>
      <c r="I479" s="185">
        <v>338.68924639154488</v>
      </c>
      <c r="J479" s="185">
        <v>1600</v>
      </c>
      <c r="K479" s="185">
        <v>313400</v>
      </c>
      <c r="L479" s="185">
        <v>1279.1836734693877</v>
      </c>
      <c r="M479" s="185">
        <v>269.89552270272094</v>
      </c>
      <c r="N479" s="186">
        <v>7.6500000000000341</v>
      </c>
      <c r="O479" s="186">
        <v>80.849999999998559</v>
      </c>
      <c r="P479" s="186">
        <v>0.32999999999999413</v>
      </c>
      <c r="Q479" s="186">
        <v>1.1955038720960682</v>
      </c>
      <c r="R479" s="187">
        <v>0.9306038367452053</v>
      </c>
      <c r="S479" s="192">
        <v>11.700000000000001</v>
      </c>
      <c r="T479" s="192">
        <v>115.04999999999851</v>
      </c>
      <c r="U479" s="192">
        <v>0.32999999999999413</v>
      </c>
      <c r="V479" s="192">
        <v>1.544458575597387</v>
      </c>
      <c r="W479" s="187">
        <v>0.90124887343890936</v>
      </c>
      <c r="X479" s="187">
        <v>1.8318527101841147</v>
      </c>
      <c r="Y479" s="188">
        <v>32</v>
      </c>
      <c r="Z479" s="188">
        <v>77</v>
      </c>
      <c r="AA479" s="188">
        <v>51</v>
      </c>
      <c r="AB479" s="188">
        <v>75</v>
      </c>
      <c r="AC479" s="188">
        <v>85</v>
      </c>
      <c r="AD479" s="189">
        <v>19.417499999999976</v>
      </c>
    </row>
    <row r="480" spans="1:30" s="183" customFormat="1" ht="11.35" x14ac:dyDescent="0.35">
      <c r="A480" s="175">
        <v>467</v>
      </c>
      <c r="B480" s="175">
        <v>15.299999999999955</v>
      </c>
      <c r="C480" s="175">
        <v>522.29999999999995</v>
      </c>
      <c r="D480" s="184">
        <v>2.1318367346938776</v>
      </c>
      <c r="E480" s="184">
        <v>3.1439778978891426</v>
      </c>
      <c r="F480" s="185">
        <v>950.38470000000825</v>
      </c>
      <c r="G480" s="185">
        <v>14430.825709999952</v>
      </c>
      <c r="H480" s="185">
        <v>58.901329428571231</v>
      </c>
      <c r="I480" s="185">
        <v>159.45274980994623</v>
      </c>
      <c r="J480" s="185">
        <v>1600</v>
      </c>
      <c r="K480" s="185">
        <v>304700</v>
      </c>
      <c r="L480" s="185">
        <v>1243.6734693877552</v>
      </c>
      <c r="M480" s="185">
        <v>286.92614773188291</v>
      </c>
      <c r="N480" s="186">
        <v>7.6500000000000341</v>
      </c>
      <c r="O480" s="186">
        <v>188.09999999999852</v>
      </c>
      <c r="P480" s="186">
        <v>0.76775510204081032</v>
      </c>
      <c r="Q480" s="186">
        <v>1.6651752053070357</v>
      </c>
      <c r="R480" s="187">
        <v>0.84541420118343291</v>
      </c>
      <c r="S480" s="192">
        <v>11.700000000000001</v>
      </c>
      <c r="T480" s="192">
        <v>175.79999999999836</v>
      </c>
      <c r="U480" s="192">
        <v>0.76775510204081032</v>
      </c>
      <c r="V480" s="192">
        <v>1.7199284328089328</v>
      </c>
      <c r="W480" s="187">
        <v>0.85552268244576057</v>
      </c>
      <c r="X480" s="187">
        <v>1.7009368836291934</v>
      </c>
      <c r="Y480" s="188">
        <v>42</v>
      </c>
      <c r="Z480" s="188">
        <v>67</v>
      </c>
      <c r="AA480" s="188">
        <v>51</v>
      </c>
      <c r="AB480" s="188">
        <v>77</v>
      </c>
      <c r="AC480" s="188">
        <v>83</v>
      </c>
      <c r="AD480" s="189">
        <v>20.279999999999973</v>
      </c>
    </row>
    <row r="481" spans="1:30" s="183" customFormat="1" ht="11.35" x14ac:dyDescent="0.35">
      <c r="A481" s="175">
        <v>468</v>
      </c>
      <c r="B481" s="175">
        <v>21.750000000000114</v>
      </c>
      <c r="C481" s="175">
        <v>869.85000000001105</v>
      </c>
      <c r="D481" s="184">
        <v>3.550408163265351</v>
      </c>
      <c r="E481" s="184">
        <v>4.7047303363358086</v>
      </c>
      <c r="F481" s="185">
        <v>1231.4844000000062</v>
      </c>
      <c r="G481" s="185">
        <v>20662.389615000251</v>
      </c>
      <c r="H481" s="185">
        <v>84.336284142858162</v>
      </c>
      <c r="I481" s="185">
        <v>176.32273658755724</v>
      </c>
      <c r="J481" s="185">
        <v>1600</v>
      </c>
      <c r="K481" s="185">
        <v>307250</v>
      </c>
      <c r="L481" s="185">
        <v>1254.0816326530612</v>
      </c>
      <c r="M481" s="185">
        <v>283.03042736955979</v>
      </c>
      <c r="N481" s="186">
        <v>7.6500000000000341</v>
      </c>
      <c r="O481" s="186">
        <v>133.64999999999867</v>
      </c>
      <c r="P481" s="186">
        <v>0.5455102040816272</v>
      </c>
      <c r="Q481" s="186">
        <v>1.4603363373323113</v>
      </c>
      <c r="R481" s="187">
        <v>0.8890272761240513</v>
      </c>
      <c r="S481" s="192">
        <v>9.4500000000000171</v>
      </c>
      <c r="T481" s="192">
        <v>166.34999999999857</v>
      </c>
      <c r="U481" s="192">
        <v>0.5455102040816272</v>
      </c>
      <c r="V481" s="192">
        <v>1.8508463337676446</v>
      </c>
      <c r="W481" s="187">
        <v>0.86187570058537899</v>
      </c>
      <c r="X481" s="187">
        <v>1.7509029767094302</v>
      </c>
      <c r="Y481" s="188">
        <v>34</v>
      </c>
      <c r="Z481" s="188">
        <v>69</v>
      </c>
      <c r="AA481" s="188">
        <v>57</v>
      </c>
      <c r="AB481" s="188">
        <v>86</v>
      </c>
      <c r="AC481" s="188">
        <v>74</v>
      </c>
      <c r="AD481" s="189">
        <v>20.072499999999977</v>
      </c>
    </row>
    <row r="482" spans="1:30" s="183" customFormat="1" ht="11.35" x14ac:dyDescent="0.35">
      <c r="A482" s="175">
        <v>469</v>
      </c>
      <c r="B482" s="175">
        <v>15.300000000000068</v>
      </c>
      <c r="C482" s="175">
        <v>483.30000000000075</v>
      </c>
      <c r="D482" s="184">
        <v>1.9726530612244928</v>
      </c>
      <c r="E482" s="184">
        <v>3.0322155344191848</v>
      </c>
      <c r="F482" s="185">
        <v>1164.5559000000012</v>
      </c>
      <c r="G482" s="185">
        <v>11985.109590000022</v>
      </c>
      <c r="H482" s="185">
        <v>48.918814653061311</v>
      </c>
      <c r="I482" s="185">
        <v>141.40296600148949</v>
      </c>
      <c r="J482" s="185">
        <v>1600</v>
      </c>
      <c r="K482" s="185">
        <v>310950</v>
      </c>
      <c r="L482" s="185">
        <v>1269.1836734693877</v>
      </c>
      <c r="M482" s="185">
        <v>263.13710144824029</v>
      </c>
      <c r="N482" s="186">
        <v>7.9500000000000171</v>
      </c>
      <c r="O482" s="186">
        <v>159.14999999999921</v>
      </c>
      <c r="P482" s="186">
        <v>0.64959183673469068</v>
      </c>
      <c r="Q482" s="186">
        <v>1.5380088244855294</v>
      </c>
      <c r="R482" s="187">
        <v>0.86902851499814904</v>
      </c>
      <c r="S482" s="192">
        <v>9.5999999999999091</v>
      </c>
      <c r="T482" s="192">
        <v>177.29999999999922</v>
      </c>
      <c r="U482" s="192">
        <v>0.64959183673469068</v>
      </c>
      <c r="V482" s="192">
        <v>1.7816548002817503</v>
      </c>
      <c r="W482" s="187">
        <v>0.85409208739661824</v>
      </c>
      <c r="X482" s="187">
        <v>1.7231206023947672</v>
      </c>
      <c r="Y482" s="188">
        <v>30</v>
      </c>
      <c r="Z482" s="188">
        <v>82</v>
      </c>
      <c r="AA482" s="188">
        <v>48</v>
      </c>
      <c r="AB482" s="188">
        <v>81</v>
      </c>
      <c r="AC482" s="188">
        <v>79</v>
      </c>
      <c r="AD482" s="189">
        <v>20.252499999999987</v>
      </c>
    </row>
    <row r="483" spans="1:30" s="183" customFormat="1" ht="11.35" x14ac:dyDescent="0.35">
      <c r="A483" s="175">
        <v>470</v>
      </c>
      <c r="B483" s="175">
        <v>21.000000000000227</v>
      </c>
      <c r="C483" s="175">
        <v>722.250000000005</v>
      </c>
      <c r="D483" s="184">
        <v>2.9479591836734897</v>
      </c>
      <c r="E483" s="184">
        <v>3.9661575427692299</v>
      </c>
      <c r="F483" s="185">
        <v>1151.1702000000184</v>
      </c>
      <c r="G483" s="185">
        <v>16453.181885000235</v>
      </c>
      <c r="H483" s="185">
        <v>67.155844428572379</v>
      </c>
      <c r="I483" s="185">
        <v>166.53118964416666</v>
      </c>
      <c r="J483" s="185">
        <v>1600</v>
      </c>
      <c r="K483" s="185">
        <v>315900</v>
      </c>
      <c r="L483" s="185">
        <v>1289.3877551020407</v>
      </c>
      <c r="M483" s="185">
        <v>262.22103180633519</v>
      </c>
      <c r="N483" s="186">
        <v>9.6000000000000227</v>
      </c>
      <c r="O483" s="186">
        <v>150.29999999999819</v>
      </c>
      <c r="P483" s="186">
        <v>0.61346938775509463</v>
      </c>
      <c r="Q483" s="186">
        <v>1.6021956643321948</v>
      </c>
      <c r="R483" s="187">
        <v>0.87691929738361496</v>
      </c>
      <c r="S483" s="192">
        <v>13.650000000000002</v>
      </c>
      <c r="T483" s="192">
        <v>186.14999999999748</v>
      </c>
      <c r="U483" s="192">
        <v>0.61346938775509463</v>
      </c>
      <c r="V483" s="192">
        <v>1.9223997658705878</v>
      </c>
      <c r="W483" s="187">
        <v>0.84756172460385881</v>
      </c>
      <c r="X483" s="187">
        <v>1.7244810219874738</v>
      </c>
      <c r="Y483" s="188">
        <v>26</v>
      </c>
      <c r="Z483" s="188">
        <v>77</v>
      </c>
      <c r="AA483" s="188">
        <v>57</v>
      </c>
      <c r="AB483" s="188">
        <v>75</v>
      </c>
      <c r="AC483" s="188">
        <v>85</v>
      </c>
      <c r="AD483" s="189">
        <v>20.35249999999996</v>
      </c>
    </row>
    <row r="484" spans="1:30" s="183" customFormat="1" ht="11.35" x14ac:dyDescent="0.35">
      <c r="A484" s="175">
        <v>471</v>
      </c>
      <c r="B484" s="175">
        <v>16.650000000000205</v>
      </c>
      <c r="C484" s="175">
        <v>1054.6500000000181</v>
      </c>
      <c r="D484" s="184">
        <v>4.3046938775510943</v>
      </c>
      <c r="E484" s="184">
        <v>4.3363229975996749</v>
      </c>
      <c r="F484" s="185">
        <v>1177.9416000000042</v>
      </c>
      <c r="G484" s="185">
        <v>25155.522915000387</v>
      </c>
      <c r="H484" s="185">
        <v>102.67560373469546</v>
      </c>
      <c r="I484" s="185">
        <v>189.75964220075326</v>
      </c>
      <c r="J484" s="185">
        <v>1600</v>
      </c>
      <c r="K484" s="185">
        <v>308750</v>
      </c>
      <c r="L484" s="185">
        <v>1260.204081632653</v>
      </c>
      <c r="M484" s="185">
        <v>266.65420749861516</v>
      </c>
      <c r="N484" s="186">
        <v>7.6500000000000021</v>
      </c>
      <c r="O484" s="186">
        <v>97.349999999998104</v>
      </c>
      <c r="P484" s="186">
        <v>0.39734693877550248</v>
      </c>
      <c r="Q484" s="186">
        <v>1.2453203806457143</v>
      </c>
      <c r="R484" s="187">
        <v>0.91875312969454337</v>
      </c>
      <c r="S484" s="192">
        <v>13.650000000000002</v>
      </c>
      <c r="T484" s="192">
        <v>117.29999999999824</v>
      </c>
      <c r="U484" s="192">
        <v>0.39734693877550248</v>
      </c>
      <c r="V484" s="192">
        <v>1.472075640448228</v>
      </c>
      <c r="W484" s="187">
        <v>0.90210315473209957</v>
      </c>
      <c r="X484" s="187">
        <v>1.8208562844266429</v>
      </c>
      <c r="Y484" s="188">
        <v>30</v>
      </c>
      <c r="Z484" s="188">
        <v>79</v>
      </c>
      <c r="AA484" s="188">
        <v>51</v>
      </c>
      <c r="AB484" s="188">
        <v>77</v>
      </c>
      <c r="AC484" s="188">
        <v>83</v>
      </c>
      <c r="AD484" s="189">
        <v>19.96999999999997</v>
      </c>
    </row>
    <row r="485" spans="1:30" s="183" customFormat="1" ht="11.35" x14ac:dyDescent="0.35">
      <c r="A485" s="175">
        <v>472</v>
      </c>
      <c r="B485" s="175">
        <v>15.450000000000273</v>
      </c>
      <c r="C485" s="175">
        <v>799.50000000001137</v>
      </c>
      <c r="D485" s="184">
        <v>3.2632653061224954</v>
      </c>
      <c r="E485" s="184">
        <v>3.6524774815315291</v>
      </c>
      <c r="F485" s="185">
        <v>1137.7844999999977</v>
      </c>
      <c r="G485" s="185">
        <v>20794.015665000294</v>
      </c>
      <c r="H485" s="185">
        <v>84.873533326531813</v>
      </c>
      <c r="I485" s="185">
        <v>176.85625139238172</v>
      </c>
      <c r="J485" s="185">
        <v>1600</v>
      </c>
      <c r="K485" s="185">
        <v>311550</v>
      </c>
      <c r="L485" s="185">
        <v>1271.6326530612246</v>
      </c>
      <c r="M485" s="185">
        <v>272.36326798795773</v>
      </c>
      <c r="N485" s="186">
        <v>7.6499999999999773</v>
      </c>
      <c r="O485" s="186">
        <v>117.74999999999859</v>
      </c>
      <c r="P485" s="186">
        <v>0.48061224489795346</v>
      </c>
      <c r="Q485" s="186">
        <v>1.3167278248003658</v>
      </c>
      <c r="R485" s="187">
        <v>0.90118328298086703</v>
      </c>
      <c r="S485" s="192">
        <v>9.6000000000000227</v>
      </c>
      <c r="T485" s="192">
        <v>139.79999999999851</v>
      </c>
      <c r="U485" s="192">
        <v>0.48061224489795346</v>
      </c>
      <c r="V485" s="192">
        <v>1.5990435257960935</v>
      </c>
      <c r="W485" s="187">
        <v>0.8826787512588129</v>
      </c>
      <c r="X485" s="187">
        <v>1.78386203423968</v>
      </c>
      <c r="Y485" s="188">
        <v>31</v>
      </c>
      <c r="Z485" s="188">
        <v>75</v>
      </c>
      <c r="AA485" s="188">
        <v>54</v>
      </c>
      <c r="AB485" s="188">
        <v>70</v>
      </c>
      <c r="AC485" s="188">
        <v>90</v>
      </c>
      <c r="AD485" s="189">
        <v>19.859999999999975</v>
      </c>
    </row>
    <row r="486" spans="1:30" s="183" customFormat="1" ht="11.35" x14ac:dyDescent="0.35">
      <c r="A486" s="175">
        <v>473</v>
      </c>
      <c r="B486" s="175">
        <v>51.000000000000057</v>
      </c>
      <c r="C486" s="175">
        <v>4171.6500000000533</v>
      </c>
      <c r="D486" s="184">
        <v>17.027142857143076</v>
      </c>
      <c r="E486" s="184">
        <v>13.086774076819102</v>
      </c>
      <c r="F486" s="185">
        <v>3640.9104000000066</v>
      </c>
      <c r="G486" s="185">
        <v>106711.32095500153</v>
      </c>
      <c r="H486" s="185">
        <v>435.55641206123073</v>
      </c>
      <c r="I486" s="185">
        <v>721.10305841902198</v>
      </c>
      <c r="J486" s="185">
        <v>1600</v>
      </c>
      <c r="K486" s="185">
        <v>309650</v>
      </c>
      <c r="L486" s="185">
        <v>1263.8775510204082</v>
      </c>
      <c r="M486" s="185">
        <v>287.88955309434772</v>
      </c>
      <c r="N486" s="186">
        <v>9.6000000000000227</v>
      </c>
      <c r="O486" s="186">
        <v>51.450000000000031</v>
      </c>
      <c r="P486" s="186">
        <v>0.21000000000000013</v>
      </c>
      <c r="Q486" s="186">
        <v>0.9913106078881011</v>
      </c>
      <c r="R486" s="187">
        <v>0.95512233416197823</v>
      </c>
      <c r="S486" s="192">
        <v>7.8000000000000007</v>
      </c>
      <c r="T486" s="192">
        <v>54.450000000000053</v>
      </c>
      <c r="U486" s="192">
        <v>0.21000000000000013</v>
      </c>
      <c r="V486" s="192">
        <v>1.0315340821950629</v>
      </c>
      <c r="W486" s="187">
        <v>0.95250556064372616</v>
      </c>
      <c r="X486" s="187">
        <v>1.9076278948057044</v>
      </c>
      <c r="Y486" s="188">
        <v>43</v>
      </c>
      <c r="Z486" s="188">
        <v>60</v>
      </c>
      <c r="AA486" s="188">
        <v>57</v>
      </c>
      <c r="AB486" s="188">
        <v>73</v>
      </c>
      <c r="AC486" s="188">
        <v>87</v>
      </c>
      <c r="AD486" s="189">
        <v>19.107500000000002</v>
      </c>
    </row>
    <row r="487" spans="1:30" s="183" customFormat="1" ht="11.35" x14ac:dyDescent="0.35">
      <c r="A487" s="175">
        <v>474</v>
      </c>
      <c r="B487" s="175">
        <v>19.500000000000057</v>
      </c>
      <c r="C487" s="175">
        <v>987.45000000001039</v>
      </c>
      <c r="D487" s="184">
        <v>4.0304081632653483</v>
      </c>
      <c r="E487" s="184">
        <v>4.5221771192970843</v>
      </c>
      <c r="F487" s="185">
        <v>1740.1410000000053</v>
      </c>
      <c r="G487" s="185">
        <v>27389.521880000273</v>
      </c>
      <c r="H487" s="185">
        <v>111.79396685714397</v>
      </c>
      <c r="I487" s="185">
        <v>238.25679920270639</v>
      </c>
      <c r="J487" s="185">
        <v>1600</v>
      </c>
      <c r="K487" s="185">
        <v>309850</v>
      </c>
      <c r="L487" s="185">
        <v>1264.6938775510205</v>
      </c>
      <c r="M487" s="185">
        <v>280.71266185894729</v>
      </c>
      <c r="N487" s="186">
        <v>7.6499999999999773</v>
      </c>
      <c r="O487" s="186">
        <v>129.74999999999824</v>
      </c>
      <c r="P487" s="186">
        <v>0.52959183673468668</v>
      </c>
      <c r="Q487" s="186">
        <v>1.4363446307532592</v>
      </c>
      <c r="R487" s="187">
        <v>0.89221183800623194</v>
      </c>
      <c r="S487" s="192">
        <v>9.6000000000000014</v>
      </c>
      <c r="T487" s="192">
        <v>144.59999999999826</v>
      </c>
      <c r="U487" s="192">
        <v>0.52959183673468668</v>
      </c>
      <c r="V487" s="192">
        <v>1.6234910898541166</v>
      </c>
      <c r="W487" s="187">
        <v>0.87987538940810095</v>
      </c>
      <c r="X487" s="187">
        <v>1.7720872274143329</v>
      </c>
      <c r="Y487" s="188">
        <v>30</v>
      </c>
      <c r="Z487" s="188">
        <v>74</v>
      </c>
      <c r="AA487" s="188">
        <v>56</v>
      </c>
      <c r="AB487" s="188">
        <v>77</v>
      </c>
      <c r="AC487" s="188">
        <v>83</v>
      </c>
      <c r="AD487" s="189">
        <v>20.062499999999975</v>
      </c>
    </row>
    <row r="488" spans="1:30" s="183" customFormat="1" ht="11.35" x14ac:dyDescent="0.35">
      <c r="A488" s="175">
        <v>475</v>
      </c>
      <c r="B488" s="175">
        <v>21.300000000000068</v>
      </c>
      <c r="C488" s="175">
        <v>914.5500000000045</v>
      </c>
      <c r="D488" s="184">
        <v>3.7328571428571613</v>
      </c>
      <c r="E488" s="184">
        <v>4.2813132848021134</v>
      </c>
      <c r="F488" s="185">
        <v>1606.2840000000053</v>
      </c>
      <c r="G488" s="185">
        <v>21157.957975000081</v>
      </c>
      <c r="H488" s="185">
        <v>86.35901214285748</v>
      </c>
      <c r="I488" s="185">
        <v>204.77599670594134</v>
      </c>
      <c r="J488" s="185">
        <v>1600</v>
      </c>
      <c r="K488" s="185">
        <v>312550</v>
      </c>
      <c r="L488" s="185">
        <v>1275.7142857142858</v>
      </c>
      <c r="M488" s="185">
        <v>281.99377972444478</v>
      </c>
      <c r="N488" s="186">
        <v>6.4499999999999886</v>
      </c>
      <c r="O488" s="186">
        <v>111.89999999999927</v>
      </c>
      <c r="P488" s="186">
        <v>0.456734693877548</v>
      </c>
      <c r="Q488" s="186">
        <v>1.2737520214355125</v>
      </c>
      <c r="R488" s="187">
        <v>0.90610446821900625</v>
      </c>
      <c r="S488" s="192">
        <v>9.75</v>
      </c>
      <c r="T488" s="192">
        <v>102.89999999999939</v>
      </c>
      <c r="U488" s="192">
        <v>0.456734693877548</v>
      </c>
      <c r="V488" s="192">
        <v>1.3835716431769132</v>
      </c>
      <c r="W488" s="187">
        <v>0.91365638766519874</v>
      </c>
      <c r="X488" s="187">
        <v>1.8197608558842049</v>
      </c>
      <c r="Y488" s="188">
        <v>32</v>
      </c>
      <c r="Z488" s="188">
        <v>65</v>
      </c>
      <c r="AA488" s="188">
        <v>63</v>
      </c>
      <c r="AB488" s="188">
        <v>84</v>
      </c>
      <c r="AC488" s="188">
        <v>76</v>
      </c>
      <c r="AD488" s="189">
        <v>19.86249999999999</v>
      </c>
    </row>
    <row r="489" spans="1:30" s="183" customFormat="1" ht="11.35" x14ac:dyDescent="0.35">
      <c r="A489" s="175">
        <v>476</v>
      </c>
      <c r="B489" s="175">
        <v>29.999999999999829</v>
      </c>
      <c r="C489" s="175">
        <v>2644.6499999999733</v>
      </c>
      <c r="D489" s="184">
        <v>10.794489795918258</v>
      </c>
      <c r="E489" s="184">
        <v>8.6557452874046028</v>
      </c>
      <c r="F489" s="185">
        <v>2369.2688999999864</v>
      </c>
      <c r="G489" s="185">
        <v>63686.037269999382</v>
      </c>
      <c r="H489" s="185">
        <v>259.9430092653036</v>
      </c>
      <c r="I489" s="185">
        <v>426.02384817294796</v>
      </c>
      <c r="J489" s="185">
        <v>1600</v>
      </c>
      <c r="K489" s="185">
        <v>311650</v>
      </c>
      <c r="L489" s="185">
        <v>1272.0408163265306</v>
      </c>
      <c r="M489" s="185">
        <v>276.47502771525427</v>
      </c>
      <c r="N489" s="186">
        <v>9.5999999999999091</v>
      </c>
      <c r="O489" s="186">
        <v>67.34999999999927</v>
      </c>
      <c r="P489" s="186">
        <v>0.27489795918367049</v>
      </c>
      <c r="Q489" s="186">
        <v>1.1593580799639747</v>
      </c>
      <c r="R489" s="187">
        <v>0.9410296821644345</v>
      </c>
      <c r="S489" s="192">
        <v>6.5999999999999091</v>
      </c>
      <c r="T489" s="192">
        <v>53.099999999999227</v>
      </c>
      <c r="U489" s="192">
        <v>0.27489795918367049</v>
      </c>
      <c r="V489" s="192">
        <v>0.89787177275364727</v>
      </c>
      <c r="W489" s="187">
        <v>0.95350669818754985</v>
      </c>
      <c r="X489" s="187">
        <v>1.8945363803519844</v>
      </c>
      <c r="Y489" s="188">
        <v>31</v>
      </c>
      <c r="Z489" s="188">
        <v>71</v>
      </c>
      <c r="AA489" s="188">
        <v>58</v>
      </c>
      <c r="AB489" s="188">
        <v>85</v>
      </c>
      <c r="AC489" s="188">
        <v>75</v>
      </c>
      <c r="AD489" s="189">
        <v>19.034999999999986</v>
      </c>
    </row>
    <row r="490" spans="1:30" s="183" customFormat="1" ht="11.35" x14ac:dyDescent="0.35">
      <c r="A490" s="175">
        <v>477</v>
      </c>
      <c r="B490" s="175">
        <v>20.400000000000091</v>
      </c>
      <c r="C490" s="175">
        <v>750.15000000000339</v>
      </c>
      <c r="D490" s="184">
        <v>3.0618367346938915</v>
      </c>
      <c r="E490" s="184">
        <v>3.9648071054051619</v>
      </c>
      <c r="F490" s="185">
        <v>1258.2557999999922</v>
      </c>
      <c r="G490" s="185">
        <v>17364.748055000087</v>
      </c>
      <c r="H490" s="185">
        <v>70.876522673469751</v>
      </c>
      <c r="I490" s="185">
        <v>141.61101383833946</v>
      </c>
      <c r="J490" s="185">
        <v>1600</v>
      </c>
      <c r="K490" s="185">
        <v>318350</v>
      </c>
      <c r="L490" s="185">
        <v>1299.3877551020407</v>
      </c>
      <c r="M490" s="185">
        <v>283.83648146442283</v>
      </c>
      <c r="N490" s="186">
        <v>9.6000000000000227</v>
      </c>
      <c r="O490" s="186">
        <v>117.59999999999889</v>
      </c>
      <c r="P490" s="186">
        <v>0.47999999999999543</v>
      </c>
      <c r="Q490" s="186">
        <v>1.4469045534814056</v>
      </c>
      <c r="R490" s="187">
        <v>0.90270538595184979</v>
      </c>
      <c r="S490" s="192">
        <v>9.5999999999999659</v>
      </c>
      <c r="T490" s="192">
        <v>137.69999999999871</v>
      </c>
      <c r="U490" s="192">
        <v>0.47999999999999543</v>
      </c>
      <c r="V490" s="192">
        <v>1.6018009582350039</v>
      </c>
      <c r="W490" s="187">
        <v>0.88607594936708967</v>
      </c>
      <c r="X490" s="187">
        <v>1.7887813353189395</v>
      </c>
      <c r="Y490" s="188">
        <v>29</v>
      </c>
      <c r="Z490" s="188">
        <v>66</v>
      </c>
      <c r="AA490" s="188">
        <v>65</v>
      </c>
      <c r="AB490" s="188">
        <v>77</v>
      </c>
      <c r="AC490" s="188">
        <v>83</v>
      </c>
      <c r="AD490" s="189">
        <v>20.144999999999978</v>
      </c>
    </row>
    <row r="491" spans="1:30" s="183" customFormat="1" ht="11.35" x14ac:dyDescent="0.35">
      <c r="A491" s="175">
        <v>478</v>
      </c>
      <c r="B491" s="175">
        <v>13.200000000000045</v>
      </c>
      <c r="C491" s="175">
        <v>597.90000000000066</v>
      </c>
      <c r="D491" s="184">
        <v>2.440408163265309</v>
      </c>
      <c r="E491" s="184">
        <v>3.197421450337858</v>
      </c>
      <c r="F491" s="185">
        <v>1177.9415999999992</v>
      </c>
      <c r="G491" s="185">
        <v>15109.703795000056</v>
      </c>
      <c r="H491" s="185">
        <v>61.67226038775533</v>
      </c>
      <c r="I491" s="185">
        <v>150.1441131225651</v>
      </c>
      <c r="J491" s="185">
        <v>1600</v>
      </c>
      <c r="K491" s="185">
        <v>303850</v>
      </c>
      <c r="L491" s="185">
        <v>1240.204081632653</v>
      </c>
      <c r="M491" s="185">
        <v>267.47521561235999</v>
      </c>
      <c r="N491" s="186">
        <v>9.5999999999999091</v>
      </c>
      <c r="O491" s="186">
        <v>144.89999999999901</v>
      </c>
      <c r="P491" s="186">
        <v>0.59142857142856742</v>
      </c>
      <c r="Q491" s="186">
        <v>1.6323911356265381</v>
      </c>
      <c r="R491" s="187">
        <v>0.87871939736346583</v>
      </c>
      <c r="S491" s="192">
        <v>9.75</v>
      </c>
      <c r="T491" s="192">
        <v>158.84999999999906</v>
      </c>
      <c r="U491" s="192">
        <v>0.59142857142856742</v>
      </c>
      <c r="V491" s="192">
        <v>1.5946238403999866</v>
      </c>
      <c r="W491" s="187">
        <v>0.86704331450094241</v>
      </c>
      <c r="X491" s="187">
        <v>1.7457627118644083</v>
      </c>
      <c r="Y491" s="188">
        <v>27</v>
      </c>
      <c r="Z491" s="188">
        <v>85</v>
      </c>
      <c r="AA491" s="188">
        <v>48</v>
      </c>
      <c r="AB491" s="188">
        <v>76</v>
      </c>
      <c r="AC491" s="188">
        <v>84</v>
      </c>
      <c r="AD491" s="189">
        <v>19.912499999999984</v>
      </c>
    </row>
    <row r="492" spans="1:30" s="183" customFormat="1" ht="11.35" x14ac:dyDescent="0.35">
      <c r="A492" s="175">
        <v>479</v>
      </c>
      <c r="B492" s="175">
        <v>23.550000000000068</v>
      </c>
      <c r="C492" s="175">
        <v>677.40000000000339</v>
      </c>
      <c r="D492" s="184">
        <v>2.7648979591836871</v>
      </c>
      <c r="E492" s="184">
        <v>4.4494303938492106</v>
      </c>
      <c r="F492" s="185">
        <v>1994.4693000000022</v>
      </c>
      <c r="G492" s="185">
        <v>15059.284325000099</v>
      </c>
      <c r="H492" s="185">
        <v>61.466466632653464</v>
      </c>
      <c r="I492" s="185">
        <v>182.62509220556265</v>
      </c>
      <c r="J492" s="185">
        <v>1600</v>
      </c>
      <c r="K492" s="185">
        <v>308950</v>
      </c>
      <c r="L492" s="185">
        <v>1261.0204081632653</v>
      </c>
      <c r="M492" s="185">
        <v>275.02045302449761</v>
      </c>
      <c r="N492" s="186">
        <v>7.6500000000000057</v>
      </c>
      <c r="O492" s="186">
        <v>218.99999999999866</v>
      </c>
      <c r="P492" s="186">
        <v>0.89387755102040267</v>
      </c>
      <c r="Q492" s="186">
        <v>1.9173718525654668</v>
      </c>
      <c r="R492" s="187">
        <v>0.82915984086122252</v>
      </c>
      <c r="S492" s="192">
        <v>9.5999999999999091</v>
      </c>
      <c r="T492" s="192">
        <v>209.69999999999851</v>
      </c>
      <c r="U492" s="192">
        <v>0.89387755102040267</v>
      </c>
      <c r="V492" s="192">
        <v>1.8859314331008785</v>
      </c>
      <c r="W492" s="187">
        <v>0.8364146969342392</v>
      </c>
      <c r="X492" s="187">
        <v>1.6655745377954618</v>
      </c>
      <c r="Y492" s="188">
        <v>29</v>
      </c>
      <c r="Z492" s="188">
        <v>72</v>
      </c>
      <c r="AA492" s="188">
        <v>59</v>
      </c>
      <c r="AB492" s="188">
        <v>78</v>
      </c>
      <c r="AC492" s="188">
        <v>82</v>
      </c>
      <c r="AD492" s="189">
        <v>21.364999999999977</v>
      </c>
    </row>
    <row r="493" spans="1:30" s="183" customFormat="1" ht="11.35" x14ac:dyDescent="0.35">
      <c r="A493" s="175">
        <v>480</v>
      </c>
      <c r="B493" s="175">
        <v>23.100000000000193</v>
      </c>
      <c r="C493" s="175">
        <v>1060.2000000000155</v>
      </c>
      <c r="D493" s="184">
        <v>4.3273469387755732</v>
      </c>
      <c r="E493" s="184">
        <v>5.7990006825336904</v>
      </c>
      <c r="F493" s="185">
        <v>1780.2981000000195</v>
      </c>
      <c r="G493" s="185">
        <v>27972.24602000057</v>
      </c>
      <c r="H493" s="185">
        <v>114.1724327346962</v>
      </c>
      <c r="I493" s="185">
        <v>254.78827953163716</v>
      </c>
      <c r="J493" s="185">
        <v>1600</v>
      </c>
      <c r="K493" s="185">
        <v>316100</v>
      </c>
      <c r="L493" s="185">
        <v>1290.204081632653</v>
      </c>
      <c r="M493" s="185">
        <v>270.63593744920428</v>
      </c>
      <c r="N493" s="186">
        <v>9.6000000000000227</v>
      </c>
      <c r="O493" s="186">
        <v>114.44999999999852</v>
      </c>
      <c r="P493" s="186">
        <v>0.46714285714285114</v>
      </c>
      <c r="Q493" s="186">
        <v>1.434795924256224</v>
      </c>
      <c r="R493" s="187">
        <v>0.90463692038495314</v>
      </c>
      <c r="S493" s="192">
        <v>11.700000000000001</v>
      </c>
      <c r="T493" s="192">
        <v>126.14999999999876</v>
      </c>
      <c r="U493" s="192">
        <v>0.46714285714285114</v>
      </c>
      <c r="V493" s="192">
        <v>1.5792430777310278</v>
      </c>
      <c r="W493" s="187">
        <v>0.8948881389826282</v>
      </c>
      <c r="X493" s="187">
        <v>1.7995250593675813</v>
      </c>
      <c r="Y493" s="188">
        <v>26</v>
      </c>
      <c r="Z493" s="188">
        <v>75</v>
      </c>
      <c r="AA493" s="188">
        <v>59</v>
      </c>
      <c r="AB493" s="188">
        <v>74</v>
      </c>
      <c r="AC493" s="188">
        <v>86</v>
      </c>
      <c r="AD493" s="189">
        <v>20.00249999999998</v>
      </c>
    </row>
    <row r="494" spans="1:30" s="183" customFormat="1" ht="11.35" x14ac:dyDescent="0.35">
      <c r="A494" s="175">
        <v>481</v>
      </c>
      <c r="B494" s="175">
        <v>11.399999999999636</v>
      </c>
      <c r="C494" s="175">
        <v>494.85000000000059</v>
      </c>
      <c r="D494" s="184">
        <v>2.0197959183673495</v>
      </c>
      <c r="E494" s="184">
        <v>2.5376198104606402</v>
      </c>
      <c r="F494" s="185">
        <v>1017.3131999999677</v>
      </c>
      <c r="G494" s="185">
        <v>13858.735765000014</v>
      </c>
      <c r="H494" s="185">
        <v>56.566268428571483</v>
      </c>
      <c r="I494" s="185">
        <v>132.03331451428414</v>
      </c>
      <c r="J494" s="185">
        <v>1600</v>
      </c>
      <c r="K494" s="185">
        <v>315500</v>
      </c>
      <c r="L494" s="185">
        <v>1287.7551020408164</v>
      </c>
      <c r="M494" s="185">
        <v>277.49069771827283</v>
      </c>
      <c r="N494" s="186">
        <v>7.6499999999999986</v>
      </c>
      <c r="O494" s="186">
        <v>121.34999999999906</v>
      </c>
      <c r="P494" s="186">
        <v>0.49530612244897576</v>
      </c>
      <c r="Q494" s="186">
        <v>1.329823577046561</v>
      </c>
      <c r="R494" s="187">
        <v>0.90055316533497309</v>
      </c>
      <c r="S494" s="192">
        <v>9.6000000000000227</v>
      </c>
      <c r="T494" s="192">
        <v>151.04999999999922</v>
      </c>
      <c r="U494" s="192">
        <v>0.49530612244897576</v>
      </c>
      <c r="V494" s="192">
        <v>1.6059897502638336</v>
      </c>
      <c r="W494" s="187">
        <v>0.87621389059618981</v>
      </c>
      <c r="X494" s="187">
        <v>1.7767670559311628</v>
      </c>
      <c r="Y494" s="188">
        <v>32</v>
      </c>
      <c r="Z494" s="188">
        <v>65</v>
      </c>
      <c r="AA494" s="188">
        <v>63</v>
      </c>
      <c r="AB494" s="188">
        <v>87</v>
      </c>
      <c r="AC494" s="188">
        <v>73</v>
      </c>
      <c r="AD494" s="189">
        <v>20.337499999999984</v>
      </c>
    </row>
    <row r="495" spans="1:30" s="183" customFormat="1" ht="11.35" x14ac:dyDescent="0.35">
      <c r="A495" s="175">
        <v>482</v>
      </c>
      <c r="B495" s="175">
        <v>25.800000000000182</v>
      </c>
      <c r="C495" s="175">
        <v>1529.2500000000084</v>
      </c>
      <c r="D495" s="184">
        <v>6.2418367346939121</v>
      </c>
      <c r="E495" s="184">
        <v>6.3818754866679601</v>
      </c>
      <c r="F495" s="185">
        <v>1646.4410999999636</v>
      </c>
      <c r="G495" s="185">
        <v>33292.987405000204</v>
      </c>
      <c r="H495" s="185">
        <v>135.88974451020491</v>
      </c>
      <c r="I495" s="185">
        <v>258.64305453187126</v>
      </c>
      <c r="J495" s="185">
        <v>1600</v>
      </c>
      <c r="K495" s="185">
        <v>314250</v>
      </c>
      <c r="L495" s="185">
        <v>1282.6530612244899</v>
      </c>
      <c r="M495" s="185">
        <v>273.40277972224931</v>
      </c>
      <c r="N495" s="186">
        <v>9.5999999999999091</v>
      </c>
      <c r="O495" s="186">
        <v>89.39999999999921</v>
      </c>
      <c r="P495" s="186">
        <v>0.36489795918367024</v>
      </c>
      <c r="Q495" s="186">
        <v>1.3235154418407373</v>
      </c>
      <c r="R495" s="187">
        <v>0.92393107849393796</v>
      </c>
      <c r="S495" s="192">
        <v>9.3000000000000043</v>
      </c>
      <c r="T495" s="192">
        <v>111.14999999999898</v>
      </c>
      <c r="U495" s="192">
        <v>0.36489795918367024</v>
      </c>
      <c r="V495" s="192">
        <v>1.5080884299711599</v>
      </c>
      <c r="W495" s="187">
        <v>0.90542437779196006</v>
      </c>
      <c r="X495" s="187">
        <v>1.829355456285898</v>
      </c>
      <c r="Y495" s="188">
        <v>27</v>
      </c>
      <c r="Z495" s="188">
        <v>73</v>
      </c>
      <c r="AA495" s="188">
        <v>60</v>
      </c>
      <c r="AB495" s="188">
        <v>75</v>
      </c>
      <c r="AC495" s="188">
        <v>85</v>
      </c>
      <c r="AD495" s="189">
        <v>19.587499999999981</v>
      </c>
    </row>
    <row r="496" spans="1:30" s="183" customFormat="1" ht="11.35" x14ac:dyDescent="0.35">
      <c r="A496" s="175">
        <v>483</v>
      </c>
      <c r="B496" s="175">
        <v>17.550000000000182</v>
      </c>
      <c r="C496" s="175">
        <v>676.20000000000778</v>
      </c>
      <c r="D496" s="184">
        <v>2.7600000000000318</v>
      </c>
      <c r="E496" s="184">
        <v>3.8487186498758121</v>
      </c>
      <c r="F496" s="185">
        <v>1311.7986000000042</v>
      </c>
      <c r="G496" s="185">
        <v>19360.035370000296</v>
      </c>
      <c r="H496" s="185">
        <v>79.020552530613458</v>
      </c>
      <c r="I496" s="185">
        <v>187.27331762262446</v>
      </c>
      <c r="J496" s="185">
        <v>1600</v>
      </c>
      <c r="K496" s="185">
        <v>311550</v>
      </c>
      <c r="L496" s="185">
        <v>1271.6326530612246</v>
      </c>
      <c r="M496" s="185">
        <v>272.36326798795773</v>
      </c>
      <c r="N496" s="186">
        <v>9.5999999999999091</v>
      </c>
      <c r="O496" s="186">
        <v>197.8499999999984</v>
      </c>
      <c r="P496" s="186">
        <v>0.80755102040815674</v>
      </c>
      <c r="Q496" s="186">
        <v>1.9088002954952905</v>
      </c>
      <c r="R496" s="187">
        <v>0.84295749493987482</v>
      </c>
      <c r="S496" s="192">
        <v>9.5999999999999091</v>
      </c>
      <c r="T496" s="192">
        <v>182.99999999999847</v>
      </c>
      <c r="U496" s="192">
        <v>0.80755102040815674</v>
      </c>
      <c r="V496" s="192">
        <v>1.8392467766051814</v>
      </c>
      <c r="W496" s="187">
        <v>0.85474461245386446</v>
      </c>
      <c r="X496" s="187">
        <v>1.6977021073937393</v>
      </c>
      <c r="Y496" s="188">
        <v>27</v>
      </c>
      <c r="Z496" s="188">
        <v>76</v>
      </c>
      <c r="AA496" s="188">
        <v>57</v>
      </c>
      <c r="AB496" s="188">
        <v>65</v>
      </c>
      <c r="AC496" s="188">
        <v>95</v>
      </c>
      <c r="AD496" s="189">
        <v>20.99749999999997</v>
      </c>
    </row>
    <row r="497" spans="1:30" s="183" customFormat="1" ht="11.35" x14ac:dyDescent="0.35">
      <c r="A497" s="175">
        <v>484</v>
      </c>
      <c r="B497" s="175">
        <v>18.899999999999864</v>
      </c>
      <c r="C497" s="175">
        <v>854.69999999999141</v>
      </c>
      <c r="D497" s="184">
        <v>3.4885714285713934</v>
      </c>
      <c r="E497" s="184">
        <v>4.6736061304194418</v>
      </c>
      <c r="F497" s="185">
        <v>1298.4128999999962</v>
      </c>
      <c r="G497" s="185">
        <v>17457.629939999824</v>
      </c>
      <c r="H497" s="185">
        <v>71.255632408162555</v>
      </c>
      <c r="I497" s="185">
        <v>186.53553086836081</v>
      </c>
      <c r="J497" s="185">
        <v>1600</v>
      </c>
      <c r="K497" s="185">
        <v>311550</v>
      </c>
      <c r="L497" s="185">
        <v>1271.6326530612246</v>
      </c>
      <c r="M497" s="185">
        <v>272.36326798795773</v>
      </c>
      <c r="N497" s="186">
        <v>9.5999999999999943</v>
      </c>
      <c r="O497" s="186">
        <v>135.74999999999858</v>
      </c>
      <c r="P497" s="186">
        <v>0.55408163265305543</v>
      </c>
      <c r="Q497" s="186">
        <v>1.4687536792661811</v>
      </c>
      <c r="R497" s="187">
        <v>0.88767531339208261</v>
      </c>
      <c r="S497" s="192">
        <v>13.650000000000002</v>
      </c>
      <c r="T497" s="192">
        <v>132.44999999999877</v>
      </c>
      <c r="U497" s="192">
        <v>0.55408163265305543</v>
      </c>
      <c r="V497" s="192">
        <v>1.5834549383082246</v>
      </c>
      <c r="W497" s="187">
        <v>0.89040585825989915</v>
      </c>
      <c r="X497" s="187">
        <v>1.7780811716519818</v>
      </c>
      <c r="Y497" s="188">
        <v>24</v>
      </c>
      <c r="Z497" s="188">
        <v>78</v>
      </c>
      <c r="AA497" s="188">
        <v>58</v>
      </c>
      <c r="AB497" s="188">
        <v>87</v>
      </c>
      <c r="AC497" s="188">
        <v>73</v>
      </c>
      <c r="AD497" s="189">
        <v>20.142499999999977</v>
      </c>
    </row>
    <row r="498" spans="1:30" s="183" customFormat="1" ht="11.35" x14ac:dyDescent="0.35">
      <c r="A498" s="175">
        <v>485</v>
      </c>
      <c r="B498" s="175">
        <v>22.800000000000125</v>
      </c>
      <c r="C498" s="175">
        <v>1283.2500000000184</v>
      </c>
      <c r="D498" s="184">
        <v>5.2377551020408912</v>
      </c>
      <c r="E498" s="184">
        <v>6.0561590602237603</v>
      </c>
      <c r="F498" s="185">
        <v>1900.7694000000115</v>
      </c>
      <c r="G498" s="185">
        <v>28940.998875000339</v>
      </c>
      <c r="H498" s="185">
        <v>118.12652602040954</v>
      </c>
      <c r="I498" s="185">
        <v>269.09439344044307</v>
      </c>
      <c r="J498" s="185">
        <v>1600</v>
      </c>
      <c r="K498" s="185">
        <v>306500</v>
      </c>
      <c r="L498" s="185">
        <v>1251.0204081632653</v>
      </c>
      <c r="M498" s="185">
        <v>283.32947930650454</v>
      </c>
      <c r="N498" s="186">
        <v>7.6499999999999773</v>
      </c>
      <c r="O498" s="186">
        <v>98.249999999997812</v>
      </c>
      <c r="P498" s="186">
        <v>0.40102040816325635</v>
      </c>
      <c r="Q498" s="186">
        <v>1.2248657418865672</v>
      </c>
      <c r="R498" s="187">
        <v>0.91494611089469069</v>
      </c>
      <c r="S498" s="192">
        <v>9.6000000000000227</v>
      </c>
      <c r="T498" s="192">
        <v>96.74999999999784</v>
      </c>
      <c r="U498" s="192">
        <v>0.40102040816325635</v>
      </c>
      <c r="V498" s="192">
        <v>1.2766601574333509</v>
      </c>
      <c r="W498" s="187">
        <v>0.91624464355278701</v>
      </c>
      <c r="X498" s="187">
        <v>1.8311907544474777</v>
      </c>
      <c r="Y498" s="188">
        <v>39</v>
      </c>
      <c r="Z498" s="188">
        <v>62</v>
      </c>
      <c r="AA498" s="188">
        <v>59</v>
      </c>
      <c r="AB498" s="188">
        <v>92</v>
      </c>
      <c r="AC498" s="188">
        <v>68</v>
      </c>
      <c r="AD498" s="189">
        <v>19.252499999999962</v>
      </c>
    </row>
    <row r="499" spans="1:30" s="183" customFormat="1" ht="11.35" x14ac:dyDescent="0.35">
      <c r="A499" s="175">
        <v>486</v>
      </c>
      <c r="B499" s="175">
        <v>13.199999999999818</v>
      </c>
      <c r="C499" s="175">
        <v>503.84999999999883</v>
      </c>
      <c r="D499" s="184">
        <v>2.056530612244893</v>
      </c>
      <c r="E499" s="184">
        <v>3.0042146289785605</v>
      </c>
      <c r="F499" s="185">
        <v>910.22759999998391</v>
      </c>
      <c r="G499" s="185">
        <v>13774.554584999927</v>
      </c>
      <c r="H499" s="185">
        <v>56.222671775509909</v>
      </c>
      <c r="I499" s="185">
        <v>128.18508730882243</v>
      </c>
      <c r="J499" s="185">
        <v>1600</v>
      </c>
      <c r="K499" s="185">
        <v>314850</v>
      </c>
      <c r="L499" s="185">
        <v>1285.1020408163265</v>
      </c>
      <c r="M499" s="185">
        <v>266.48995343671652</v>
      </c>
      <c r="N499" s="186">
        <v>9.5999999999999091</v>
      </c>
      <c r="O499" s="186">
        <v>192.44999999999902</v>
      </c>
      <c r="P499" s="186">
        <v>0.78551020408162864</v>
      </c>
      <c r="Q499" s="186">
        <v>1.7417911230953576</v>
      </c>
      <c r="R499" s="187">
        <v>0.846696140518581</v>
      </c>
      <c r="S499" s="192">
        <v>11.700000000000001</v>
      </c>
      <c r="T499" s="192">
        <v>169.34999999999889</v>
      </c>
      <c r="U499" s="192">
        <v>0.78551020408162864</v>
      </c>
      <c r="V499" s="192">
        <v>1.6777212207276078</v>
      </c>
      <c r="W499" s="187">
        <v>0.86509738319990526</v>
      </c>
      <c r="X499" s="187">
        <v>1.7117935237184863</v>
      </c>
      <c r="Y499" s="188">
        <v>27</v>
      </c>
      <c r="Z499" s="188">
        <v>77</v>
      </c>
      <c r="AA499" s="188">
        <v>56</v>
      </c>
      <c r="AB499" s="188">
        <v>81</v>
      </c>
      <c r="AC499" s="188">
        <v>79</v>
      </c>
      <c r="AD499" s="189">
        <v>20.922499999999982</v>
      </c>
    </row>
    <row r="500" spans="1:30" s="183" customFormat="1" ht="11.35" x14ac:dyDescent="0.35">
      <c r="A500" s="175">
        <v>487</v>
      </c>
      <c r="B500" s="175">
        <v>21.750000000000227</v>
      </c>
      <c r="C500" s="175">
        <v>979.35000000001196</v>
      </c>
      <c r="D500" s="184">
        <v>3.9973469387755589</v>
      </c>
      <c r="E500" s="184">
        <v>4.9767886542898943</v>
      </c>
      <c r="F500" s="185">
        <v>1459.0413000000174</v>
      </c>
      <c r="G500" s="185">
        <v>21695.988750000302</v>
      </c>
      <c r="H500" s="185">
        <v>88.55505612245021</v>
      </c>
      <c r="I500" s="185">
        <v>185.35581797295865</v>
      </c>
      <c r="J500" s="185">
        <v>1600</v>
      </c>
      <c r="K500" s="185">
        <v>314500</v>
      </c>
      <c r="L500" s="185">
        <v>1283.6734693877552</v>
      </c>
      <c r="M500" s="185">
        <v>267.88251245978427</v>
      </c>
      <c r="N500" s="186">
        <v>7.6500000000000057</v>
      </c>
      <c r="O500" s="186">
        <v>109.94999999999858</v>
      </c>
      <c r="P500" s="186">
        <v>0.44877551020407586</v>
      </c>
      <c r="Q500" s="186">
        <v>1.2106336111232809</v>
      </c>
      <c r="R500" s="187">
        <v>0.90866043613707281</v>
      </c>
      <c r="S500" s="192">
        <v>15.600000000000001</v>
      </c>
      <c r="T500" s="192">
        <v>142.64999999999876</v>
      </c>
      <c r="U500" s="192">
        <v>0.44877551020407586</v>
      </c>
      <c r="V500" s="192">
        <v>1.5992445261851826</v>
      </c>
      <c r="W500" s="187">
        <v>0.88149532710280465</v>
      </c>
      <c r="X500" s="187">
        <v>1.7901557632398775</v>
      </c>
      <c r="Y500" s="188">
        <v>26</v>
      </c>
      <c r="Z500" s="188">
        <v>77</v>
      </c>
      <c r="AA500" s="188">
        <v>57</v>
      </c>
      <c r="AB500" s="188">
        <v>83</v>
      </c>
      <c r="AC500" s="188">
        <v>77</v>
      </c>
      <c r="AD500" s="189">
        <v>20.062499999999979</v>
      </c>
    </row>
    <row r="501" spans="1:30" s="183" customFormat="1" ht="11.35" x14ac:dyDescent="0.35">
      <c r="A501" s="175">
        <v>488</v>
      </c>
      <c r="B501" s="175">
        <v>15</v>
      </c>
      <c r="C501" s="175">
        <v>510.00000000000119</v>
      </c>
      <c r="D501" s="184">
        <v>2.0816326530612295</v>
      </c>
      <c r="E501" s="184">
        <v>3.422255599614592</v>
      </c>
      <c r="F501" s="185">
        <v>1338.5700000000002</v>
      </c>
      <c r="G501" s="185">
        <v>13660.181215000093</v>
      </c>
      <c r="H501" s="185">
        <v>55.755841693877933</v>
      </c>
      <c r="I501" s="185">
        <v>171.09947884862262</v>
      </c>
      <c r="J501" s="185">
        <v>1600</v>
      </c>
      <c r="K501" s="185">
        <v>310800</v>
      </c>
      <c r="L501" s="185">
        <v>1268.5714285714287</v>
      </c>
      <c r="M501" s="185">
        <v>272.87179479279757</v>
      </c>
      <c r="N501" s="186">
        <v>9.6000000000000227</v>
      </c>
      <c r="O501" s="186">
        <v>242.39999999999844</v>
      </c>
      <c r="P501" s="186">
        <v>0.98938775510203447</v>
      </c>
      <c r="Q501" s="186">
        <v>2.0990995416880494</v>
      </c>
      <c r="R501" s="187">
        <v>0.81213671239246787</v>
      </c>
      <c r="S501" s="192">
        <v>9.6000000000000014</v>
      </c>
      <c r="T501" s="192">
        <v>250.64999999999876</v>
      </c>
      <c r="U501" s="192">
        <v>0.98938775510203447</v>
      </c>
      <c r="V501" s="192">
        <v>2.1430331309465398</v>
      </c>
      <c r="W501" s="187">
        <v>0.80574285049988459</v>
      </c>
      <c r="X501" s="187">
        <v>1.6178795628923526</v>
      </c>
      <c r="Y501" s="188">
        <v>32</v>
      </c>
      <c r="Z501" s="188">
        <v>79</v>
      </c>
      <c r="AA501" s="188">
        <v>49</v>
      </c>
      <c r="AB501" s="188">
        <v>70</v>
      </c>
      <c r="AC501" s="188">
        <v>90</v>
      </c>
      <c r="AD501" s="189">
        <v>21.504999999999978</v>
      </c>
    </row>
    <row r="502" spans="1:30" s="183" customFormat="1" ht="11.35" x14ac:dyDescent="0.35">
      <c r="A502" s="175">
        <v>489</v>
      </c>
      <c r="B502" s="175">
        <v>16.950000000000159</v>
      </c>
      <c r="C502" s="175">
        <v>1230.4500000000371</v>
      </c>
      <c r="D502" s="184">
        <v>5.022244897959335</v>
      </c>
      <c r="E502" s="184">
        <v>4.5014461543779074</v>
      </c>
      <c r="F502" s="185">
        <v>1097.6274000000265</v>
      </c>
      <c r="G502" s="185">
        <v>33163.146115000985</v>
      </c>
      <c r="H502" s="185">
        <v>135.35978006122852</v>
      </c>
      <c r="I502" s="185">
        <v>215.64152487873798</v>
      </c>
      <c r="J502" s="185">
        <v>1600</v>
      </c>
      <c r="K502" s="185">
        <v>317600</v>
      </c>
      <c r="L502" s="185">
        <v>1296.3265306122448</v>
      </c>
      <c r="M502" s="185">
        <v>269.08081147625018</v>
      </c>
      <c r="N502" s="186">
        <v>9.6000000000000227</v>
      </c>
      <c r="O502" s="186">
        <v>77.399999999998428</v>
      </c>
      <c r="P502" s="186">
        <v>0.31591836734693235</v>
      </c>
      <c r="Q502" s="186">
        <v>1.261996399100074</v>
      </c>
      <c r="R502" s="187">
        <v>0.93369313801079534</v>
      </c>
      <c r="S502" s="192">
        <v>9.5999999999999943</v>
      </c>
      <c r="T502" s="192">
        <v>93.299999999998491</v>
      </c>
      <c r="U502" s="192">
        <v>0.31591836734693235</v>
      </c>
      <c r="V502" s="192">
        <v>1.2765136253867022</v>
      </c>
      <c r="W502" s="187">
        <v>0.92007196093549337</v>
      </c>
      <c r="X502" s="187">
        <v>1.8537650989462886</v>
      </c>
      <c r="Y502" s="188">
        <v>29</v>
      </c>
      <c r="Z502" s="188">
        <v>64</v>
      </c>
      <c r="AA502" s="188">
        <v>67</v>
      </c>
      <c r="AB502" s="188">
        <v>80</v>
      </c>
      <c r="AC502" s="188">
        <v>80</v>
      </c>
      <c r="AD502" s="189">
        <v>19.454999999999977</v>
      </c>
    </row>
    <row r="503" spans="1:30" s="183" customFormat="1" ht="11.35" x14ac:dyDescent="0.35">
      <c r="A503" s="175">
        <v>490</v>
      </c>
      <c r="B503" s="175">
        <v>27.150000000000091</v>
      </c>
      <c r="C503" s="175">
        <v>1053.0000000000189</v>
      </c>
      <c r="D503" s="184">
        <v>4.2979591836735462</v>
      </c>
      <c r="E503" s="184">
        <v>5.9165158457006175</v>
      </c>
      <c r="F503" s="185">
        <v>2396.0403000000124</v>
      </c>
      <c r="G503" s="185">
        <v>28482.166825000546</v>
      </c>
      <c r="H503" s="185">
        <v>116.25374214285937</v>
      </c>
      <c r="I503" s="185">
        <v>279.47231758163127</v>
      </c>
      <c r="J503" s="185">
        <v>1600</v>
      </c>
      <c r="K503" s="185">
        <v>316250</v>
      </c>
      <c r="L503" s="185">
        <v>1290.8163265306123</v>
      </c>
      <c r="M503" s="185">
        <v>276.77768742610402</v>
      </c>
      <c r="N503" s="186">
        <v>9.5999999999999091</v>
      </c>
      <c r="O503" s="186">
        <v>137.849999999999</v>
      </c>
      <c r="P503" s="186">
        <v>0.56265306122448566</v>
      </c>
      <c r="Q503" s="186">
        <v>1.5562944318631842</v>
      </c>
      <c r="R503" s="187">
        <v>0.88605083694978382</v>
      </c>
      <c r="S503" s="192">
        <v>9.5999999999999943</v>
      </c>
      <c r="T503" s="192">
        <v>123.7499999999991</v>
      </c>
      <c r="U503" s="192">
        <v>0.56265306122448566</v>
      </c>
      <c r="V503" s="192">
        <v>1.3438706064045354</v>
      </c>
      <c r="W503" s="187">
        <v>0.89770613763174267</v>
      </c>
      <c r="X503" s="187">
        <v>1.7837569745815265</v>
      </c>
      <c r="Y503" s="188">
        <v>31</v>
      </c>
      <c r="Z503" s="188">
        <v>69</v>
      </c>
      <c r="AA503" s="188">
        <v>60</v>
      </c>
      <c r="AB503" s="188">
        <v>70</v>
      </c>
      <c r="AC503" s="188">
        <v>90</v>
      </c>
      <c r="AD503" s="189">
        <v>20.162499999999984</v>
      </c>
    </row>
    <row r="504" spans="1:30" s="183" customFormat="1" ht="11.35" x14ac:dyDescent="0.35">
      <c r="A504" s="175">
        <v>491</v>
      </c>
      <c r="B504" s="175">
        <v>13.499999999999545</v>
      </c>
      <c r="C504" s="175">
        <v>276.90000000000077</v>
      </c>
      <c r="D504" s="184">
        <v>1.1302040816326562</v>
      </c>
      <c r="E504" s="184">
        <v>1.9564432115824795</v>
      </c>
      <c r="F504" s="185">
        <v>803.14200000000017</v>
      </c>
      <c r="G504" s="185">
        <v>6682.2901700000029</v>
      </c>
      <c r="H504" s="185">
        <v>27.274653755102054</v>
      </c>
      <c r="I504" s="185">
        <v>83.326576371609548</v>
      </c>
      <c r="J504" s="185">
        <v>1600</v>
      </c>
      <c r="K504" s="185">
        <v>306750</v>
      </c>
      <c r="L504" s="185">
        <v>1252.0408163265306</v>
      </c>
      <c r="M504" s="185">
        <v>278.12295010728639</v>
      </c>
      <c r="N504" s="186">
        <v>9.5999999999999943</v>
      </c>
      <c r="O504" s="186">
        <v>239.24999999999844</v>
      </c>
      <c r="P504" s="186">
        <v>0.97653061224489157</v>
      </c>
      <c r="Q504" s="186">
        <v>2.005006593158285</v>
      </c>
      <c r="R504" s="187">
        <v>0.81509390215627275</v>
      </c>
      <c r="S504" s="192">
        <v>11.700000000000001</v>
      </c>
      <c r="T504" s="192">
        <v>249.8999999999983</v>
      </c>
      <c r="U504" s="192">
        <v>0.97653061224489157</v>
      </c>
      <c r="V504" s="192">
        <v>2.0669649881638135</v>
      </c>
      <c r="W504" s="187">
        <v>0.80686297240899718</v>
      </c>
      <c r="X504" s="187">
        <v>1.6219568745652699</v>
      </c>
      <c r="Y504" s="188">
        <v>35</v>
      </c>
      <c r="Z504" s="188">
        <v>73</v>
      </c>
      <c r="AA504" s="188">
        <v>52</v>
      </c>
      <c r="AB504" s="188">
        <v>76</v>
      </c>
      <c r="AC504" s="188">
        <v>84</v>
      </c>
      <c r="AD504" s="189">
        <v>21.564999999999973</v>
      </c>
    </row>
    <row r="505" spans="1:30" s="183" customFormat="1" ht="11.35" x14ac:dyDescent="0.35">
      <c r="A505" s="175">
        <v>492</v>
      </c>
      <c r="B505" s="175">
        <v>15.599999999999909</v>
      </c>
      <c r="C505" s="175">
        <v>839.70000000000732</v>
      </c>
      <c r="D505" s="184">
        <v>3.42734693877554</v>
      </c>
      <c r="E505" s="184">
        <v>3.9317834644226619</v>
      </c>
      <c r="F505" s="185">
        <v>1378.7271000000044</v>
      </c>
      <c r="G505" s="185">
        <v>17435.692265000169</v>
      </c>
      <c r="H505" s="185">
        <v>71.16609087755171</v>
      </c>
      <c r="I505" s="185">
        <v>160.99372408549596</v>
      </c>
      <c r="J505" s="185">
        <v>1600</v>
      </c>
      <c r="K505" s="185">
        <v>311550</v>
      </c>
      <c r="L505" s="185">
        <v>1271.6326530612246</v>
      </c>
      <c r="M505" s="185">
        <v>272.36326798795773</v>
      </c>
      <c r="N505" s="186">
        <v>9.6000000000000227</v>
      </c>
      <c r="O505" s="186">
        <v>133.0499999999987</v>
      </c>
      <c r="P505" s="186">
        <v>0.54306122448979066</v>
      </c>
      <c r="Q505" s="186">
        <v>1.5928930326450979</v>
      </c>
      <c r="R505" s="187">
        <v>0.88827308225217372</v>
      </c>
      <c r="S505" s="192">
        <v>11.700000000000001</v>
      </c>
      <c r="T505" s="192">
        <v>143.24999999999852</v>
      </c>
      <c r="U505" s="192">
        <v>0.54306122448979066</v>
      </c>
      <c r="V505" s="192">
        <v>1.7516152990611193</v>
      </c>
      <c r="W505" s="187">
        <v>0.87970777175966863</v>
      </c>
      <c r="X505" s="187">
        <v>1.7679808540118422</v>
      </c>
      <c r="Y505" s="188">
        <v>34</v>
      </c>
      <c r="Z505" s="188">
        <v>72</v>
      </c>
      <c r="AA505" s="188">
        <v>54</v>
      </c>
      <c r="AB505" s="188">
        <v>86</v>
      </c>
      <c r="AC505" s="188">
        <v>74</v>
      </c>
      <c r="AD505" s="189">
        <v>19.847499999999975</v>
      </c>
    </row>
    <row r="506" spans="1:30" s="183" customFormat="1" ht="11.35" x14ac:dyDescent="0.35">
      <c r="A506" s="175">
        <v>493</v>
      </c>
      <c r="B506" s="175">
        <v>30.599999999999682</v>
      </c>
      <c r="C506" s="175">
        <v>1040.3999999999949</v>
      </c>
      <c r="D506" s="184">
        <v>4.2465306122448769</v>
      </c>
      <c r="E506" s="184">
        <v>6.5348528245559665</v>
      </c>
      <c r="F506" s="185">
        <v>2275.56899999998</v>
      </c>
      <c r="G506" s="185">
        <v>24764.511744999829</v>
      </c>
      <c r="H506" s="185">
        <v>101.07963977550951</v>
      </c>
      <c r="I506" s="185">
        <v>267.77348497943984</v>
      </c>
      <c r="J506" s="185">
        <v>1600</v>
      </c>
      <c r="K506" s="185">
        <v>312500</v>
      </c>
      <c r="L506" s="185">
        <v>1275.5102040816328</v>
      </c>
      <c r="M506" s="185">
        <v>264.1725499856899</v>
      </c>
      <c r="N506" s="186">
        <v>8.6999999999997044</v>
      </c>
      <c r="O506" s="186">
        <v>116.54999999999919</v>
      </c>
      <c r="P506" s="186">
        <v>0.47571428571428237</v>
      </c>
      <c r="Q506" s="186">
        <v>1.3949087754413387</v>
      </c>
      <c r="R506" s="187">
        <v>0.90235013195928182</v>
      </c>
      <c r="S506" s="192">
        <v>9.6000000000000227</v>
      </c>
      <c r="T506" s="192">
        <v>143.54999999999913</v>
      </c>
      <c r="U506" s="192">
        <v>0.47571428571428237</v>
      </c>
      <c r="V506" s="192">
        <v>1.5468753782809155</v>
      </c>
      <c r="W506" s="187">
        <v>0.87972854090737784</v>
      </c>
      <c r="X506" s="187">
        <v>1.7820786728666596</v>
      </c>
      <c r="Y506" s="188">
        <v>26</v>
      </c>
      <c r="Z506" s="188">
        <v>79</v>
      </c>
      <c r="AA506" s="188">
        <v>55</v>
      </c>
      <c r="AB506" s="188">
        <v>77</v>
      </c>
      <c r="AC506" s="188">
        <v>83</v>
      </c>
      <c r="AD506" s="189">
        <v>19.892499999999988</v>
      </c>
    </row>
    <row r="507" spans="1:30" s="183" customFormat="1" ht="11.35" x14ac:dyDescent="0.35">
      <c r="A507" s="175">
        <v>494</v>
      </c>
      <c r="B507" s="175">
        <v>12.600000000000023</v>
      </c>
      <c r="C507" s="175">
        <v>470.25000000000523</v>
      </c>
      <c r="D507" s="184">
        <v>1.9193877551020622</v>
      </c>
      <c r="E507" s="184">
        <v>2.7492065980391605</v>
      </c>
      <c r="F507" s="185">
        <v>1124.3988000000022</v>
      </c>
      <c r="G507" s="185">
        <v>12092.567015000117</v>
      </c>
      <c r="H507" s="185">
        <v>49.357416387755578</v>
      </c>
      <c r="I507" s="185">
        <v>134.0692108739899</v>
      </c>
      <c r="J507" s="185">
        <v>1600</v>
      </c>
      <c r="K507" s="185">
        <v>306050</v>
      </c>
      <c r="L507" s="185">
        <v>1249.1836734693877</v>
      </c>
      <c r="M507" s="185">
        <v>280.44049611905115</v>
      </c>
      <c r="N507" s="186">
        <v>9.5999999999999091</v>
      </c>
      <c r="O507" s="186">
        <v>157.19999999999865</v>
      </c>
      <c r="P507" s="186">
        <v>0.64163265306121897</v>
      </c>
      <c r="Q507" s="186">
        <v>1.5646064122196601</v>
      </c>
      <c r="R507" s="187">
        <v>0.87123725273375208</v>
      </c>
      <c r="S507" s="192">
        <v>11.700000000000001</v>
      </c>
      <c r="T507" s="192">
        <v>173.84999999999846</v>
      </c>
      <c r="U507" s="192">
        <v>0.64163265306121897</v>
      </c>
      <c r="V507" s="192">
        <v>1.6795844519048742</v>
      </c>
      <c r="W507" s="187">
        <v>0.85759921366261327</v>
      </c>
      <c r="X507" s="187">
        <v>1.7288364663963653</v>
      </c>
      <c r="Y507" s="188">
        <v>39</v>
      </c>
      <c r="Z507" s="188">
        <v>71</v>
      </c>
      <c r="AA507" s="188">
        <v>50</v>
      </c>
      <c r="AB507" s="188">
        <v>86</v>
      </c>
      <c r="AC507" s="188">
        <v>74</v>
      </c>
      <c r="AD507" s="189">
        <v>20.347499999999975</v>
      </c>
    </row>
    <row r="508" spans="1:30" s="183" customFormat="1" ht="11.35" x14ac:dyDescent="0.35">
      <c r="A508" s="175">
        <v>495</v>
      </c>
      <c r="B508" s="175">
        <v>25.500000000000341</v>
      </c>
      <c r="C508" s="175">
        <v>1101.7500000000114</v>
      </c>
      <c r="D508" s="184">
        <v>4.4969387755102508</v>
      </c>
      <c r="E508" s="184">
        <v>5.6927226351136317</v>
      </c>
      <c r="F508" s="185">
        <v>1445.6555999999839</v>
      </c>
      <c r="G508" s="185">
        <v>22058.964315000187</v>
      </c>
      <c r="H508" s="185">
        <v>90.036589040817091</v>
      </c>
      <c r="I508" s="185">
        <v>201.29876309260933</v>
      </c>
      <c r="J508" s="185">
        <v>1600</v>
      </c>
      <c r="K508" s="185">
        <v>303000</v>
      </c>
      <c r="L508" s="185">
        <v>1236.7346938775511</v>
      </c>
      <c r="M508" s="185">
        <v>279.19224643913316</v>
      </c>
      <c r="N508" s="186">
        <v>7.6500000000000057</v>
      </c>
      <c r="O508" s="186">
        <v>130.94999999999857</v>
      </c>
      <c r="P508" s="186">
        <v>0.53448979591836154</v>
      </c>
      <c r="Q508" s="186">
        <v>1.4863602000735281</v>
      </c>
      <c r="R508" s="187">
        <v>0.88984227129337645</v>
      </c>
      <c r="S508" s="192">
        <v>11.700000000000001</v>
      </c>
      <c r="T508" s="192">
        <v>129.74999999999869</v>
      </c>
      <c r="U508" s="192">
        <v>0.53448979591836154</v>
      </c>
      <c r="V508" s="192">
        <v>1.4762365741587242</v>
      </c>
      <c r="W508" s="187">
        <v>0.89085173501577375</v>
      </c>
      <c r="X508" s="187">
        <v>1.7806940063091501</v>
      </c>
      <c r="Y508" s="188">
        <v>37</v>
      </c>
      <c r="Z508" s="188">
        <v>75</v>
      </c>
      <c r="AA508" s="188">
        <v>48</v>
      </c>
      <c r="AB508" s="188">
        <v>95</v>
      </c>
      <c r="AC508" s="188">
        <v>65</v>
      </c>
      <c r="AD508" s="189">
        <v>19.812499999999979</v>
      </c>
    </row>
    <row r="509" spans="1:30" s="183" customFormat="1" ht="11.35" x14ac:dyDescent="0.35">
      <c r="A509" s="175">
        <v>496</v>
      </c>
      <c r="B509" s="175">
        <v>11.550000000000068</v>
      </c>
      <c r="C509" s="175">
        <v>386.25000000000193</v>
      </c>
      <c r="D509" s="184">
        <v>1.5765306122449059</v>
      </c>
      <c r="E509" s="184">
        <v>2.4473534978679043</v>
      </c>
      <c r="F509" s="185">
        <v>548.81369999999993</v>
      </c>
      <c r="G509" s="185">
        <v>7450.2575250000409</v>
      </c>
      <c r="H509" s="185">
        <v>30.40921438775527</v>
      </c>
      <c r="I509" s="185">
        <v>75.202460234454591</v>
      </c>
      <c r="J509" s="185">
        <v>1600</v>
      </c>
      <c r="K509" s="185">
        <v>310900</v>
      </c>
      <c r="L509" s="185">
        <v>1268.9795918367347</v>
      </c>
      <c r="M509" s="185">
        <v>260.98210555106164</v>
      </c>
      <c r="N509" s="186">
        <v>9.1499999999998636</v>
      </c>
      <c r="O509" s="186">
        <v>199.79999999999856</v>
      </c>
      <c r="P509" s="186">
        <v>0.81551020408162678</v>
      </c>
      <c r="Q509" s="186">
        <v>1.735745294197806</v>
      </c>
      <c r="R509" s="187">
        <v>0.84422874517600377</v>
      </c>
      <c r="S509" s="192">
        <v>13.650000000000002</v>
      </c>
      <c r="T509" s="192">
        <v>208.79999999999865</v>
      </c>
      <c r="U509" s="192">
        <v>0.81551020408162678</v>
      </c>
      <c r="V509" s="192">
        <v>1.9975407680713351</v>
      </c>
      <c r="W509" s="187">
        <v>0.83721202198573352</v>
      </c>
      <c r="X509" s="187">
        <v>1.6814407671617373</v>
      </c>
      <c r="Y509" s="188">
        <v>26</v>
      </c>
      <c r="Z509" s="188">
        <v>78</v>
      </c>
      <c r="AA509" s="188">
        <v>56</v>
      </c>
      <c r="AB509" s="188">
        <v>81</v>
      </c>
      <c r="AC509" s="188">
        <v>79</v>
      </c>
      <c r="AD509" s="189">
        <v>21.37749999999998</v>
      </c>
    </row>
    <row r="510" spans="1:30" s="183" customFormat="1" ht="11.35" x14ac:dyDescent="0.35">
      <c r="A510" s="175">
        <v>497</v>
      </c>
      <c r="B510" s="175">
        <v>16.499999999999545</v>
      </c>
      <c r="C510" s="175">
        <v>985.65000000000214</v>
      </c>
      <c r="D510" s="184">
        <v>4.0230612244898047</v>
      </c>
      <c r="E510" s="184">
        <v>4.7012978693199168</v>
      </c>
      <c r="F510" s="185">
        <v>1472.4269999999597</v>
      </c>
      <c r="G510" s="185">
        <v>20387.239114999993</v>
      </c>
      <c r="H510" s="185">
        <v>83.213220877550995</v>
      </c>
      <c r="I510" s="185">
        <v>180.75303419010797</v>
      </c>
      <c r="J510" s="185">
        <v>1600</v>
      </c>
      <c r="K510" s="185">
        <v>307300</v>
      </c>
      <c r="L510" s="185">
        <v>1254.2857142857142</v>
      </c>
      <c r="M510" s="185">
        <v>269.50926867482559</v>
      </c>
      <c r="N510" s="186">
        <v>9.6000000000000014</v>
      </c>
      <c r="O510" s="186">
        <v>98.699999999998198</v>
      </c>
      <c r="P510" s="186">
        <v>0.40285714285713548</v>
      </c>
      <c r="Q510" s="186">
        <v>1.348113435904239</v>
      </c>
      <c r="R510" s="187">
        <v>0.91561938958707489</v>
      </c>
      <c r="S510" s="192">
        <v>9.5999999999999091</v>
      </c>
      <c r="T510" s="192">
        <v>143.54999999999785</v>
      </c>
      <c r="U510" s="192">
        <v>0.40285714285713548</v>
      </c>
      <c r="V510" s="192">
        <v>1.6289314590328139</v>
      </c>
      <c r="W510" s="187">
        <v>0.87727622467299482</v>
      </c>
      <c r="X510" s="187">
        <v>1.7928956142600696</v>
      </c>
      <c r="Y510" s="188">
        <v>31</v>
      </c>
      <c r="Z510" s="188">
        <v>79</v>
      </c>
      <c r="AA510" s="188">
        <v>50</v>
      </c>
      <c r="AB510" s="188">
        <v>85</v>
      </c>
      <c r="AC510" s="188">
        <v>75</v>
      </c>
      <c r="AD510" s="189">
        <v>19.494999999999965</v>
      </c>
    </row>
    <row r="511" spans="1:30" s="183" customFormat="1" ht="11.35" x14ac:dyDescent="0.35">
      <c r="A511" s="175">
        <v>498</v>
      </c>
      <c r="B511" s="175">
        <v>16.5</v>
      </c>
      <c r="C511" s="175">
        <v>703.05000000000064</v>
      </c>
      <c r="D511" s="184">
        <v>2.8695918367346964</v>
      </c>
      <c r="E511" s="184">
        <v>3.9545890333742526</v>
      </c>
      <c r="F511" s="185">
        <v>1177.9416000000042</v>
      </c>
      <c r="G511" s="185">
        <v>16678.507835000019</v>
      </c>
      <c r="H511" s="185">
        <v>68.075542183673548</v>
      </c>
      <c r="I511" s="185">
        <v>179.44393339296818</v>
      </c>
      <c r="J511" s="185">
        <v>1600</v>
      </c>
      <c r="K511" s="185">
        <v>305100</v>
      </c>
      <c r="L511" s="185">
        <v>1245.3061224489795</v>
      </c>
      <c r="M511" s="185">
        <v>272.45169552929588</v>
      </c>
      <c r="N511" s="186">
        <v>7.6499999999999773</v>
      </c>
      <c r="O511" s="186">
        <v>153.29999999999868</v>
      </c>
      <c r="P511" s="186">
        <v>0.62571428571428034</v>
      </c>
      <c r="Q511" s="186">
        <v>1.4262225127018848</v>
      </c>
      <c r="R511" s="187">
        <v>0.8769860375541656</v>
      </c>
      <c r="S511" s="192">
        <v>9.75</v>
      </c>
      <c r="T511" s="192">
        <v>174.29999999999853</v>
      </c>
      <c r="U511" s="192">
        <v>0.62571428571428034</v>
      </c>
      <c r="V511" s="192">
        <v>1.7271316124017178</v>
      </c>
      <c r="W511" s="187">
        <v>0.86013480982185941</v>
      </c>
      <c r="X511" s="187">
        <v>1.7371208473760249</v>
      </c>
      <c r="Y511" s="188">
        <v>31</v>
      </c>
      <c r="Z511" s="188">
        <v>85</v>
      </c>
      <c r="AA511" s="188">
        <v>44</v>
      </c>
      <c r="AB511" s="188">
        <v>84</v>
      </c>
      <c r="AC511" s="188">
        <v>76</v>
      </c>
      <c r="AD511" s="189">
        <v>20.769999999999978</v>
      </c>
    </row>
    <row r="512" spans="1:30" s="183" customFormat="1" ht="11.35" x14ac:dyDescent="0.35">
      <c r="A512" s="175">
        <v>499</v>
      </c>
      <c r="B512" s="175">
        <v>15.150000000000091</v>
      </c>
      <c r="C512" s="175">
        <v>681.15000000000396</v>
      </c>
      <c r="D512" s="184">
        <v>2.7802040816326694</v>
      </c>
      <c r="E512" s="184">
        <v>3.752519093668151</v>
      </c>
      <c r="F512" s="185">
        <v>1017.3132000000001</v>
      </c>
      <c r="G512" s="185">
        <v>15487.180535000065</v>
      </c>
      <c r="H512" s="185">
        <v>63.212981775510471</v>
      </c>
      <c r="I512" s="185">
        <v>145.11747938788832</v>
      </c>
      <c r="J512" s="185">
        <v>1600</v>
      </c>
      <c r="K512" s="185">
        <v>311400</v>
      </c>
      <c r="L512" s="185">
        <v>1271.0204081632653</v>
      </c>
      <c r="M512" s="185">
        <v>266.07533829232216</v>
      </c>
      <c r="N512" s="186">
        <v>9.2999999999999545</v>
      </c>
      <c r="O512" s="186">
        <v>157.49999999999832</v>
      </c>
      <c r="P512" s="186">
        <v>0.64285714285713602</v>
      </c>
      <c r="Q512" s="186">
        <v>1.6377713765868454</v>
      </c>
      <c r="R512" s="187">
        <v>0.8723869713174538</v>
      </c>
      <c r="S512" s="192">
        <v>9.4500000000000099</v>
      </c>
      <c r="T512" s="192">
        <v>205.19999999999837</v>
      </c>
      <c r="U512" s="192">
        <v>0.64285714285713602</v>
      </c>
      <c r="V512" s="192">
        <v>1.7918754835118469</v>
      </c>
      <c r="W512" s="187">
        <v>0.8337384540593108</v>
      </c>
      <c r="X512" s="187">
        <v>1.7061254253767646</v>
      </c>
      <c r="Y512" s="188">
        <v>33</v>
      </c>
      <c r="Z512" s="188">
        <v>74</v>
      </c>
      <c r="AA512" s="188">
        <v>53</v>
      </c>
      <c r="AB512" s="188">
        <v>73</v>
      </c>
      <c r="AC512" s="188">
        <v>87</v>
      </c>
      <c r="AD512" s="189">
        <v>20.569999999999972</v>
      </c>
    </row>
    <row r="513" spans="1:30" s="183" customFormat="1" ht="11.35" x14ac:dyDescent="0.35">
      <c r="A513" s="175">
        <v>500</v>
      </c>
      <c r="B513" s="175">
        <v>10.799999999999955</v>
      </c>
      <c r="C513" s="175">
        <v>384.30000000000086</v>
      </c>
      <c r="D513" s="184">
        <v>1.5685714285714321</v>
      </c>
      <c r="E513" s="184">
        <v>2.4425178489875821</v>
      </c>
      <c r="F513" s="185">
        <v>923.61329999999202</v>
      </c>
      <c r="G513" s="185">
        <v>11254.10164000003</v>
      </c>
      <c r="H513" s="185">
        <v>45.935108734693998</v>
      </c>
      <c r="I513" s="185">
        <v>129.13890469927716</v>
      </c>
      <c r="J513" s="185">
        <v>1600</v>
      </c>
      <c r="K513" s="185">
        <v>317850</v>
      </c>
      <c r="L513" s="185">
        <v>1297.3469387755101</v>
      </c>
      <c r="M513" s="185">
        <v>279.27581635221662</v>
      </c>
      <c r="N513" s="186">
        <v>9.5999999999999091</v>
      </c>
      <c r="O513" s="186">
        <v>211.34999999999803</v>
      </c>
      <c r="P513" s="186">
        <v>0.86265306122448182</v>
      </c>
      <c r="Q513" s="186">
        <v>1.8064385933197988</v>
      </c>
      <c r="R513" s="187">
        <v>0.83705331328784682</v>
      </c>
      <c r="S513" s="192">
        <v>11.700000000000001</v>
      </c>
      <c r="T513" s="192">
        <v>208.04999999999797</v>
      </c>
      <c r="U513" s="192">
        <v>0.86265306122448182</v>
      </c>
      <c r="V513" s="192">
        <v>1.8395471608820904</v>
      </c>
      <c r="W513" s="187">
        <v>0.83959754828264266</v>
      </c>
      <c r="X513" s="187">
        <v>1.6766508615704896</v>
      </c>
      <c r="Y513" s="188">
        <v>32</v>
      </c>
      <c r="Z513" s="188">
        <v>62</v>
      </c>
      <c r="AA513" s="188">
        <v>66</v>
      </c>
      <c r="AB513" s="188">
        <v>72</v>
      </c>
      <c r="AC513" s="188">
        <v>88</v>
      </c>
      <c r="AD513" s="189">
        <v>21.617499999999964</v>
      </c>
    </row>
    <row r="514" spans="1:30" s="183" customFormat="1" ht="11.35" x14ac:dyDescent="0.35">
      <c r="A514" s="175">
        <v>501</v>
      </c>
      <c r="B514" s="175">
        <v>14.100000000000023</v>
      </c>
      <c r="C514" s="175">
        <v>485.55000000000621</v>
      </c>
      <c r="D514" s="184">
        <v>1.981836734693903</v>
      </c>
      <c r="E514" s="184">
        <v>2.6737274232597112</v>
      </c>
      <c r="F514" s="185">
        <v>655.89930000000209</v>
      </c>
      <c r="G514" s="185">
        <v>13951.766380000194</v>
      </c>
      <c r="H514" s="185">
        <v>56.945985224490585</v>
      </c>
      <c r="I514" s="185">
        <v>121.17938453110906</v>
      </c>
      <c r="J514" s="185">
        <v>1600</v>
      </c>
      <c r="K514" s="185">
        <v>315450</v>
      </c>
      <c r="L514" s="185">
        <v>1287.5510204081634</v>
      </c>
      <c r="M514" s="185">
        <v>275.46183732175285</v>
      </c>
      <c r="N514" s="186">
        <v>9.1500000000000341</v>
      </c>
      <c r="O514" s="186">
        <v>138.74999999999892</v>
      </c>
      <c r="P514" s="186">
        <v>0.56632653061224048</v>
      </c>
      <c r="Q514" s="186">
        <v>1.567771852491729</v>
      </c>
      <c r="R514" s="187">
        <v>0.88931434725379999</v>
      </c>
      <c r="S514" s="192">
        <v>11.700000000000001</v>
      </c>
      <c r="T514" s="192">
        <v>163.19999999999894</v>
      </c>
      <c r="U514" s="192">
        <v>0.56632653061224048</v>
      </c>
      <c r="V514" s="192">
        <v>1.6458701624071588</v>
      </c>
      <c r="W514" s="187">
        <v>0.86980974033744241</v>
      </c>
      <c r="X514" s="187">
        <v>1.7591240875912424</v>
      </c>
      <c r="Y514" s="188">
        <v>35</v>
      </c>
      <c r="Z514" s="188">
        <v>64</v>
      </c>
      <c r="AA514" s="188">
        <v>61</v>
      </c>
      <c r="AB514" s="188">
        <v>68</v>
      </c>
      <c r="AC514" s="188">
        <v>92</v>
      </c>
      <c r="AD514" s="189">
        <v>20.892499999999981</v>
      </c>
    </row>
    <row r="515" spans="1:30" s="183" customFormat="1" ht="11.35" x14ac:dyDescent="0.35">
      <c r="A515" s="175">
        <v>502</v>
      </c>
      <c r="B515" s="175">
        <v>21.450000000000273</v>
      </c>
      <c r="C515" s="175">
        <v>975.9000000000209</v>
      </c>
      <c r="D515" s="184">
        <v>3.9832653061225343</v>
      </c>
      <c r="E515" s="184">
        <v>4.7087102702155423</v>
      </c>
      <c r="F515" s="185">
        <v>1780.2981000000245</v>
      </c>
      <c r="G515" s="185">
        <v>27365.130160000652</v>
      </c>
      <c r="H515" s="185">
        <v>111.69440881632919</v>
      </c>
      <c r="I515" s="185">
        <v>255.28398639903313</v>
      </c>
      <c r="J515" s="185">
        <v>1600</v>
      </c>
      <c r="K515" s="185">
        <v>306400</v>
      </c>
      <c r="L515" s="185">
        <v>1250.6122448979593</v>
      </c>
      <c r="M515" s="185">
        <v>279.28779565220452</v>
      </c>
      <c r="N515" s="186">
        <v>9.5999999999999091</v>
      </c>
      <c r="O515" s="186">
        <v>105.29999999999879</v>
      </c>
      <c r="P515" s="186">
        <v>0.42979591836734199</v>
      </c>
      <c r="Q515" s="186">
        <v>1.4882290743874378</v>
      </c>
      <c r="R515" s="187">
        <v>0.9108458216916443</v>
      </c>
      <c r="S515" s="192">
        <v>7.6500000000000057</v>
      </c>
      <c r="T515" s="192">
        <v>137.09999999999872</v>
      </c>
      <c r="U515" s="192">
        <v>0.42979591836734199</v>
      </c>
      <c r="V515" s="192">
        <v>1.5357288001056799</v>
      </c>
      <c r="W515" s="187">
        <v>0.8839217678435366</v>
      </c>
      <c r="X515" s="187">
        <v>1.7947675895351809</v>
      </c>
      <c r="Y515" s="188">
        <v>40</v>
      </c>
      <c r="Z515" s="188">
        <v>78</v>
      </c>
      <c r="AA515" s="188">
        <v>42</v>
      </c>
      <c r="AB515" s="188">
        <v>87</v>
      </c>
      <c r="AC515" s="188">
        <v>73</v>
      </c>
      <c r="AD515" s="189">
        <v>19.684999999999981</v>
      </c>
    </row>
    <row r="516" spans="1:30" s="183" customFormat="1" ht="11.35" x14ac:dyDescent="0.35">
      <c r="A516" s="175">
        <v>503</v>
      </c>
      <c r="B516" s="175">
        <v>15.300000000000068</v>
      </c>
      <c r="C516" s="175">
        <v>718.35000000000878</v>
      </c>
      <c r="D516" s="184">
        <v>2.9320408163265665</v>
      </c>
      <c r="E516" s="184">
        <v>3.9170424082253157</v>
      </c>
      <c r="F516" s="185">
        <v>1030.6989000000165</v>
      </c>
      <c r="G516" s="185">
        <v>18056.045095000227</v>
      </c>
      <c r="H516" s="185">
        <v>73.698143244898887</v>
      </c>
      <c r="I516" s="185">
        <v>154.33508392062876</v>
      </c>
      <c r="J516" s="185">
        <v>1600</v>
      </c>
      <c r="K516" s="185">
        <v>324100</v>
      </c>
      <c r="L516" s="185">
        <v>1322.8571428571429</v>
      </c>
      <c r="M516" s="185">
        <v>266.01953582889917</v>
      </c>
      <c r="N516" s="186">
        <v>7.6499999999999773</v>
      </c>
      <c r="O516" s="186">
        <v>154.34999999999854</v>
      </c>
      <c r="P516" s="186">
        <v>0.62999999999999401</v>
      </c>
      <c r="Q516" s="186">
        <v>1.5218248321249377</v>
      </c>
      <c r="R516" s="187">
        <v>0.87692859705776915</v>
      </c>
      <c r="S516" s="192">
        <v>13.650000000000002</v>
      </c>
      <c r="T516" s="192">
        <v>147.29999999999853</v>
      </c>
      <c r="U516" s="192">
        <v>0.62999999999999401</v>
      </c>
      <c r="V516" s="192">
        <v>1.6818274514488463</v>
      </c>
      <c r="W516" s="187">
        <v>0.88254993421839589</v>
      </c>
      <c r="X516" s="187">
        <v>1.7594785312761649</v>
      </c>
      <c r="Y516" s="188">
        <v>23</v>
      </c>
      <c r="Z516" s="188">
        <v>67</v>
      </c>
      <c r="AA516" s="188">
        <v>70</v>
      </c>
      <c r="AB516" s="188">
        <v>73</v>
      </c>
      <c r="AC516" s="188">
        <v>87</v>
      </c>
      <c r="AD516" s="189">
        <v>20.902499999999975</v>
      </c>
    </row>
    <row r="517" spans="1:30" s="183" customFormat="1" ht="11.35" x14ac:dyDescent="0.35">
      <c r="A517" s="175">
        <v>504</v>
      </c>
      <c r="B517" s="175">
        <v>11.550000000000182</v>
      </c>
      <c r="C517" s="175">
        <v>584.10000000000809</v>
      </c>
      <c r="D517" s="184">
        <v>2.3840816326530945</v>
      </c>
      <c r="E517" s="184">
        <v>3.0873638009166737</v>
      </c>
      <c r="F517" s="185">
        <v>1030.6989000000165</v>
      </c>
      <c r="G517" s="185">
        <v>16852.893760000265</v>
      </c>
      <c r="H517" s="185">
        <v>68.787321469388829</v>
      </c>
      <c r="I517" s="185">
        <v>163.53346523835484</v>
      </c>
      <c r="J517" s="185">
        <v>1600</v>
      </c>
      <c r="K517" s="185">
        <v>307700</v>
      </c>
      <c r="L517" s="185">
        <v>1255.9183673469388</v>
      </c>
      <c r="M517" s="185">
        <v>270.38920314548693</v>
      </c>
      <c r="N517" s="186">
        <v>7.6499999999999915</v>
      </c>
      <c r="O517" s="186">
        <v>175.7999999999989</v>
      </c>
      <c r="P517" s="186">
        <v>0.71755102040815877</v>
      </c>
      <c r="Q517" s="186">
        <v>1.7491151517223134</v>
      </c>
      <c r="R517" s="187">
        <v>0.86131818719678221</v>
      </c>
      <c r="S517" s="192">
        <v>11.700000000000001</v>
      </c>
      <c r="T517" s="192">
        <v>191.99999999999883</v>
      </c>
      <c r="U517" s="192">
        <v>0.71755102040815877</v>
      </c>
      <c r="V517" s="192">
        <v>1.8738599746022029</v>
      </c>
      <c r="W517" s="187">
        <v>0.84853863448112721</v>
      </c>
      <c r="X517" s="187">
        <v>1.7098568216779095</v>
      </c>
      <c r="Y517" s="188">
        <v>35</v>
      </c>
      <c r="Z517" s="188">
        <v>78</v>
      </c>
      <c r="AA517" s="188">
        <v>47</v>
      </c>
      <c r="AB517" s="188">
        <v>80</v>
      </c>
      <c r="AC517" s="188">
        <v>80</v>
      </c>
      <c r="AD517" s="189">
        <v>21.127499999999984</v>
      </c>
    </row>
    <row r="518" spans="1:30" s="183" customFormat="1" ht="11.35" x14ac:dyDescent="0.35">
      <c r="A518" s="175">
        <v>505</v>
      </c>
      <c r="B518" s="175">
        <v>21.450000000000159</v>
      </c>
      <c r="C518" s="175">
        <v>1004.2500000000117</v>
      </c>
      <c r="D518" s="184">
        <v>4.0989795918367822</v>
      </c>
      <c r="E518" s="184">
        <v>4.8943394223050936</v>
      </c>
      <c r="F518" s="185">
        <v>1258.2558000000124</v>
      </c>
      <c r="G518" s="185">
        <v>24301.961445000383</v>
      </c>
      <c r="H518" s="185">
        <v>99.191679367348499</v>
      </c>
      <c r="I518" s="185">
        <v>205.13470435297273</v>
      </c>
      <c r="J518" s="185">
        <v>1600</v>
      </c>
      <c r="K518" s="185">
        <v>309350</v>
      </c>
      <c r="L518" s="185">
        <v>1262.6530612244899</v>
      </c>
      <c r="M518" s="185">
        <v>275.84278836735791</v>
      </c>
      <c r="N518" s="186">
        <v>7.6500000000000057</v>
      </c>
      <c r="O518" s="186">
        <v>114.2999999999987</v>
      </c>
      <c r="P518" s="186">
        <v>0.46653061224489267</v>
      </c>
      <c r="Q518" s="186">
        <v>1.3600047477924597</v>
      </c>
      <c r="R518" s="187">
        <v>0.90364188163884762</v>
      </c>
      <c r="S518" s="192">
        <v>9.75</v>
      </c>
      <c r="T518" s="192">
        <v>143.09999999999883</v>
      </c>
      <c r="U518" s="192">
        <v>0.46653061224489267</v>
      </c>
      <c r="V518" s="192">
        <v>1.6196892010700343</v>
      </c>
      <c r="W518" s="187">
        <v>0.87936267071320273</v>
      </c>
      <c r="X518" s="187">
        <v>1.7830045523520504</v>
      </c>
      <c r="Y518" s="188">
        <v>35</v>
      </c>
      <c r="Z518" s="188">
        <v>72</v>
      </c>
      <c r="AA518" s="188">
        <v>53</v>
      </c>
      <c r="AB518" s="188">
        <v>74</v>
      </c>
      <c r="AC518" s="188">
        <v>86</v>
      </c>
      <c r="AD518" s="189">
        <v>19.769999999999978</v>
      </c>
    </row>
    <row r="519" spans="1:30" s="183" customFormat="1" ht="11.35" x14ac:dyDescent="0.35">
      <c r="A519" s="175">
        <v>506</v>
      </c>
      <c r="B519" s="175">
        <v>15.449999999999591</v>
      </c>
      <c r="C519" s="175">
        <v>506.69999999999538</v>
      </c>
      <c r="D519" s="184">
        <v>2.0681632653061035</v>
      </c>
      <c r="E519" s="184">
        <v>3.025358448800199</v>
      </c>
      <c r="F519" s="185">
        <v>990.54179999997177</v>
      </c>
      <c r="G519" s="185">
        <v>12691.502724999862</v>
      </c>
      <c r="H519" s="185">
        <v>51.802051938774945</v>
      </c>
      <c r="I519" s="185">
        <v>139.34395093284004</v>
      </c>
      <c r="J519" s="185">
        <v>1600</v>
      </c>
      <c r="K519" s="185">
        <v>308900</v>
      </c>
      <c r="L519" s="185">
        <v>1260.8163265306123</v>
      </c>
      <c r="M519" s="185">
        <v>272.95316308947349</v>
      </c>
      <c r="N519" s="186">
        <v>9.5999999999999091</v>
      </c>
      <c r="O519" s="186">
        <v>185.99999999999864</v>
      </c>
      <c r="P519" s="186">
        <v>0.7591836734693822</v>
      </c>
      <c r="Q519" s="186">
        <v>1.7693101331517034</v>
      </c>
      <c r="R519" s="187">
        <v>0.85422055019985987</v>
      </c>
      <c r="S519" s="192">
        <v>13.650000000000002</v>
      </c>
      <c r="T519" s="192">
        <v>237.89999999999839</v>
      </c>
      <c r="U519" s="192">
        <v>0.7591836734693822</v>
      </c>
      <c r="V519" s="192">
        <v>2.1374099970486227</v>
      </c>
      <c r="W519" s="187">
        <v>0.81354338114272395</v>
      </c>
      <c r="X519" s="187">
        <v>1.6677639313425838</v>
      </c>
      <c r="Y519" s="188">
        <v>38</v>
      </c>
      <c r="Z519" s="188">
        <v>70</v>
      </c>
      <c r="AA519" s="188">
        <v>52</v>
      </c>
      <c r="AB519" s="188">
        <v>73</v>
      </c>
      <c r="AC519" s="188">
        <v>87</v>
      </c>
      <c r="AD519" s="189">
        <v>21.264999999999976</v>
      </c>
    </row>
    <row r="520" spans="1:30" s="183" customFormat="1" ht="11.35" x14ac:dyDescent="0.35">
      <c r="A520" s="175">
        <v>507</v>
      </c>
      <c r="B520" s="175">
        <v>9.75</v>
      </c>
      <c r="C520" s="175">
        <v>348.75000000000222</v>
      </c>
      <c r="D520" s="184">
        <v>1.423469387755111</v>
      </c>
      <c r="E520" s="184">
        <v>2.3139522918807232</v>
      </c>
      <c r="F520" s="185">
        <v>762.98490000000618</v>
      </c>
      <c r="G520" s="185">
        <v>8628.8684100000883</v>
      </c>
      <c r="H520" s="185">
        <v>35.21987106122485</v>
      </c>
      <c r="I520" s="185">
        <v>103.57261299030594</v>
      </c>
      <c r="J520" s="185">
        <v>1600</v>
      </c>
      <c r="K520" s="185">
        <v>305550</v>
      </c>
      <c r="L520" s="185">
        <v>1247.1428571428571</v>
      </c>
      <c r="M520" s="185">
        <v>275.45045075234879</v>
      </c>
      <c r="N520" s="186">
        <v>8.7000000000000455</v>
      </c>
      <c r="O520" s="186">
        <v>223.49999999999852</v>
      </c>
      <c r="P520" s="186">
        <v>0.91224489795917763</v>
      </c>
      <c r="Q520" s="186">
        <v>1.8826410047839475</v>
      </c>
      <c r="R520" s="187">
        <v>0.81939393939394034</v>
      </c>
      <c r="S520" s="192">
        <v>7.6500000000000057</v>
      </c>
      <c r="T520" s="192">
        <v>229.49999999999864</v>
      </c>
      <c r="U520" s="192">
        <v>0.91224489795917763</v>
      </c>
      <c r="V520" s="192">
        <v>1.8657387537801102</v>
      </c>
      <c r="W520" s="187">
        <v>0.81454545454545546</v>
      </c>
      <c r="X520" s="187">
        <v>1.6339393939393958</v>
      </c>
      <c r="Y520" s="188">
        <v>38</v>
      </c>
      <c r="Z520" s="188">
        <v>74</v>
      </c>
      <c r="AA520" s="188">
        <v>48</v>
      </c>
      <c r="AB520" s="188">
        <v>88</v>
      </c>
      <c r="AC520" s="188">
        <v>72</v>
      </c>
      <c r="AD520" s="189">
        <v>20.624999999999979</v>
      </c>
    </row>
    <row r="521" spans="1:30" s="183" customFormat="1" ht="11.35" x14ac:dyDescent="0.35">
      <c r="A521" s="175">
        <v>508</v>
      </c>
      <c r="B521" s="175">
        <v>12.60000000000008</v>
      </c>
      <c r="C521" s="175">
        <v>572.25000000000864</v>
      </c>
      <c r="D521" s="184">
        <v>2.3357142857143209</v>
      </c>
      <c r="E521" s="184">
        <v>3.0386344268977217</v>
      </c>
      <c r="F521" s="185">
        <v>1124.3988000000072</v>
      </c>
      <c r="G521" s="185">
        <v>14537.98567500024</v>
      </c>
      <c r="H521" s="185">
        <v>59.338717040817308</v>
      </c>
      <c r="I521" s="185">
        <v>148.55336952879591</v>
      </c>
      <c r="J521" s="185">
        <v>1600</v>
      </c>
      <c r="K521" s="185">
        <v>303600</v>
      </c>
      <c r="L521" s="185">
        <v>1239.1836734693877</v>
      </c>
      <c r="M521" s="185">
        <v>272.84052820413734</v>
      </c>
      <c r="N521" s="186">
        <v>9.6000000000000014</v>
      </c>
      <c r="O521" s="186">
        <v>194.69999999999888</v>
      </c>
      <c r="P521" s="186">
        <v>0.79469387755101584</v>
      </c>
      <c r="Q521" s="186">
        <v>1.8880915662282816</v>
      </c>
      <c r="R521" s="187">
        <v>0.84281908452409848</v>
      </c>
      <c r="S521" s="192">
        <v>9.6000000000000014</v>
      </c>
      <c r="T521" s="192">
        <v>215.69999999999891</v>
      </c>
      <c r="U521" s="192">
        <v>0.79469387755101584</v>
      </c>
      <c r="V521" s="192">
        <v>2.016851099439446</v>
      </c>
      <c r="W521" s="187">
        <v>0.82586582707677481</v>
      </c>
      <c r="X521" s="187">
        <v>1.6686849116008733</v>
      </c>
      <c r="Y521" s="188">
        <v>41</v>
      </c>
      <c r="Z521" s="188">
        <v>74</v>
      </c>
      <c r="AA521" s="188">
        <v>45</v>
      </c>
      <c r="AB521" s="188">
        <v>78</v>
      </c>
      <c r="AC521" s="188">
        <v>82</v>
      </c>
      <c r="AD521" s="189">
        <v>20.644999999999982</v>
      </c>
    </row>
    <row r="522" spans="1:30" s="183" customFormat="1" ht="11.35" x14ac:dyDescent="0.35">
      <c r="A522" s="175">
        <v>509</v>
      </c>
      <c r="B522" s="175">
        <v>21.300000000000296</v>
      </c>
      <c r="C522" s="175">
        <v>837.00000000001148</v>
      </c>
      <c r="D522" s="184">
        <v>3.4163265306122916</v>
      </c>
      <c r="E522" s="184">
        <v>4.3102050528785023</v>
      </c>
      <c r="F522" s="185">
        <v>1485.8127000000286</v>
      </c>
      <c r="G522" s="185">
        <v>20156.410155000289</v>
      </c>
      <c r="H522" s="185">
        <v>82.271061857144034</v>
      </c>
      <c r="I522" s="185">
        <v>195.24317155880644</v>
      </c>
      <c r="J522" s="185">
        <v>1600</v>
      </c>
      <c r="K522" s="185">
        <v>311350</v>
      </c>
      <c r="L522" s="185">
        <v>1270.8163265306123</v>
      </c>
      <c r="M522" s="185">
        <v>279.77476841886119</v>
      </c>
      <c r="N522" s="186">
        <v>7.6500000000000341</v>
      </c>
      <c r="O522" s="186">
        <v>109.49999999999876</v>
      </c>
      <c r="P522" s="186">
        <v>0.44693877551019906</v>
      </c>
      <c r="Q522" s="186">
        <v>1.3057960389802434</v>
      </c>
      <c r="R522" s="187">
        <v>0.91046240647614474</v>
      </c>
      <c r="S522" s="192">
        <v>9.75</v>
      </c>
      <c r="T522" s="192">
        <v>127.94999999999868</v>
      </c>
      <c r="U522" s="192">
        <v>0.44693877551019906</v>
      </c>
      <c r="V522" s="192">
        <v>1.4970206275971305</v>
      </c>
      <c r="W522" s="187">
        <v>0.8953759352385634</v>
      </c>
      <c r="X522" s="187">
        <v>1.8058383417147081</v>
      </c>
      <c r="Y522" s="188">
        <v>30</v>
      </c>
      <c r="Z522" s="188">
        <v>71</v>
      </c>
      <c r="AA522" s="188">
        <v>59</v>
      </c>
      <c r="AB522" s="188">
        <v>81</v>
      </c>
      <c r="AC522" s="188">
        <v>79</v>
      </c>
      <c r="AD522" s="189">
        <v>20.382499999999979</v>
      </c>
    </row>
    <row r="523" spans="1:30" s="183" customFormat="1" ht="11.35" x14ac:dyDescent="0.35">
      <c r="A523" s="175">
        <v>510</v>
      </c>
      <c r="B523" s="175">
        <v>16.350000000000023</v>
      </c>
      <c r="C523" s="175">
        <v>781.05000000001075</v>
      </c>
      <c r="D523" s="184">
        <v>3.1879591836735135</v>
      </c>
      <c r="E523" s="184">
        <v>3.529200194763789</v>
      </c>
      <c r="F523" s="185">
        <v>1392.1128000000022</v>
      </c>
      <c r="G523" s="185">
        <v>21958.645930000283</v>
      </c>
      <c r="H523" s="185">
        <v>89.627126244899117</v>
      </c>
      <c r="I523" s="185">
        <v>190.38351324088759</v>
      </c>
      <c r="J523" s="185">
        <v>1600</v>
      </c>
      <c r="K523" s="185">
        <v>312750</v>
      </c>
      <c r="L523" s="185">
        <v>1276.5306122448981</v>
      </c>
      <c r="M523" s="185">
        <v>258.48352692231151</v>
      </c>
      <c r="N523" s="186">
        <v>7.6500000000000057</v>
      </c>
      <c r="O523" s="186">
        <v>116.69999999999808</v>
      </c>
      <c r="P523" s="186">
        <v>0.47632653061223706</v>
      </c>
      <c r="Q523" s="186">
        <v>1.3112418933121386</v>
      </c>
      <c r="R523" s="187">
        <v>0.90212605359164821</v>
      </c>
      <c r="S523" s="192">
        <v>13.650000000000002</v>
      </c>
      <c r="T523" s="192">
        <v>118.34999999999766</v>
      </c>
      <c r="U523" s="192">
        <v>0.47632653061223706</v>
      </c>
      <c r="V523" s="192">
        <v>1.6213069056479477</v>
      </c>
      <c r="W523" s="187">
        <v>0.90074223172726309</v>
      </c>
      <c r="X523" s="187">
        <v>1.8028682853189113</v>
      </c>
      <c r="Y523" s="188">
        <v>26</v>
      </c>
      <c r="Z523" s="188">
        <v>79</v>
      </c>
      <c r="AA523" s="188">
        <v>55</v>
      </c>
      <c r="AB523" s="188">
        <v>81</v>
      </c>
      <c r="AC523" s="188">
        <v>79</v>
      </c>
      <c r="AD523" s="189">
        <v>19.872499999999963</v>
      </c>
    </row>
    <row r="524" spans="1:30" s="183" customFormat="1" ht="11.35" x14ac:dyDescent="0.35">
      <c r="A524" s="175">
        <v>511</v>
      </c>
      <c r="B524" s="175">
        <v>15.900000000000034</v>
      </c>
      <c r="C524" s="175">
        <v>626.4000000000002</v>
      </c>
      <c r="D524" s="184">
        <v>2.5567346938775519</v>
      </c>
      <c r="E524" s="184">
        <v>3.3258373700635206</v>
      </c>
      <c r="F524" s="185">
        <v>1124.3988000000072</v>
      </c>
      <c r="G524" s="185">
        <v>17184.859120000023</v>
      </c>
      <c r="H524" s="185">
        <v>70.142282122449075</v>
      </c>
      <c r="I524" s="185">
        <v>171.25658274486452</v>
      </c>
      <c r="J524" s="185">
        <v>1600</v>
      </c>
      <c r="K524" s="185">
        <v>317100</v>
      </c>
      <c r="L524" s="185">
        <v>1294.2857142857142</v>
      </c>
      <c r="M524" s="185">
        <v>280.05415167223009</v>
      </c>
      <c r="N524" s="186">
        <v>7.6499999999999773</v>
      </c>
      <c r="O524" s="186">
        <v>137.39999999999827</v>
      </c>
      <c r="P524" s="186">
        <v>0.5608163265306052</v>
      </c>
      <c r="Q524" s="186">
        <v>1.5122231988073003</v>
      </c>
      <c r="R524" s="187">
        <v>0.89079637577491777</v>
      </c>
      <c r="S524" s="192">
        <v>15.600000000000001</v>
      </c>
      <c r="T524" s="192">
        <v>167.09999999999835</v>
      </c>
      <c r="U524" s="192">
        <v>0.5608163265306052</v>
      </c>
      <c r="V524" s="192">
        <v>1.753989573673876</v>
      </c>
      <c r="W524" s="187">
        <v>0.86719122556032546</v>
      </c>
      <c r="X524" s="187">
        <v>1.7579876013352433</v>
      </c>
      <c r="Y524" s="188">
        <v>26</v>
      </c>
      <c r="Z524" s="188">
        <v>66</v>
      </c>
      <c r="AA524" s="188">
        <v>68</v>
      </c>
      <c r="AB524" s="188">
        <v>93</v>
      </c>
      <c r="AC524" s="188">
        <v>67</v>
      </c>
      <c r="AD524" s="189">
        <v>20.96999999999997</v>
      </c>
    </row>
    <row r="525" spans="1:30" s="183" customFormat="1" ht="11.35" x14ac:dyDescent="0.35">
      <c r="A525" s="175">
        <v>512</v>
      </c>
      <c r="B525" s="175">
        <v>17.550000000000068</v>
      </c>
      <c r="C525" s="175">
        <v>640.64999999999463</v>
      </c>
      <c r="D525" s="184">
        <v>2.6148979591836516</v>
      </c>
      <c r="E525" s="184">
        <v>3.6360659938559814</v>
      </c>
      <c r="F525" s="185">
        <v>829.91340000000616</v>
      </c>
      <c r="G525" s="185">
        <v>13916.963559999916</v>
      </c>
      <c r="H525" s="185">
        <v>56.803932897958845</v>
      </c>
      <c r="I525" s="185">
        <v>118.12699395644243</v>
      </c>
      <c r="J525" s="185">
        <v>1600</v>
      </c>
      <c r="K525" s="185">
        <v>310300</v>
      </c>
      <c r="L525" s="185">
        <v>1266.5306122448981</v>
      </c>
      <c r="M525" s="185">
        <v>267.88906913558174</v>
      </c>
      <c r="N525" s="186">
        <v>9.5999999999999943</v>
      </c>
      <c r="O525" s="186">
        <v>144.29999999999842</v>
      </c>
      <c r="P525" s="186">
        <v>0.58897959183672821</v>
      </c>
      <c r="Q525" s="186">
        <v>1.4817126290733753</v>
      </c>
      <c r="R525" s="187">
        <v>0.8846799328698165</v>
      </c>
      <c r="S525" s="192">
        <v>9.75</v>
      </c>
      <c r="T525" s="192">
        <v>174.29999999999816</v>
      </c>
      <c r="U525" s="192">
        <v>0.58897959183672821</v>
      </c>
      <c r="V525" s="192">
        <v>1.7282524576510847</v>
      </c>
      <c r="W525" s="187">
        <v>0.86070486693838533</v>
      </c>
      <c r="X525" s="187">
        <v>1.7453847998082019</v>
      </c>
      <c r="Y525" s="188">
        <v>32</v>
      </c>
      <c r="Z525" s="188">
        <v>75</v>
      </c>
      <c r="AA525" s="188">
        <v>53</v>
      </c>
      <c r="AB525" s="188">
        <v>77</v>
      </c>
      <c r="AC525" s="188">
        <v>83</v>
      </c>
      <c r="AD525" s="189">
        <v>20.854999999999968</v>
      </c>
    </row>
    <row r="526" spans="1:30" s="183" customFormat="1" ht="11.35" x14ac:dyDescent="0.35">
      <c r="A526" s="175">
        <v>513</v>
      </c>
      <c r="B526" s="175">
        <v>18.899999999999864</v>
      </c>
      <c r="C526" s="175">
        <v>735.75000000000114</v>
      </c>
      <c r="D526" s="184">
        <v>3.0030612244898007</v>
      </c>
      <c r="E526" s="184">
        <v>3.8613496770175204</v>
      </c>
      <c r="F526" s="185">
        <v>1351.9556999999982</v>
      </c>
      <c r="G526" s="185">
        <v>16796.376360000017</v>
      </c>
      <c r="H526" s="185">
        <v>68.556638204081693</v>
      </c>
      <c r="I526" s="185">
        <v>166.28501613390335</v>
      </c>
      <c r="J526" s="185">
        <v>1600</v>
      </c>
      <c r="K526" s="185">
        <v>304950</v>
      </c>
      <c r="L526" s="185">
        <v>1244.6938775510205</v>
      </c>
      <c r="M526" s="185">
        <v>281.81279422154006</v>
      </c>
      <c r="N526" s="186">
        <v>9.5999999999999943</v>
      </c>
      <c r="O526" s="186">
        <v>142.64999999999884</v>
      </c>
      <c r="P526" s="186">
        <v>0.58224489795917889</v>
      </c>
      <c r="Q526" s="186">
        <v>1.5009699941656871</v>
      </c>
      <c r="R526" s="187">
        <v>0.88148055832502581</v>
      </c>
      <c r="S526" s="192">
        <v>9.75</v>
      </c>
      <c r="T526" s="192">
        <v>123.59999999999886</v>
      </c>
      <c r="U526" s="192">
        <v>0.58224489795917889</v>
      </c>
      <c r="V526" s="192">
        <v>1.4685222599501861</v>
      </c>
      <c r="W526" s="187">
        <v>0.89730807577268279</v>
      </c>
      <c r="X526" s="187">
        <v>1.7787886340977086</v>
      </c>
      <c r="Y526" s="188">
        <v>40</v>
      </c>
      <c r="Z526" s="188">
        <v>71</v>
      </c>
      <c r="AA526" s="188">
        <v>49</v>
      </c>
      <c r="AB526" s="188">
        <v>85</v>
      </c>
      <c r="AC526" s="188">
        <v>75</v>
      </c>
      <c r="AD526" s="189">
        <v>20.059999999999981</v>
      </c>
    </row>
    <row r="527" spans="1:30" s="183" customFormat="1" ht="11.35" x14ac:dyDescent="0.35">
      <c r="A527" s="175">
        <v>514</v>
      </c>
      <c r="B527" s="175">
        <v>32.550000000000409</v>
      </c>
      <c r="C527" s="175">
        <v>1999.0500000000309</v>
      </c>
      <c r="D527" s="184">
        <v>8.1593877551021663</v>
      </c>
      <c r="E527" s="184">
        <v>9.2314831073520676</v>
      </c>
      <c r="F527" s="185">
        <v>2636.9829000000268</v>
      </c>
      <c r="G527" s="185">
        <v>53700.825625000885</v>
      </c>
      <c r="H527" s="185">
        <v>219.18704336735055</v>
      </c>
      <c r="I527" s="185">
        <v>496.86945833952103</v>
      </c>
      <c r="J527" s="185">
        <v>1600</v>
      </c>
      <c r="K527" s="185">
        <v>310650</v>
      </c>
      <c r="L527" s="185">
        <v>1267.9591836734694</v>
      </c>
      <c r="M527" s="185">
        <v>266.58880038578934</v>
      </c>
      <c r="N527" s="186">
        <v>6.6000000000000227</v>
      </c>
      <c r="O527" s="186">
        <v>92.549999999998363</v>
      </c>
      <c r="P527" s="186">
        <v>0.37775510204080964</v>
      </c>
      <c r="Q527" s="186">
        <v>1.1595580441754274</v>
      </c>
      <c r="R527" s="187">
        <v>0.92097848360655865</v>
      </c>
      <c r="S527" s="192">
        <v>11.700000000000001</v>
      </c>
      <c r="T527" s="192">
        <v>124.19999999999827</v>
      </c>
      <c r="U527" s="192">
        <v>0.37775510204080964</v>
      </c>
      <c r="V527" s="192">
        <v>1.6433836596466247</v>
      </c>
      <c r="W527" s="187">
        <v>0.89395491803278815</v>
      </c>
      <c r="X527" s="187">
        <v>1.8149334016393468</v>
      </c>
      <c r="Y527" s="188">
        <v>30</v>
      </c>
      <c r="Z527" s="188">
        <v>79</v>
      </c>
      <c r="AA527" s="188">
        <v>51</v>
      </c>
      <c r="AB527" s="188">
        <v>79</v>
      </c>
      <c r="AC527" s="188">
        <v>81</v>
      </c>
      <c r="AD527" s="189">
        <v>19.519999999999971</v>
      </c>
    </row>
    <row r="528" spans="1:30" s="183" customFormat="1" ht="11.35" x14ac:dyDescent="0.35">
      <c r="A528" s="175">
        <v>515</v>
      </c>
      <c r="B528" s="175">
        <v>21.600000000000023</v>
      </c>
      <c r="C528" s="175">
        <v>833.10000000000434</v>
      </c>
      <c r="D528" s="184">
        <v>3.400408163265324</v>
      </c>
      <c r="E528" s="184">
        <v>4.7826616325783027</v>
      </c>
      <c r="F528" s="185">
        <v>1566.1269000000063</v>
      </c>
      <c r="G528" s="185">
        <v>15877.373690000079</v>
      </c>
      <c r="H528" s="185">
        <v>64.805606897959507</v>
      </c>
      <c r="I528" s="185">
        <v>154.72344303887641</v>
      </c>
      <c r="J528" s="185">
        <v>1600</v>
      </c>
      <c r="K528" s="185">
        <v>304550</v>
      </c>
      <c r="L528" s="185">
        <v>1243.0612244897959</v>
      </c>
      <c r="M528" s="185">
        <v>280.90314007688119</v>
      </c>
      <c r="N528" s="186">
        <v>9.6000000000000014</v>
      </c>
      <c r="O528" s="186">
        <v>168.5999999999988</v>
      </c>
      <c r="P528" s="186">
        <v>0.6881632653061176</v>
      </c>
      <c r="Q528" s="186">
        <v>1.762607598703029</v>
      </c>
      <c r="R528" s="187">
        <v>0.86026852312282531</v>
      </c>
      <c r="S528" s="192">
        <v>9.6000000000000014</v>
      </c>
      <c r="T528" s="192">
        <v>144.59999999999906</v>
      </c>
      <c r="U528" s="192">
        <v>0.6881632653061176</v>
      </c>
      <c r="V528" s="192">
        <v>1.651702412609277</v>
      </c>
      <c r="W528" s="187">
        <v>0.88015912481352621</v>
      </c>
      <c r="X528" s="187">
        <v>1.7404276479363516</v>
      </c>
      <c r="Y528" s="188">
        <v>39</v>
      </c>
      <c r="Z528" s="188">
        <v>66</v>
      </c>
      <c r="AA528" s="188">
        <v>55</v>
      </c>
      <c r="AB528" s="188">
        <v>82</v>
      </c>
      <c r="AC528" s="188">
        <v>78</v>
      </c>
      <c r="AD528" s="189">
        <v>20.109999999999982</v>
      </c>
    </row>
    <row r="529" spans="1:30" s="183" customFormat="1" ht="11.35" x14ac:dyDescent="0.35">
      <c r="A529" s="175">
        <v>516</v>
      </c>
      <c r="B529" s="175">
        <v>19.199999999999974</v>
      </c>
      <c r="C529" s="175">
        <v>790.19999999999754</v>
      </c>
      <c r="D529" s="184">
        <v>3.2253061224489694</v>
      </c>
      <c r="E529" s="184">
        <v>4.5335964001926081</v>
      </c>
      <c r="F529" s="185">
        <v>1459.0412999999946</v>
      </c>
      <c r="G529" s="185">
        <v>16714.426129999902</v>
      </c>
      <c r="H529" s="185">
        <v>68.222147469387352</v>
      </c>
      <c r="I529" s="185">
        <v>166.48828271855871</v>
      </c>
      <c r="J529" s="185">
        <v>1600</v>
      </c>
      <c r="K529" s="185">
        <v>311150</v>
      </c>
      <c r="L529" s="185">
        <v>1270</v>
      </c>
      <c r="M529" s="185">
        <v>271.58460324788564</v>
      </c>
      <c r="N529" s="186">
        <v>9.5999999999999091</v>
      </c>
      <c r="O529" s="186">
        <v>204.29999999999845</v>
      </c>
      <c r="P529" s="186">
        <v>0.83387755102040184</v>
      </c>
      <c r="Q529" s="186">
        <v>1.8790135364575371</v>
      </c>
      <c r="R529" s="187">
        <v>0.83645533141210482</v>
      </c>
      <c r="S529" s="192">
        <v>9.75</v>
      </c>
      <c r="T529" s="192">
        <v>180.29999999999842</v>
      </c>
      <c r="U529" s="192">
        <v>0.83387755102040184</v>
      </c>
      <c r="V529" s="192">
        <v>1.7592948922505591</v>
      </c>
      <c r="W529" s="187">
        <v>0.85566762728146117</v>
      </c>
      <c r="X529" s="187">
        <v>1.692122958693566</v>
      </c>
      <c r="Y529" s="188">
        <v>22</v>
      </c>
      <c r="Z529" s="188">
        <v>84</v>
      </c>
      <c r="AA529" s="188">
        <v>54</v>
      </c>
      <c r="AB529" s="188">
        <v>90</v>
      </c>
      <c r="AC529" s="188">
        <v>70</v>
      </c>
      <c r="AD529" s="189">
        <v>20.819999999999975</v>
      </c>
    </row>
    <row r="530" spans="1:30" s="183" customFormat="1" ht="11.35" x14ac:dyDescent="0.35">
      <c r="A530" s="175">
        <v>517</v>
      </c>
      <c r="B530" s="175">
        <v>20.400000000000091</v>
      </c>
      <c r="C530" s="175">
        <v>1037.4000000000008</v>
      </c>
      <c r="D530" s="184">
        <v>4.2342857142857175</v>
      </c>
      <c r="E530" s="184">
        <v>4.909833308245183</v>
      </c>
      <c r="F530" s="185">
        <v>1311.7986000000144</v>
      </c>
      <c r="G530" s="185">
        <v>24270.579415000007</v>
      </c>
      <c r="H530" s="185">
        <v>99.063589448979627</v>
      </c>
      <c r="I530" s="185">
        <v>210.47811151944339</v>
      </c>
      <c r="J530" s="185">
        <v>1600</v>
      </c>
      <c r="K530" s="185">
        <v>311950</v>
      </c>
      <c r="L530" s="185">
        <v>1273.2653061224489</v>
      </c>
      <c r="M530" s="185">
        <v>273.12991380658394</v>
      </c>
      <c r="N530" s="186">
        <v>9.4499999999998181</v>
      </c>
      <c r="O530" s="186">
        <v>139.04999999999868</v>
      </c>
      <c r="P530" s="186">
        <v>0.56755102040815786</v>
      </c>
      <c r="Q530" s="186">
        <v>1.6398402193909392</v>
      </c>
      <c r="R530" s="187">
        <v>0.88488761952067652</v>
      </c>
      <c r="S530" s="192">
        <v>9.75</v>
      </c>
      <c r="T530" s="192">
        <v>143.3999999999987</v>
      </c>
      <c r="U530" s="192">
        <v>0.56755102040815786</v>
      </c>
      <c r="V530" s="192">
        <v>1.6006877390272474</v>
      </c>
      <c r="W530" s="187">
        <v>0.88128647708928443</v>
      </c>
      <c r="X530" s="187">
        <v>1.7661740966099608</v>
      </c>
      <c r="Y530" s="188">
        <v>34</v>
      </c>
      <c r="Z530" s="188">
        <v>76</v>
      </c>
      <c r="AA530" s="188">
        <v>50</v>
      </c>
      <c r="AB530" s="188">
        <v>94</v>
      </c>
      <c r="AC530" s="188">
        <v>66</v>
      </c>
      <c r="AD530" s="189">
        <v>20.132499999999979</v>
      </c>
    </row>
    <row r="531" spans="1:30" s="183" customFormat="1" ht="11.35" x14ac:dyDescent="0.35">
      <c r="A531" s="175">
        <v>518</v>
      </c>
      <c r="B531" s="175">
        <v>28.050000000000011</v>
      </c>
      <c r="C531" s="175">
        <v>1103.4000000000067</v>
      </c>
      <c r="D531" s="184">
        <v>4.503673469387782</v>
      </c>
      <c r="E531" s="184">
        <v>6.2497398942196023</v>
      </c>
      <c r="F531" s="185">
        <v>2503.1259000000014</v>
      </c>
      <c r="G531" s="185">
        <v>29481.632425000214</v>
      </c>
      <c r="H531" s="185">
        <v>120.33319357142945</v>
      </c>
      <c r="I531" s="185">
        <v>290.76012482185712</v>
      </c>
      <c r="J531" s="185">
        <v>1600</v>
      </c>
      <c r="K531" s="185">
        <v>305050</v>
      </c>
      <c r="L531" s="185">
        <v>1245.1020408163265</v>
      </c>
      <c r="M531" s="185">
        <v>270.35285420077707</v>
      </c>
      <c r="N531" s="186">
        <v>7.6500000000000057</v>
      </c>
      <c r="O531" s="186">
        <v>161.99999999999801</v>
      </c>
      <c r="P531" s="186">
        <v>0.6612244897959102</v>
      </c>
      <c r="Q531" s="186">
        <v>1.6950768064384611</v>
      </c>
      <c r="R531" s="187">
        <v>0.86826055135399016</v>
      </c>
      <c r="S531" s="192">
        <v>8.3999999999998636</v>
      </c>
      <c r="T531" s="192">
        <v>161.69999999999803</v>
      </c>
      <c r="U531" s="192">
        <v>0.6612244897959102</v>
      </c>
      <c r="V531" s="192">
        <v>1.6196197185718706</v>
      </c>
      <c r="W531" s="187">
        <v>0.86850451329592715</v>
      </c>
      <c r="X531" s="187">
        <v>1.7367650646499173</v>
      </c>
      <c r="Y531" s="188">
        <v>29</v>
      </c>
      <c r="Z531" s="188">
        <v>80</v>
      </c>
      <c r="AA531" s="188">
        <v>51</v>
      </c>
      <c r="AB531" s="188">
        <v>75</v>
      </c>
      <c r="AC531" s="188">
        <v>85</v>
      </c>
      <c r="AD531" s="189">
        <v>20.494999999999965</v>
      </c>
    </row>
    <row r="532" spans="1:30" s="183" customFormat="1" ht="11.35" x14ac:dyDescent="0.35">
      <c r="A532" s="175">
        <v>519</v>
      </c>
      <c r="B532" s="175">
        <v>25.199999999999989</v>
      </c>
      <c r="C532" s="175">
        <v>911.24999999999898</v>
      </c>
      <c r="D532" s="184">
        <v>3.7193877551020367</v>
      </c>
      <c r="E532" s="184">
        <v>5.7597050699208774</v>
      </c>
      <c r="F532" s="185">
        <v>1780.2980999999968</v>
      </c>
      <c r="G532" s="185">
        <v>22739.701524999979</v>
      </c>
      <c r="H532" s="185">
        <v>92.815108265306037</v>
      </c>
      <c r="I532" s="185">
        <v>245.72195754880013</v>
      </c>
      <c r="J532" s="185">
        <v>1600</v>
      </c>
      <c r="K532" s="185">
        <v>308850</v>
      </c>
      <c r="L532" s="185">
        <v>1260.6122448979593</v>
      </c>
      <c r="M532" s="185">
        <v>286.31640301654591</v>
      </c>
      <c r="N532" s="186">
        <v>9.5999999999999091</v>
      </c>
      <c r="O532" s="186">
        <v>170.09999999999872</v>
      </c>
      <c r="P532" s="186">
        <v>0.69428571428570907</v>
      </c>
      <c r="Q532" s="186">
        <v>1.7309821432723811</v>
      </c>
      <c r="R532" s="187">
        <v>0.8606879606879615</v>
      </c>
      <c r="S532" s="192">
        <v>7.8000000000000007</v>
      </c>
      <c r="T532" s="192">
        <v>165.89999999999873</v>
      </c>
      <c r="U532" s="192">
        <v>0.69428571428570907</v>
      </c>
      <c r="V532" s="192">
        <v>1.6204849001071864</v>
      </c>
      <c r="W532" s="187">
        <v>0.86412776412776504</v>
      </c>
      <c r="X532" s="187">
        <v>1.7248157248157265</v>
      </c>
      <c r="Y532" s="188">
        <v>35</v>
      </c>
      <c r="Z532" s="188">
        <v>72</v>
      </c>
      <c r="AA532" s="188">
        <v>53</v>
      </c>
      <c r="AB532" s="188">
        <v>86</v>
      </c>
      <c r="AC532" s="188">
        <v>74</v>
      </c>
      <c r="AD532" s="189">
        <v>20.349999999999977</v>
      </c>
    </row>
    <row r="533" spans="1:30" s="183" customFormat="1" ht="11.35" x14ac:dyDescent="0.35">
      <c r="A533" s="175">
        <v>520</v>
      </c>
      <c r="B533" s="175">
        <v>22.200000000000045</v>
      </c>
      <c r="C533" s="175">
        <v>1020.7499999999964</v>
      </c>
      <c r="D533" s="184">
        <v>4.1663265306122303</v>
      </c>
      <c r="E533" s="184">
        <v>5.050147982687089</v>
      </c>
      <c r="F533" s="185">
        <v>1646.4411000000043</v>
      </c>
      <c r="G533" s="185">
        <v>23440.145459999931</v>
      </c>
      <c r="H533" s="185">
        <v>95.674063102040535</v>
      </c>
      <c r="I533" s="185">
        <v>226.08462502385214</v>
      </c>
      <c r="J533" s="185">
        <v>1600</v>
      </c>
      <c r="K533" s="185">
        <v>305750</v>
      </c>
      <c r="L533" s="185">
        <v>1247.9591836734694</v>
      </c>
      <c r="M533" s="185">
        <v>283.59503851122537</v>
      </c>
      <c r="N533" s="186">
        <v>7.6500000000000341</v>
      </c>
      <c r="O533" s="186">
        <v>116.69999999999845</v>
      </c>
      <c r="P533" s="186">
        <v>0.47632653061223856</v>
      </c>
      <c r="Q533" s="186">
        <v>1.3546863012919188</v>
      </c>
      <c r="R533" s="187">
        <v>0.90056237218814017</v>
      </c>
      <c r="S533" s="192">
        <v>9.75</v>
      </c>
      <c r="T533" s="192">
        <v>130.79999999999822</v>
      </c>
      <c r="U533" s="192">
        <v>0.47632653061223856</v>
      </c>
      <c r="V533" s="192">
        <v>1.623191069233638</v>
      </c>
      <c r="W533" s="187">
        <v>0.88854805725971497</v>
      </c>
      <c r="X533" s="187">
        <v>1.789110429447855</v>
      </c>
      <c r="Y533" s="188">
        <v>37</v>
      </c>
      <c r="Z533" s="188">
        <v>73</v>
      </c>
      <c r="AA533" s="188">
        <v>50</v>
      </c>
      <c r="AB533" s="188">
        <v>81</v>
      </c>
      <c r="AC533" s="188">
        <v>79</v>
      </c>
      <c r="AD533" s="189">
        <v>19.55999999999997</v>
      </c>
    </row>
    <row r="534" spans="1:30" s="183" customFormat="1" ht="11.35" x14ac:dyDescent="0.35">
      <c r="A534" s="175">
        <v>521</v>
      </c>
      <c r="B534" s="175">
        <v>22.200000000000159</v>
      </c>
      <c r="C534" s="175">
        <v>1071.4500000000278</v>
      </c>
      <c r="D534" s="184">
        <v>4.3732653061225628</v>
      </c>
      <c r="E534" s="184">
        <v>5.5472254871742104</v>
      </c>
      <c r="F534" s="185">
        <v>1887.3837000000387</v>
      </c>
      <c r="G534" s="185">
        <v>24077.899700000657</v>
      </c>
      <c r="H534" s="185">
        <v>98.277141632655741</v>
      </c>
      <c r="I534" s="185">
        <v>237.45954540800119</v>
      </c>
      <c r="J534" s="185">
        <v>1600</v>
      </c>
      <c r="K534" s="185">
        <v>309650</v>
      </c>
      <c r="L534" s="185">
        <v>1263.8775510204082</v>
      </c>
      <c r="M534" s="185">
        <v>287.88955309434772</v>
      </c>
      <c r="N534" s="186">
        <v>9.3000000000000114</v>
      </c>
      <c r="O534" s="186">
        <v>132.89999999999853</v>
      </c>
      <c r="P534" s="186">
        <v>0.54244897959183069</v>
      </c>
      <c r="Q534" s="186">
        <v>1.5636869663518618</v>
      </c>
      <c r="R534" s="187">
        <v>0.89031938598663141</v>
      </c>
      <c r="S534" s="192">
        <v>15.600000000000001</v>
      </c>
      <c r="T534" s="192">
        <v>143.69999999999845</v>
      </c>
      <c r="U534" s="192">
        <v>0.54244897959183069</v>
      </c>
      <c r="V534" s="192">
        <v>1.732441836627342</v>
      </c>
      <c r="W534" s="187">
        <v>0.88140628868531923</v>
      </c>
      <c r="X534" s="187">
        <v>1.7717256746719507</v>
      </c>
      <c r="Y534" s="188">
        <v>37</v>
      </c>
      <c r="Z534" s="188">
        <v>61</v>
      </c>
      <c r="AA534" s="188">
        <v>62</v>
      </c>
      <c r="AB534" s="188">
        <v>88</v>
      </c>
      <c r="AC534" s="188">
        <v>72</v>
      </c>
      <c r="AD534" s="189">
        <v>20.194999999999975</v>
      </c>
    </row>
    <row r="535" spans="1:30" s="183" customFormat="1" ht="11.35" x14ac:dyDescent="0.35">
      <c r="A535" s="175">
        <v>522</v>
      </c>
      <c r="B535" s="175">
        <v>17.85000000000025</v>
      </c>
      <c r="C535" s="175">
        <v>642.90000000000384</v>
      </c>
      <c r="D535" s="184">
        <v>2.6240816326530769</v>
      </c>
      <c r="E535" s="184">
        <v>3.7028748901799622</v>
      </c>
      <c r="F535" s="185">
        <v>1137.7845000000204</v>
      </c>
      <c r="G535" s="185">
        <v>14405.244150000082</v>
      </c>
      <c r="H535" s="185">
        <v>58.796914897959518</v>
      </c>
      <c r="I535" s="185">
        <v>139.50242126800615</v>
      </c>
      <c r="J535" s="185">
        <v>1600</v>
      </c>
      <c r="K535" s="185">
        <v>303050</v>
      </c>
      <c r="L535" s="185">
        <v>1236.9387755102041</v>
      </c>
      <c r="M535" s="185">
        <v>281.23122219014044</v>
      </c>
      <c r="N535" s="186">
        <v>9.5999999999999091</v>
      </c>
      <c r="O535" s="186">
        <v>216.44999999999811</v>
      </c>
      <c r="P535" s="186">
        <v>0.88346938775509432</v>
      </c>
      <c r="Q535" s="186">
        <v>1.9438433189031097</v>
      </c>
      <c r="R535" s="187">
        <v>0.82813244402096353</v>
      </c>
      <c r="S535" s="192">
        <v>9.75</v>
      </c>
      <c r="T535" s="192">
        <v>218.39999999999807</v>
      </c>
      <c r="U535" s="192">
        <v>0.88346938775509432</v>
      </c>
      <c r="V535" s="192">
        <v>1.9478519063779627</v>
      </c>
      <c r="W535" s="187">
        <v>0.82658408766079206</v>
      </c>
      <c r="X535" s="187">
        <v>1.6547165316817556</v>
      </c>
      <c r="Y535" s="188">
        <v>41</v>
      </c>
      <c r="Z535" s="188">
        <v>71</v>
      </c>
      <c r="AA535" s="188">
        <v>48</v>
      </c>
      <c r="AB535" s="188">
        <v>75</v>
      </c>
      <c r="AC535" s="188">
        <v>85</v>
      </c>
      <c r="AD535" s="189">
        <v>20.989999999999966</v>
      </c>
    </row>
    <row r="536" spans="1:30" s="183" customFormat="1" ht="11.35" x14ac:dyDescent="0.35">
      <c r="A536" s="175">
        <v>523</v>
      </c>
      <c r="B536" s="175">
        <v>28.050000000000523</v>
      </c>
      <c r="C536" s="175">
        <v>1701.3000000000384</v>
      </c>
      <c r="D536" s="184">
        <v>6.9440816326532175</v>
      </c>
      <c r="E536" s="184">
        <v>8.0294907047033632</v>
      </c>
      <c r="F536" s="185">
        <v>2436.1974000000469</v>
      </c>
      <c r="G536" s="185">
        <v>48272.106260001259</v>
      </c>
      <c r="H536" s="185">
        <v>197.02900514286227</v>
      </c>
      <c r="I536" s="185">
        <v>423.84983020409732</v>
      </c>
      <c r="J536" s="185">
        <v>1600</v>
      </c>
      <c r="K536" s="185">
        <v>313650</v>
      </c>
      <c r="L536" s="185">
        <v>1280.204081632653</v>
      </c>
      <c r="M536" s="185">
        <v>280.12358071943032</v>
      </c>
      <c r="N536" s="186">
        <v>6.4499999999989086</v>
      </c>
      <c r="O536" s="186">
        <v>105.29999999999839</v>
      </c>
      <c r="P536" s="186">
        <v>0.42979591836734038</v>
      </c>
      <c r="Q536" s="186">
        <v>1.2423825105184882</v>
      </c>
      <c r="R536" s="187">
        <v>0.91129643669446669</v>
      </c>
      <c r="S536" s="192">
        <v>7.8000000000000007</v>
      </c>
      <c r="T536" s="192">
        <v>79.949999999998184</v>
      </c>
      <c r="U536" s="192">
        <v>0.42979591836734038</v>
      </c>
      <c r="V536" s="192">
        <v>1.1449241042165805</v>
      </c>
      <c r="W536" s="187">
        <v>0.93265099823098441</v>
      </c>
      <c r="X536" s="187">
        <v>1.8439474349254512</v>
      </c>
      <c r="Y536" s="188">
        <v>34</v>
      </c>
      <c r="Z536" s="188">
        <v>68</v>
      </c>
      <c r="AA536" s="188">
        <v>58</v>
      </c>
      <c r="AB536" s="188">
        <v>83</v>
      </c>
      <c r="AC536" s="188">
        <v>77</v>
      </c>
      <c r="AD536" s="189">
        <v>19.784999999999972</v>
      </c>
    </row>
    <row r="537" spans="1:30" s="183" customFormat="1" ht="11.35" x14ac:dyDescent="0.35">
      <c r="A537" s="175">
        <v>524</v>
      </c>
      <c r="B537" s="175">
        <v>16.199999999999818</v>
      </c>
      <c r="C537" s="175">
        <v>542.85000000000377</v>
      </c>
      <c r="D537" s="184">
        <v>2.2157142857143013</v>
      </c>
      <c r="E537" s="184">
        <v>3.2036301131122165</v>
      </c>
      <c r="F537" s="185">
        <v>1271.6415000000002</v>
      </c>
      <c r="G537" s="185">
        <v>13824.081675000045</v>
      </c>
      <c r="H537" s="185">
        <v>56.424823163265486</v>
      </c>
      <c r="I537" s="185">
        <v>137.02950548020033</v>
      </c>
      <c r="J537" s="185">
        <v>1600</v>
      </c>
      <c r="K537" s="185">
        <v>318600</v>
      </c>
      <c r="L537" s="185">
        <v>1300.408163265306</v>
      </c>
      <c r="M537" s="185">
        <v>278.46151677840601</v>
      </c>
      <c r="N537" s="186">
        <v>9.5999999999999091</v>
      </c>
      <c r="O537" s="186">
        <v>177.89999999999776</v>
      </c>
      <c r="P537" s="186">
        <v>0.72612244897958267</v>
      </c>
      <c r="Q537" s="186">
        <v>1.8288868516374377</v>
      </c>
      <c r="R537" s="187">
        <v>0.86022392457277708</v>
      </c>
      <c r="S537" s="192">
        <v>9.75</v>
      </c>
      <c r="T537" s="192">
        <v>189.89999999999779</v>
      </c>
      <c r="U537" s="192">
        <v>0.72612244897958267</v>
      </c>
      <c r="V537" s="192">
        <v>1.7921997684512607</v>
      </c>
      <c r="W537" s="187">
        <v>0.85079552150854598</v>
      </c>
      <c r="X537" s="187">
        <v>1.7110194460813231</v>
      </c>
      <c r="Y537" s="188">
        <v>29</v>
      </c>
      <c r="Z537" s="188">
        <v>62</v>
      </c>
      <c r="AA537" s="188">
        <v>69</v>
      </c>
      <c r="AB537" s="188">
        <v>77</v>
      </c>
      <c r="AC537" s="188">
        <v>83</v>
      </c>
      <c r="AD537" s="189">
        <v>21.212499999999963</v>
      </c>
    </row>
    <row r="538" spans="1:30" s="183" customFormat="1" ht="11.35" x14ac:dyDescent="0.35">
      <c r="A538" s="175">
        <v>525</v>
      </c>
      <c r="B538" s="175">
        <v>28.350000000000023</v>
      </c>
      <c r="C538" s="175">
        <v>982.05000000000086</v>
      </c>
      <c r="D538" s="184">
        <v>4.0083673469387788</v>
      </c>
      <c r="E538" s="184">
        <v>5.20775562358632</v>
      </c>
      <c r="F538" s="185">
        <v>1686.5981999999983</v>
      </c>
      <c r="G538" s="185">
        <v>23447.953785000103</v>
      </c>
      <c r="H538" s="185">
        <v>95.705933816326947</v>
      </c>
      <c r="I538" s="185">
        <v>204.6492074042375</v>
      </c>
      <c r="J538" s="185">
        <v>1600</v>
      </c>
      <c r="K538" s="185">
        <v>315550</v>
      </c>
      <c r="L538" s="185">
        <v>1287.9591836734694</v>
      </c>
      <c r="M538" s="185">
        <v>263.65945801850086</v>
      </c>
      <c r="N538" s="186">
        <v>9.6000000000000227</v>
      </c>
      <c r="O538" s="186">
        <v>82.79999999999859</v>
      </c>
      <c r="P538" s="186">
        <v>0.33795918367346361</v>
      </c>
      <c r="Q538" s="186">
        <v>1.1923028063096002</v>
      </c>
      <c r="R538" s="187">
        <v>0.92959183673469492</v>
      </c>
      <c r="S538" s="192">
        <v>11.700000000000001</v>
      </c>
      <c r="T538" s="192">
        <v>125.99999999999901</v>
      </c>
      <c r="U538" s="192">
        <v>0.33795918367346361</v>
      </c>
      <c r="V538" s="192">
        <v>1.4597467779507765</v>
      </c>
      <c r="W538" s="187">
        <v>0.89285714285714357</v>
      </c>
      <c r="X538" s="187">
        <v>1.8224489795918384</v>
      </c>
      <c r="Y538" s="188">
        <v>24</v>
      </c>
      <c r="Z538" s="188">
        <v>77</v>
      </c>
      <c r="AA538" s="188">
        <v>59</v>
      </c>
      <c r="AB538" s="188">
        <v>84</v>
      </c>
      <c r="AC538" s="188">
        <v>76</v>
      </c>
      <c r="AD538" s="189">
        <v>19.59999999999998</v>
      </c>
    </row>
    <row r="539" spans="1:30" s="183" customFormat="1" ht="11.35" x14ac:dyDescent="0.35">
      <c r="A539" s="175">
        <v>526</v>
      </c>
      <c r="B539" s="175">
        <v>25.2000000000005</v>
      </c>
      <c r="C539" s="175">
        <v>2847.000000000105</v>
      </c>
      <c r="D539" s="184">
        <v>11.620408163265735</v>
      </c>
      <c r="E539" s="184">
        <v>5.6971602644320321</v>
      </c>
      <c r="F539" s="185">
        <v>1900.7694000000874</v>
      </c>
      <c r="G539" s="185">
        <v>59019.410425002192</v>
      </c>
      <c r="H539" s="185">
        <v>240.895552755111</v>
      </c>
      <c r="I539" s="185">
        <v>338.88204727075146</v>
      </c>
      <c r="J539" s="185">
        <v>1600</v>
      </c>
      <c r="K539" s="185">
        <v>307250</v>
      </c>
      <c r="L539" s="185">
        <v>1254.0816326530612</v>
      </c>
      <c r="M539" s="185">
        <v>267.39421354985694</v>
      </c>
      <c r="N539" s="186">
        <v>2.4000000000000057</v>
      </c>
      <c r="O539" s="186">
        <v>8.2499999999999432</v>
      </c>
      <c r="P539" s="186">
        <v>3.3673469387754867E-2</v>
      </c>
      <c r="Q539" s="186">
        <v>0.26967416493958701</v>
      </c>
      <c r="R539" s="187">
        <v>0.99238332640908467</v>
      </c>
      <c r="S539" s="192">
        <v>7.8000000000000007</v>
      </c>
      <c r="T539" s="192">
        <v>17.999999999999947</v>
      </c>
      <c r="U539" s="192">
        <v>3.3673469387754867E-2</v>
      </c>
      <c r="V539" s="192">
        <v>0.62758498549444552</v>
      </c>
      <c r="W539" s="187">
        <v>0.9833818030743664</v>
      </c>
      <c r="X539" s="187">
        <v>1.9757651294834511</v>
      </c>
      <c r="Y539" s="188">
        <v>36</v>
      </c>
      <c r="Z539" s="188">
        <v>74</v>
      </c>
      <c r="AA539" s="188">
        <v>50</v>
      </c>
      <c r="AB539" s="188">
        <v>80</v>
      </c>
      <c r="AC539" s="188">
        <v>80</v>
      </c>
      <c r="AD539" s="189">
        <v>18.052499999999998</v>
      </c>
    </row>
    <row r="540" spans="1:30" s="183" customFormat="1" ht="11.35" x14ac:dyDescent="0.35">
      <c r="A540" s="175">
        <v>527</v>
      </c>
      <c r="B540" s="175">
        <v>23.25</v>
      </c>
      <c r="C540" s="175">
        <v>1467.3000000000116</v>
      </c>
      <c r="D540" s="184">
        <v>5.9889795918367819</v>
      </c>
      <c r="E540" s="184">
        <v>6.4599190615958353</v>
      </c>
      <c r="F540" s="185">
        <v>2048.0121000000045</v>
      </c>
      <c r="G540" s="185">
        <v>32808.350700000286</v>
      </c>
      <c r="H540" s="185">
        <v>133.91163551020526</v>
      </c>
      <c r="I540" s="185">
        <v>299.41390359042475</v>
      </c>
      <c r="J540" s="185">
        <v>1600</v>
      </c>
      <c r="K540" s="185">
        <v>308400</v>
      </c>
      <c r="L540" s="185">
        <v>1258.7755102040817</v>
      </c>
      <c r="M540" s="185">
        <v>267.91264062068672</v>
      </c>
      <c r="N540" s="186">
        <v>6.6000000000000227</v>
      </c>
      <c r="O540" s="186">
        <v>91.799999999999002</v>
      </c>
      <c r="P540" s="186">
        <v>0.37469387755101635</v>
      </c>
      <c r="Q540" s="186">
        <v>1.1043284845581982</v>
      </c>
      <c r="R540" s="187">
        <v>0.92217700915564671</v>
      </c>
      <c r="S540" s="192">
        <v>11.700000000000001</v>
      </c>
      <c r="T540" s="192">
        <v>114.59999999999883</v>
      </c>
      <c r="U540" s="192">
        <v>0.37469387755101635</v>
      </c>
      <c r="V540" s="192">
        <v>1.5999363016343418</v>
      </c>
      <c r="W540" s="187">
        <v>0.90284842319430414</v>
      </c>
      <c r="X540" s="187">
        <v>1.8250254323499508</v>
      </c>
      <c r="Y540" s="188">
        <v>28</v>
      </c>
      <c r="Z540" s="188">
        <v>78</v>
      </c>
      <c r="AA540" s="188">
        <v>54</v>
      </c>
      <c r="AB540" s="188">
        <v>78</v>
      </c>
      <c r="AC540" s="188">
        <v>82</v>
      </c>
      <c r="AD540" s="189">
        <v>19.659999999999982</v>
      </c>
    </row>
    <row r="541" spans="1:30" s="183" customFormat="1" ht="11.35" x14ac:dyDescent="0.35">
      <c r="A541" s="175">
        <v>528</v>
      </c>
      <c r="B541" s="175">
        <v>26.549999999999727</v>
      </c>
      <c r="C541" s="175">
        <v>1119.3000000000116</v>
      </c>
      <c r="D541" s="184">
        <v>4.5685714285714756</v>
      </c>
      <c r="E541" s="184">
        <v>5.5808248993654086</v>
      </c>
      <c r="F541" s="185">
        <v>2369.2688999999759</v>
      </c>
      <c r="G541" s="185">
        <v>35054.248065000378</v>
      </c>
      <c r="H541" s="185">
        <v>143.07856353061379</v>
      </c>
      <c r="I541" s="185">
        <v>320.25802202731205</v>
      </c>
      <c r="J541" s="185">
        <v>1600</v>
      </c>
      <c r="K541" s="185">
        <v>312900</v>
      </c>
      <c r="L541" s="185">
        <v>1277.1428571428571</v>
      </c>
      <c r="M541" s="185">
        <v>280.71191696803476</v>
      </c>
      <c r="N541" s="186">
        <v>9.5999999999999091</v>
      </c>
      <c r="O541" s="186">
        <v>108.7499999999981</v>
      </c>
      <c r="P541" s="186">
        <v>0.44387755102040038</v>
      </c>
      <c r="Q541" s="186">
        <v>1.2595224445096083</v>
      </c>
      <c r="R541" s="187">
        <v>0.90987071108901196</v>
      </c>
      <c r="S541" s="192">
        <v>13.650000000000002</v>
      </c>
      <c r="T541" s="192">
        <v>108.59999999999863</v>
      </c>
      <c r="U541" s="192">
        <v>0.44387755102040038</v>
      </c>
      <c r="V541" s="192">
        <v>1.4848778552116453</v>
      </c>
      <c r="W541" s="187">
        <v>0.90999502734957838</v>
      </c>
      <c r="X541" s="187">
        <v>1.8198657384385903</v>
      </c>
      <c r="Y541" s="188">
        <v>32</v>
      </c>
      <c r="Z541" s="188">
        <v>68</v>
      </c>
      <c r="AA541" s="188">
        <v>60</v>
      </c>
      <c r="AB541" s="188">
        <v>76</v>
      </c>
      <c r="AC541" s="188">
        <v>84</v>
      </c>
      <c r="AD541" s="189">
        <v>20.109999999999975</v>
      </c>
    </row>
    <row r="542" spans="1:30" s="183" customFormat="1" ht="11.35" x14ac:dyDescent="0.35">
      <c r="A542" s="175">
        <v>529</v>
      </c>
      <c r="B542" s="175">
        <v>10.200000000000045</v>
      </c>
      <c r="C542" s="175">
        <v>367.04999999999842</v>
      </c>
      <c r="D542" s="184">
        <v>1.4981632653061161</v>
      </c>
      <c r="E542" s="184">
        <v>2.2222668546408135</v>
      </c>
      <c r="F542" s="185">
        <v>642.5136000000042</v>
      </c>
      <c r="G542" s="185">
        <v>6995.6642799999927</v>
      </c>
      <c r="H542" s="185">
        <v>28.55373175510201</v>
      </c>
      <c r="I542" s="185">
        <v>79.326054444046846</v>
      </c>
      <c r="J542" s="185">
        <v>1600</v>
      </c>
      <c r="K542" s="185">
        <v>302850</v>
      </c>
      <c r="L542" s="185">
        <v>1236.1224489795918</v>
      </c>
      <c r="M542" s="185">
        <v>288.31631313577719</v>
      </c>
      <c r="N542" s="186">
        <v>9.5999999999999091</v>
      </c>
      <c r="O542" s="186">
        <v>197.54999999999873</v>
      </c>
      <c r="P542" s="186">
        <v>0.80632653061223969</v>
      </c>
      <c r="Q542" s="186">
        <v>1.9151067832633757</v>
      </c>
      <c r="R542" s="187">
        <v>0.84201055662188184</v>
      </c>
      <c r="S542" s="192">
        <v>7.6500000000000057</v>
      </c>
      <c r="T542" s="192">
        <v>183.59999999999835</v>
      </c>
      <c r="U542" s="192">
        <v>0.80632653061223969</v>
      </c>
      <c r="V542" s="192">
        <v>1.6126071042880319</v>
      </c>
      <c r="W542" s="187">
        <v>0.85316698656430057</v>
      </c>
      <c r="X542" s="187">
        <v>1.6951775431861824</v>
      </c>
      <c r="Y542" s="188">
        <v>39</v>
      </c>
      <c r="Z542" s="188">
        <v>68</v>
      </c>
      <c r="AA542" s="188">
        <v>53</v>
      </c>
      <c r="AB542" s="188">
        <v>76</v>
      </c>
      <c r="AC542" s="188">
        <v>84</v>
      </c>
      <c r="AD542" s="189">
        <v>20.839999999999979</v>
      </c>
    </row>
    <row r="543" spans="1:30" s="183" customFormat="1" ht="11.35" x14ac:dyDescent="0.35">
      <c r="A543" s="175">
        <v>530</v>
      </c>
      <c r="B543" s="175">
        <v>17.250000000000114</v>
      </c>
      <c r="C543" s="175">
        <v>769.05000000002292</v>
      </c>
      <c r="D543" s="184">
        <v>3.1389795918368284</v>
      </c>
      <c r="E543" s="184">
        <v>3.8337132862354113</v>
      </c>
      <c r="F543" s="185">
        <v>1351.9557000000184</v>
      </c>
      <c r="G543" s="185">
        <v>22068.259940000586</v>
      </c>
      <c r="H543" s="185">
        <v>90.074530367349325</v>
      </c>
      <c r="I543" s="185">
        <v>221.68762600897668</v>
      </c>
      <c r="J543" s="185">
        <v>1600</v>
      </c>
      <c r="K543" s="185">
        <v>315500</v>
      </c>
      <c r="L543" s="185">
        <v>1287.7551020408164</v>
      </c>
      <c r="M543" s="185">
        <v>277.49069771827283</v>
      </c>
      <c r="N543" s="186">
        <v>9.5999999999999091</v>
      </c>
      <c r="O543" s="186">
        <v>107.24999999999879</v>
      </c>
      <c r="P543" s="186">
        <v>0.43775510204081142</v>
      </c>
      <c r="Q543" s="186">
        <v>1.2922186177936799</v>
      </c>
      <c r="R543" s="187">
        <v>0.90907934893184217</v>
      </c>
      <c r="S543" s="192">
        <v>13.650000000000002</v>
      </c>
      <c r="T543" s="192">
        <v>123.59999999999849</v>
      </c>
      <c r="U543" s="192">
        <v>0.43775510204081142</v>
      </c>
      <c r="V543" s="192">
        <v>1.600889943617531</v>
      </c>
      <c r="W543" s="187">
        <v>0.89521871820956378</v>
      </c>
      <c r="X543" s="187">
        <v>1.8042980671414059</v>
      </c>
      <c r="Y543" s="188">
        <v>31</v>
      </c>
      <c r="Z543" s="188">
        <v>67</v>
      </c>
      <c r="AA543" s="188">
        <v>62</v>
      </c>
      <c r="AB543" s="188">
        <v>85</v>
      </c>
      <c r="AC543" s="188">
        <v>75</v>
      </c>
      <c r="AD543" s="189">
        <v>19.659999999999975</v>
      </c>
    </row>
    <row r="544" spans="1:30" s="183" customFormat="1" ht="11.35" x14ac:dyDescent="0.35">
      <c r="A544" s="175">
        <v>531</v>
      </c>
      <c r="B544" s="175">
        <v>18.900000000000091</v>
      </c>
      <c r="C544" s="175">
        <v>1090.0500000000136</v>
      </c>
      <c r="D544" s="184">
        <v>4.4491836734694434</v>
      </c>
      <c r="E544" s="184">
        <v>4.9668201708506388</v>
      </c>
      <c r="F544" s="185">
        <v>1525.9698000000124</v>
      </c>
      <c r="G544" s="185">
        <v>23539.943290000465</v>
      </c>
      <c r="H544" s="185">
        <v>96.081401183675368</v>
      </c>
      <c r="I544" s="185">
        <v>196.43732428423721</v>
      </c>
      <c r="J544" s="185">
        <v>1600</v>
      </c>
      <c r="K544" s="185">
        <v>309650</v>
      </c>
      <c r="L544" s="185">
        <v>1263.8775510204082</v>
      </c>
      <c r="M544" s="185">
        <v>272.53226855514572</v>
      </c>
      <c r="N544" s="186">
        <v>7.5000000000000568</v>
      </c>
      <c r="O544" s="186">
        <v>124.64999999999839</v>
      </c>
      <c r="P544" s="186">
        <v>0.50877551020407508</v>
      </c>
      <c r="Q544" s="186">
        <v>1.4291801396356196</v>
      </c>
      <c r="R544" s="187">
        <v>0.8936932326979673</v>
      </c>
      <c r="S544" s="192">
        <v>7.8000000000000007</v>
      </c>
      <c r="T544" s="192">
        <v>122.54999999999848</v>
      </c>
      <c r="U544" s="192">
        <v>0.50877551020407508</v>
      </c>
      <c r="V544" s="192">
        <v>1.37606514600466</v>
      </c>
      <c r="W544" s="187">
        <v>0.89548420110016735</v>
      </c>
      <c r="X544" s="187">
        <v>1.7891774337981348</v>
      </c>
      <c r="Y544" s="188">
        <v>35</v>
      </c>
      <c r="Z544" s="188">
        <v>72</v>
      </c>
      <c r="AA544" s="188">
        <v>53</v>
      </c>
      <c r="AB544" s="188">
        <v>84</v>
      </c>
      <c r="AC544" s="188">
        <v>76</v>
      </c>
      <c r="AD544" s="189">
        <v>19.542499999999972</v>
      </c>
    </row>
    <row r="545" spans="1:30" s="183" customFormat="1" ht="11.35" x14ac:dyDescent="0.35">
      <c r="A545" s="175">
        <v>532</v>
      </c>
      <c r="B545" s="175">
        <v>18</v>
      </c>
      <c r="C545" s="175">
        <v>942.30000000001485</v>
      </c>
      <c r="D545" s="184">
        <v>3.8461224489796524</v>
      </c>
      <c r="E545" s="184">
        <v>4.152975832295871</v>
      </c>
      <c r="F545" s="185">
        <v>1244.8701000000144</v>
      </c>
      <c r="G545" s="185">
        <v>22406.248865000372</v>
      </c>
      <c r="H545" s="185">
        <v>91.454077000001519</v>
      </c>
      <c r="I545" s="185">
        <v>192.30197457129427</v>
      </c>
      <c r="J545" s="185">
        <v>1600</v>
      </c>
      <c r="K545" s="185">
        <v>311450</v>
      </c>
      <c r="L545" s="185">
        <v>1271.2244897959183</v>
      </c>
      <c r="M545" s="185">
        <v>268.18785205142268</v>
      </c>
      <c r="N545" s="186">
        <v>7.6499999999999915</v>
      </c>
      <c r="O545" s="186">
        <v>109.79999999999856</v>
      </c>
      <c r="P545" s="186">
        <v>0.44816326530611655</v>
      </c>
      <c r="Q545" s="186">
        <v>1.3789573060554412</v>
      </c>
      <c r="R545" s="187">
        <v>0.908477119279821</v>
      </c>
      <c r="S545" s="192">
        <v>7.8000000000000007</v>
      </c>
      <c r="T545" s="192">
        <v>110.69999999999847</v>
      </c>
      <c r="U545" s="192">
        <v>0.44816326530611655</v>
      </c>
      <c r="V545" s="192">
        <v>1.3052332771046715</v>
      </c>
      <c r="W545" s="187">
        <v>0.90772693173293439</v>
      </c>
      <c r="X545" s="187">
        <v>1.8162040510127553</v>
      </c>
      <c r="Y545" s="188">
        <v>31</v>
      </c>
      <c r="Z545" s="188">
        <v>73</v>
      </c>
      <c r="AA545" s="188">
        <v>56</v>
      </c>
      <c r="AB545" s="188">
        <v>81</v>
      </c>
      <c r="AC545" s="188">
        <v>79</v>
      </c>
      <c r="AD545" s="189">
        <v>19.994999999999973</v>
      </c>
    </row>
    <row r="546" spans="1:30" s="183" customFormat="1" ht="11.35" x14ac:dyDescent="0.35">
      <c r="A546" s="175">
        <v>533</v>
      </c>
      <c r="B546" s="175">
        <v>20.85000000000025</v>
      </c>
      <c r="C546" s="175">
        <v>671.85000000000798</v>
      </c>
      <c r="D546" s="184">
        <v>2.7422448979592162</v>
      </c>
      <c r="E546" s="184">
        <v>3.8764924494020891</v>
      </c>
      <c r="F546" s="185">
        <v>1726.7553000000125</v>
      </c>
      <c r="G546" s="185">
        <v>14082.946240000165</v>
      </c>
      <c r="H546" s="185">
        <v>57.481413224490467</v>
      </c>
      <c r="I546" s="185">
        <v>154.50129869541581</v>
      </c>
      <c r="J546" s="185">
        <v>1600</v>
      </c>
      <c r="K546" s="185">
        <v>303100</v>
      </c>
      <c r="L546" s="185">
        <v>1237.1428571428571</v>
      </c>
      <c r="M546" s="185">
        <v>267.63230219898321</v>
      </c>
      <c r="N546" s="186">
        <v>9.6000000000000085</v>
      </c>
      <c r="O546" s="186">
        <v>169.19999999999911</v>
      </c>
      <c r="P546" s="186">
        <v>0.69061224489795559</v>
      </c>
      <c r="Q546" s="186">
        <v>1.6941901786177482</v>
      </c>
      <c r="R546" s="187">
        <v>0.85757575757575821</v>
      </c>
      <c r="S546" s="192">
        <v>11.700000000000001</v>
      </c>
      <c r="T546" s="192">
        <v>149.99999999999898</v>
      </c>
      <c r="U546" s="192">
        <v>0.69061224489795559</v>
      </c>
      <c r="V546" s="192">
        <v>1.5714646312660601</v>
      </c>
      <c r="W546" s="187">
        <v>0.87373737373737459</v>
      </c>
      <c r="X546" s="187">
        <v>1.7313131313131329</v>
      </c>
      <c r="Y546" s="188">
        <v>34</v>
      </c>
      <c r="Z546" s="188">
        <v>79</v>
      </c>
      <c r="AA546" s="188">
        <v>47</v>
      </c>
      <c r="AB546" s="188">
        <v>81</v>
      </c>
      <c r="AC546" s="188">
        <v>79</v>
      </c>
      <c r="AD546" s="189">
        <v>19.799999999999986</v>
      </c>
    </row>
    <row r="547" spans="1:30" s="183" customFormat="1" ht="11.35" x14ac:dyDescent="0.35">
      <c r="A547" s="175">
        <v>534</v>
      </c>
      <c r="B547" s="175">
        <v>11.099999999999909</v>
      </c>
      <c r="C547" s="175">
        <v>475.2000000000026</v>
      </c>
      <c r="D547" s="184">
        <v>1.9395918367347045</v>
      </c>
      <c r="E547" s="184">
        <v>2.6582118043253078</v>
      </c>
      <c r="F547" s="185">
        <v>990.54179999999201</v>
      </c>
      <c r="G547" s="185">
        <v>9578.4350950000335</v>
      </c>
      <c r="H547" s="185">
        <v>39.095653448979725</v>
      </c>
      <c r="I547" s="185">
        <v>103.10318824642108</v>
      </c>
      <c r="J547" s="185">
        <v>1600</v>
      </c>
      <c r="K547" s="185">
        <v>301300</v>
      </c>
      <c r="L547" s="185">
        <v>1229.795918367347</v>
      </c>
      <c r="M547" s="185">
        <v>271.05962228950835</v>
      </c>
      <c r="N547" s="186">
        <v>9.6000000000000227</v>
      </c>
      <c r="O547" s="186">
        <v>208.64999999999898</v>
      </c>
      <c r="P547" s="186">
        <v>0.85163265306122038</v>
      </c>
      <c r="Q547" s="186">
        <v>1.9487589019542086</v>
      </c>
      <c r="R547" s="187">
        <v>0.83192363460609065</v>
      </c>
      <c r="S547" s="192">
        <v>11.700000000000001</v>
      </c>
      <c r="T547" s="192">
        <v>206.39999999999867</v>
      </c>
      <c r="U547" s="192">
        <v>0.85163265306122038</v>
      </c>
      <c r="V547" s="192">
        <v>1.9356645516740554</v>
      </c>
      <c r="W547" s="187">
        <v>0.83373610439826096</v>
      </c>
      <c r="X547" s="187">
        <v>1.6656597390043517</v>
      </c>
      <c r="Y547" s="188">
        <v>41</v>
      </c>
      <c r="Z547" s="188">
        <v>73</v>
      </c>
      <c r="AA547" s="188">
        <v>46</v>
      </c>
      <c r="AB547" s="188">
        <v>79</v>
      </c>
      <c r="AC547" s="188">
        <v>81</v>
      </c>
      <c r="AD547" s="189">
        <v>20.68999999999998</v>
      </c>
    </row>
    <row r="548" spans="1:30" s="183" customFormat="1" ht="11.35" x14ac:dyDescent="0.35">
      <c r="A548" s="175">
        <v>535</v>
      </c>
      <c r="B548" s="175">
        <v>18.300000000000182</v>
      </c>
      <c r="C548" s="175">
        <v>1179.9000000000156</v>
      </c>
      <c r="D548" s="184">
        <v>4.8159183673470025</v>
      </c>
      <c r="E548" s="184">
        <v>4.6790135390087535</v>
      </c>
      <c r="F548" s="185">
        <v>1606.2840000000103</v>
      </c>
      <c r="G548" s="185">
        <v>31961.258985000382</v>
      </c>
      <c r="H548" s="185">
        <v>130.454118306124</v>
      </c>
      <c r="I548" s="185">
        <v>238.68123017106393</v>
      </c>
      <c r="J548" s="185">
        <v>1600</v>
      </c>
      <c r="K548" s="185">
        <v>315050</v>
      </c>
      <c r="L548" s="185">
        <v>1285.9183673469388</v>
      </c>
      <c r="M548" s="185">
        <v>274.78693957547904</v>
      </c>
      <c r="N548" s="186">
        <v>7.3499999999999943</v>
      </c>
      <c r="O548" s="186">
        <v>74.099999999998701</v>
      </c>
      <c r="P548" s="186">
        <v>0.30244897959183142</v>
      </c>
      <c r="Q548" s="186">
        <v>1.0958912283964917</v>
      </c>
      <c r="R548" s="187">
        <v>0.93725390575384326</v>
      </c>
      <c r="S548" s="192">
        <v>11.700000000000001</v>
      </c>
      <c r="T548" s="192">
        <v>73.04999999999869</v>
      </c>
      <c r="U548" s="192">
        <v>0.30244897959183142</v>
      </c>
      <c r="V548" s="192">
        <v>1.1729912607625599</v>
      </c>
      <c r="W548" s="187">
        <v>0.93814302044963893</v>
      </c>
      <c r="X548" s="187">
        <v>1.8753969262034822</v>
      </c>
      <c r="Y548" s="188">
        <v>32</v>
      </c>
      <c r="Z548" s="188">
        <v>66</v>
      </c>
      <c r="AA548" s="188">
        <v>62</v>
      </c>
      <c r="AB548" s="188">
        <v>75</v>
      </c>
      <c r="AC548" s="188">
        <v>85</v>
      </c>
      <c r="AD548" s="189">
        <v>19.68249999999998</v>
      </c>
    </row>
    <row r="549" spans="1:30" s="183" customFormat="1" ht="11.35" x14ac:dyDescent="0.35">
      <c r="A549" s="175">
        <v>536</v>
      </c>
      <c r="B549" s="175">
        <v>16.800000000000068</v>
      </c>
      <c r="C549" s="175">
        <v>1005.4500000000052</v>
      </c>
      <c r="D549" s="184">
        <v>4.1038775510204291</v>
      </c>
      <c r="E549" s="184">
        <v>4.4698621097330182</v>
      </c>
      <c r="F549" s="185">
        <v>1218.098699999988</v>
      </c>
      <c r="G549" s="185">
        <v>22485.74505000014</v>
      </c>
      <c r="H549" s="185">
        <v>91.778551224490371</v>
      </c>
      <c r="I549" s="185">
        <v>178.26605912185101</v>
      </c>
      <c r="J549" s="185">
        <v>1600</v>
      </c>
      <c r="K549" s="185">
        <v>310700</v>
      </c>
      <c r="L549" s="185">
        <v>1268.1632653061224</v>
      </c>
      <c r="M549" s="185">
        <v>268.69961189387135</v>
      </c>
      <c r="N549" s="186">
        <v>9.4499999999999318</v>
      </c>
      <c r="O549" s="186">
        <v>104.54999999999896</v>
      </c>
      <c r="P549" s="186">
        <v>0.42673469387754676</v>
      </c>
      <c r="Q549" s="186">
        <v>1.356545135229317</v>
      </c>
      <c r="R549" s="187">
        <v>0.91334079323635542</v>
      </c>
      <c r="S549" s="192">
        <v>9.75</v>
      </c>
      <c r="T549" s="192">
        <v>122.69999999999882</v>
      </c>
      <c r="U549" s="192">
        <v>0.42673469387754676</v>
      </c>
      <c r="V549" s="192">
        <v>1.5462207187875021</v>
      </c>
      <c r="W549" s="187">
        <v>0.89829665547681303</v>
      </c>
      <c r="X549" s="187">
        <v>1.8116374487131686</v>
      </c>
      <c r="Y549" s="188">
        <v>35</v>
      </c>
      <c r="Z549" s="188">
        <v>73</v>
      </c>
      <c r="AA549" s="188">
        <v>52</v>
      </c>
      <c r="AB549" s="188">
        <v>67</v>
      </c>
      <c r="AC549" s="188">
        <v>93</v>
      </c>
      <c r="AD549" s="189">
        <v>20.10749999999998</v>
      </c>
    </row>
    <row r="550" spans="1:30" s="183" customFormat="1" ht="11.35" x14ac:dyDescent="0.35">
      <c r="A550" s="175">
        <v>537</v>
      </c>
      <c r="B550" s="175">
        <v>19.650000000000205</v>
      </c>
      <c r="C550" s="175">
        <v>1068.6000000000199</v>
      </c>
      <c r="D550" s="184">
        <v>4.3616326530613057</v>
      </c>
      <c r="E550" s="184">
        <v>4.6097830515693943</v>
      </c>
      <c r="F550" s="185">
        <v>1525.9698000000024</v>
      </c>
      <c r="G550" s="185">
        <v>25120.794460000325</v>
      </c>
      <c r="H550" s="185">
        <v>102.53385493877684</v>
      </c>
      <c r="I550" s="185">
        <v>209.65755934001817</v>
      </c>
      <c r="J550" s="185">
        <v>1600</v>
      </c>
      <c r="K550" s="185">
        <v>307850</v>
      </c>
      <c r="L550" s="185">
        <v>1256.5306122448981</v>
      </c>
      <c r="M550" s="185">
        <v>276.61264136392703</v>
      </c>
      <c r="N550" s="186">
        <v>9.5999999999999091</v>
      </c>
      <c r="O550" s="186">
        <v>106.04999999999862</v>
      </c>
      <c r="P550" s="186">
        <v>0.43285714285713722</v>
      </c>
      <c r="Q550" s="186">
        <v>1.4484842275209737</v>
      </c>
      <c r="R550" s="187">
        <v>0.91102441479990037</v>
      </c>
      <c r="S550" s="192">
        <v>9.75</v>
      </c>
      <c r="T550" s="192">
        <v>135.74999999999841</v>
      </c>
      <c r="U550" s="192">
        <v>0.43285714285713722</v>
      </c>
      <c r="V550" s="192">
        <v>1.6217602235894617</v>
      </c>
      <c r="W550" s="187">
        <v>0.88610621696451153</v>
      </c>
      <c r="X550" s="187">
        <v>1.797130631764412</v>
      </c>
      <c r="Y550" s="188">
        <v>30</v>
      </c>
      <c r="Z550" s="188">
        <v>79</v>
      </c>
      <c r="AA550" s="188">
        <v>51</v>
      </c>
      <c r="AB550" s="188">
        <v>70</v>
      </c>
      <c r="AC550" s="188">
        <v>90</v>
      </c>
      <c r="AD550" s="189">
        <v>19.864999999999974</v>
      </c>
    </row>
    <row r="551" spans="1:30" s="183" customFormat="1" ht="11.35" x14ac:dyDescent="0.35">
      <c r="A551" s="175">
        <v>538</v>
      </c>
      <c r="B551" s="175">
        <v>33.300000000000523</v>
      </c>
      <c r="C551" s="175">
        <v>2250.7500000000327</v>
      </c>
      <c r="D551" s="184">
        <v>9.1867346938776855</v>
      </c>
      <c r="E551" s="184">
        <v>8.5340517032889167</v>
      </c>
      <c r="F551" s="185">
        <v>2971.6254000000472</v>
      </c>
      <c r="G551" s="185">
        <v>66055.45490000103</v>
      </c>
      <c r="H551" s="185">
        <v>269.61410163265725</v>
      </c>
      <c r="I551" s="185">
        <v>517.52760760328943</v>
      </c>
      <c r="J551" s="185">
        <v>1600</v>
      </c>
      <c r="K551" s="185">
        <v>312450</v>
      </c>
      <c r="L551" s="185">
        <v>1275.3061224489795</v>
      </c>
      <c r="M551" s="185">
        <v>262.03101775484635</v>
      </c>
      <c r="N551" s="186">
        <v>9.6000000000000227</v>
      </c>
      <c r="O551" s="186">
        <v>50.249999999999659</v>
      </c>
      <c r="P551" s="186">
        <v>0.20510204081632513</v>
      </c>
      <c r="Q551" s="186">
        <v>0.94697776915971088</v>
      </c>
      <c r="R551" s="187">
        <v>0.95657246564687604</v>
      </c>
      <c r="S551" s="192">
        <v>13.650000000000002</v>
      </c>
      <c r="T551" s="192">
        <v>92.099999999999511</v>
      </c>
      <c r="U551" s="192">
        <v>0.20510204081632513</v>
      </c>
      <c r="V551" s="192">
        <v>1.4564974807192708</v>
      </c>
      <c r="W551" s="187">
        <v>0.92040445942442339</v>
      </c>
      <c r="X551" s="187">
        <v>1.8769769250712995</v>
      </c>
      <c r="Y551" s="188">
        <v>28</v>
      </c>
      <c r="Z551" s="188">
        <v>85</v>
      </c>
      <c r="AA551" s="188">
        <v>47</v>
      </c>
      <c r="AB551" s="188">
        <v>83</v>
      </c>
      <c r="AC551" s="188">
        <v>77</v>
      </c>
      <c r="AD551" s="189">
        <v>19.284999999999989</v>
      </c>
    </row>
    <row r="552" spans="1:30" s="183" customFormat="1" ht="11.35" x14ac:dyDescent="0.35">
      <c r="A552" s="175">
        <v>539</v>
      </c>
      <c r="B552" s="175">
        <v>19.499999999999545</v>
      </c>
      <c r="C552" s="175">
        <v>662.100000000004</v>
      </c>
      <c r="D552" s="184">
        <v>2.7024489795918529</v>
      </c>
      <c r="E552" s="184">
        <v>3.6606058189219817</v>
      </c>
      <c r="F552" s="185">
        <v>1044.0846000000145</v>
      </c>
      <c r="G552" s="185">
        <v>14730.591025000156</v>
      </c>
      <c r="H552" s="185">
        <v>60.124861326531253</v>
      </c>
      <c r="I552" s="185">
        <v>147.23045672836869</v>
      </c>
      <c r="J552" s="185">
        <v>1600</v>
      </c>
      <c r="K552" s="185">
        <v>304750</v>
      </c>
      <c r="L552" s="185">
        <v>1243.8775510204082</v>
      </c>
      <c r="M552" s="185">
        <v>273.60537819564985</v>
      </c>
      <c r="N552" s="186">
        <v>9.6000000000000227</v>
      </c>
      <c r="O552" s="186">
        <v>133.64999999999856</v>
      </c>
      <c r="P552" s="186">
        <v>0.54551020408162676</v>
      </c>
      <c r="Q552" s="186">
        <v>1.3622622536212861</v>
      </c>
      <c r="R552" s="187">
        <v>0.88959107806691551</v>
      </c>
      <c r="S552" s="192">
        <v>11.700000000000001</v>
      </c>
      <c r="T552" s="192">
        <v>156.29999999999848</v>
      </c>
      <c r="U552" s="192">
        <v>0.54551020408162676</v>
      </c>
      <c r="V552" s="192">
        <v>1.7005929288935002</v>
      </c>
      <c r="W552" s="187">
        <v>0.87087980173482138</v>
      </c>
      <c r="X552" s="187">
        <v>1.760470879801737</v>
      </c>
      <c r="Y552" s="188">
        <v>37</v>
      </c>
      <c r="Z552" s="188">
        <v>80</v>
      </c>
      <c r="AA552" s="188">
        <v>43</v>
      </c>
      <c r="AB552" s="188">
        <v>72</v>
      </c>
      <c r="AC552" s="188">
        <v>88</v>
      </c>
      <c r="AD552" s="189">
        <v>20.174999999999976</v>
      </c>
    </row>
    <row r="553" spans="1:30" s="183" customFormat="1" ht="11.35" x14ac:dyDescent="0.35">
      <c r="A553" s="175">
        <v>540</v>
      </c>
      <c r="B553" s="175">
        <v>13.350000000000023</v>
      </c>
      <c r="C553" s="175">
        <v>675.29999999999563</v>
      </c>
      <c r="D553" s="184">
        <v>2.7563265306122271</v>
      </c>
      <c r="E553" s="184">
        <v>3.4223785551729775</v>
      </c>
      <c r="F553" s="185">
        <v>990.54180000000213</v>
      </c>
      <c r="G553" s="185">
        <v>14860.060489999953</v>
      </c>
      <c r="H553" s="185">
        <v>60.653308122448784</v>
      </c>
      <c r="I553" s="185">
        <v>129.12133755488242</v>
      </c>
      <c r="J553" s="185">
        <v>1600</v>
      </c>
      <c r="K553" s="185">
        <v>314000</v>
      </c>
      <c r="L553" s="185">
        <v>1281.6326530612246</v>
      </c>
      <c r="M553" s="185">
        <v>278.81002212546929</v>
      </c>
      <c r="N553" s="186">
        <v>7.6500000000000341</v>
      </c>
      <c r="O553" s="186">
        <v>183.7499999999998</v>
      </c>
      <c r="P553" s="186">
        <v>0.74999999999999922</v>
      </c>
      <c r="Q553" s="186">
        <v>1.8057796554215602</v>
      </c>
      <c r="R553" s="187">
        <v>0.85189215330673451</v>
      </c>
      <c r="S553" s="192">
        <v>11.700000000000001</v>
      </c>
      <c r="T553" s="192">
        <v>166.64999999999981</v>
      </c>
      <c r="U553" s="192">
        <v>0.74999999999999922</v>
      </c>
      <c r="V553" s="192">
        <v>1.6958320287267183</v>
      </c>
      <c r="W553" s="187">
        <v>0.86567525087655683</v>
      </c>
      <c r="X553" s="187">
        <v>1.7175674041832913</v>
      </c>
      <c r="Y553" s="188">
        <v>31</v>
      </c>
      <c r="Z553" s="188">
        <v>61</v>
      </c>
      <c r="AA553" s="188">
        <v>68</v>
      </c>
      <c r="AB553" s="188">
        <v>77</v>
      </c>
      <c r="AC553" s="188">
        <v>83</v>
      </c>
      <c r="AD553" s="189">
        <v>20.677499999999998</v>
      </c>
    </row>
    <row r="554" spans="1:30" s="183" customFormat="1" ht="11.35" x14ac:dyDescent="0.35">
      <c r="A554" s="175">
        <v>541</v>
      </c>
      <c r="B554" s="175">
        <v>13.500000000000227</v>
      </c>
      <c r="C554" s="175">
        <v>508.80000000000501</v>
      </c>
      <c r="D554" s="184">
        <v>2.0767346938775715</v>
      </c>
      <c r="E554" s="184">
        <v>3.1276741920244171</v>
      </c>
      <c r="F554" s="185">
        <v>1204.7130000000002</v>
      </c>
      <c r="G554" s="185">
        <v>12701.988190000071</v>
      </c>
      <c r="H554" s="185">
        <v>51.844849755102331</v>
      </c>
      <c r="I554" s="185">
        <v>145.64990656063969</v>
      </c>
      <c r="J554" s="185">
        <v>1600</v>
      </c>
      <c r="K554" s="185">
        <v>308600</v>
      </c>
      <c r="L554" s="185">
        <v>1259.591836734694</v>
      </c>
      <c r="M554" s="185">
        <v>276.24501466960299</v>
      </c>
      <c r="N554" s="186">
        <v>7.6500000000000341</v>
      </c>
      <c r="O554" s="186">
        <v>169.04999999999941</v>
      </c>
      <c r="P554" s="186">
        <v>0.68999999999999762</v>
      </c>
      <c r="Q554" s="186">
        <v>1.5995683331633561</v>
      </c>
      <c r="R554" s="187">
        <v>0.86635835408514217</v>
      </c>
      <c r="S554" s="192">
        <v>9.1500000000000341</v>
      </c>
      <c r="T554" s="192">
        <v>217.94999999999931</v>
      </c>
      <c r="U554" s="192">
        <v>0.68999999999999762</v>
      </c>
      <c r="V554" s="192">
        <v>2.0147925890726981</v>
      </c>
      <c r="W554" s="187">
        <v>0.8277006996323969</v>
      </c>
      <c r="X554" s="187">
        <v>1.6940590537175391</v>
      </c>
      <c r="Y554" s="188">
        <v>35</v>
      </c>
      <c r="Z554" s="188">
        <v>76</v>
      </c>
      <c r="AA554" s="188">
        <v>49</v>
      </c>
      <c r="AB554" s="188">
        <v>69</v>
      </c>
      <c r="AC554" s="188">
        <v>91</v>
      </c>
      <c r="AD554" s="189">
        <v>21.082499999999989</v>
      </c>
    </row>
    <row r="555" spans="1:30" s="183" customFormat="1" ht="11.35" x14ac:dyDescent="0.35">
      <c r="A555" s="175">
        <v>542</v>
      </c>
      <c r="B555" s="175">
        <v>15.900000000000091</v>
      </c>
      <c r="C555" s="175">
        <v>631.35000000000844</v>
      </c>
      <c r="D555" s="184">
        <v>2.5769387755102384</v>
      </c>
      <c r="E555" s="184">
        <v>3.4647506025744121</v>
      </c>
      <c r="F555" s="185">
        <v>1017.3132000000387</v>
      </c>
      <c r="G555" s="185">
        <v>11494.523685000193</v>
      </c>
      <c r="H555" s="185">
        <v>46.91642320408242</v>
      </c>
      <c r="I555" s="185">
        <v>130.65162393770763</v>
      </c>
      <c r="J555" s="185">
        <v>1600</v>
      </c>
      <c r="K555" s="185">
        <v>305600</v>
      </c>
      <c r="L555" s="185">
        <v>1247.3469387755101</v>
      </c>
      <c r="M555" s="185">
        <v>277.50923415594661</v>
      </c>
      <c r="N555" s="186">
        <v>6.0000000000000568</v>
      </c>
      <c r="O555" s="186">
        <v>135.44999999999845</v>
      </c>
      <c r="P555" s="186">
        <v>0.5528571428571365</v>
      </c>
      <c r="Q555" s="186">
        <v>1.3232597603806238</v>
      </c>
      <c r="R555" s="187">
        <v>0.88825640391040817</v>
      </c>
      <c r="S555" s="192">
        <v>11.700000000000001</v>
      </c>
      <c r="T555" s="192">
        <v>168.14999999999822</v>
      </c>
      <c r="U555" s="192">
        <v>0.5528571428571365</v>
      </c>
      <c r="V555" s="192">
        <v>1.6977585197257601</v>
      </c>
      <c r="W555" s="187">
        <v>0.86127954461081679</v>
      </c>
      <c r="X555" s="187">
        <v>1.749535948521225</v>
      </c>
      <c r="Y555" s="188">
        <v>37</v>
      </c>
      <c r="Z555" s="188">
        <v>76</v>
      </c>
      <c r="AA555" s="188">
        <v>47</v>
      </c>
      <c r="AB555" s="188">
        <v>92</v>
      </c>
      <c r="AC555" s="188">
        <v>68</v>
      </c>
      <c r="AD555" s="189">
        <v>20.202499999999972</v>
      </c>
    </row>
    <row r="556" spans="1:30" s="183" customFormat="1" ht="11.35" x14ac:dyDescent="0.35">
      <c r="A556" s="175">
        <v>543</v>
      </c>
      <c r="B556" s="175">
        <v>18.599999999999682</v>
      </c>
      <c r="C556" s="175">
        <v>1078.2000000000066</v>
      </c>
      <c r="D556" s="184">
        <v>4.4008163265306397</v>
      </c>
      <c r="E556" s="184">
        <v>4.4220177672820951</v>
      </c>
      <c r="F556" s="185">
        <v>1405.4985000000306</v>
      </c>
      <c r="G556" s="185">
        <v>27773.765835000351</v>
      </c>
      <c r="H556" s="185">
        <v>113.36230953061367</v>
      </c>
      <c r="I556" s="185">
        <v>214.64908363616016</v>
      </c>
      <c r="J556" s="185">
        <v>1600</v>
      </c>
      <c r="K556" s="185">
        <v>310050</v>
      </c>
      <c r="L556" s="185">
        <v>1265.5102040816328</v>
      </c>
      <c r="M556" s="185">
        <v>288.65900542308304</v>
      </c>
      <c r="N556" s="186">
        <v>7.6499999999999773</v>
      </c>
      <c r="O556" s="186">
        <v>83.249999999999005</v>
      </c>
      <c r="P556" s="186">
        <v>0.33979591836734285</v>
      </c>
      <c r="Q556" s="186">
        <v>1.2199578227658145</v>
      </c>
      <c r="R556" s="187">
        <v>0.9282389449185422</v>
      </c>
      <c r="S556" s="192">
        <v>11.700000000000001</v>
      </c>
      <c r="T556" s="192">
        <v>88.799999999999301</v>
      </c>
      <c r="U556" s="192">
        <v>0.33979591836734285</v>
      </c>
      <c r="V556" s="192">
        <v>1.3316213010441165</v>
      </c>
      <c r="W556" s="187">
        <v>0.92345487457977804</v>
      </c>
      <c r="X556" s="187">
        <v>1.8516938194983203</v>
      </c>
      <c r="Y556" s="188">
        <v>39</v>
      </c>
      <c r="Z556" s="188">
        <v>65</v>
      </c>
      <c r="AA556" s="188">
        <v>56</v>
      </c>
      <c r="AB556" s="188">
        <v>75</v>
      </c>
      <c r="AC556" s="188">
        <v>85</v>
      </c>
      <c r="AD556" s="189">
        <v>19.334999999999983</v>
      </c>
    </row>
    <row r="557" spans="1:30" s="183" customFormat="1" ht="11.35" x14ac:dyDescent="0.35">
      <c r="A557" s="175">
        <v>544</v>
      </c>
      <c r="B557" s="175">
        <v>15.750000000000057</v>
      </c>
      <c r="C557" s="175">
        <v>777.00000000000023</v>
      </c>
      <c r="D557" s="184">
        <v>3.1714285714285722</v>
      </c>
      <c r="E557" s="184">
        <v>3.5859099263645686</v>
      </c>
      <c r="F557" s="185">
        <v>856.68480000000216</v>
      </c>
      <c r="G557" s="185">
        <v>17296.257890000037</v>
      </c>
      <c r="H557" s="185">
        <v>70.596970979591987</v>
      </c>
      <c r="I557" s="185">
        <v>139.36999387420431</v>
      </c>
      <c r="J557" s="185">
        <v>1600</v>
      </c>
      <c r="K557" s="185">
        <v>312250</v>
      </c>
      <c r="L557" s="185">
        <v>1274.4897959183672</v>
      </c>
      <c r="M557" s="185">
        <v>269.73773863023257</v>
      </c>
      <c r="N557" s="186">
        <v>9.6000000000000014</v>
      </c>
      <c r="O557" s="186">
        <v>136.34999999999877</v>
      </c>
      <c r="P557" s="186">
        <v>0.55653061224489297</v>
      </c>
      <c r="Q557" s="186">
        <v>1.5476377438370965</v>
      </c>
      <c r="R557" s="187">
        <v>0.88705268389662117</v>
      </c>
      <c r="S557" s="192">
        <v>13.650000000000002</v>
      </c>
      <c r="T557" s="192">
        <v>146.39999999999887</v>
      </c>
      <c r="U557" s="192">
        <v>0.55653061224489297</v>
      </c>
      <c r="V557" s="192">
        <v>1.5827949581541962</v>
      </c>
      <c r="W557" s="187">
        <v>0.87872763419483191</v>
      </c>
      <c r="X557" s="187">
        <v>1.7657803180914531</v>
      </c>
      <c r="Y557" s="188">
        <v>32</v>
      </c>
      <c r="Z557" s="188">
        <v>73</v>
      </c>
      <c r="AA557" s="188">
        <v>55</v>
      </c>
      <c r="AB557" s="188">
        <v>79</v>
      </c>
      <c r="AC557" s="188">
        <v>81</v>
      </c>
      <c r="AD557" s="189">
        <v>20.119999999999983</v>
      </c>
    </row>
    <row r="558" spans="1:30" s="183" customFormat="1" ht="11.35" x14ac:dyDescent="0.35">
      <c r="A558" s="175">
        <v>545</v>
      </c>
      <c r="B558" s="175">
        <v>17.250000000000341</v>
      </c>
      <c r="C558" s="175">
        <v>860.70000000002165</v>
      </c>
      <c r="D558" s="184">
        <v>3.5130612244898844</v>
      </c>
      <c r="E558" s="184">
        <v>4.1591363010638691</v>
      </c>
      <c r="F558" s="185">
        <v>1539.3555000000206</v>
      </c>
      <c r="G558" s="185">
        <v>21957.158630000526</v>
      </c>
      <c r="H558" s="185">
        <v>89.621055632655199</v>
      </c>
      <c r="I558" s="185">
        <v>218.26335241120378</v>
      </c>
      <c r="J558" s="185">
        <v>1600</v>
      </c>
      <c r="K558" s="185">
        <v>309600</v>
      </c>
      <c r="L558" s="185">
        <v>1263.6734693877552</v>
      </c>
      <c r="M558" s="185">
        <v>270.44812445781554</v>
      </c>
      <c r="N558" s="186">
        <v>9.5999999999999091</v>
      </c>
      <c r="O558" s="186">
        <v>142.94999999999817</v>
      </c>
      <c r="P558" s="186">
        <v>0.5834693877550946</v>
      </c>
      <c r="Q558" s="186">
        <v>1.5673415822115819</v>
      </c>
      <c r="R558" s="187">
        <v>0.88356750152718522</v>
      </c>
      <c r="S558" s="192">
        <v>13.650000000000002</v>
      </c>
      <c r="T558" s="192">
        <v>183.89999999999836</v>
      </c>
      <c r="U558" s="192">
        <v>0.5834693877550946</v>
      </c>
      <c r="V558" s="192">
        <v>2.0759082627667294</v>
      </c>
      <c r="W558" s="187">
        <v>0.8502138057422125</v>
      </c>
      <c r="X558" s="187">
        <v>1.7337813072693977</v>
      </c>
      <c r="Y558" s="188">
        <v>30</v>
      </c>
      <c r="Z558" s="188">
        <v>80</v>
      </c>
      <c r="AA558" s="188">
        <v>50</v>
      </c>
      <c r="AB558" s="188">
        <v>86</v>
      </c>
      <c r="AC558" s="188">
        <v>74</v>
      </c>
      <c r="AD558" s="189">
        <v>20.46249999999997</v>
      </c>
    </row>
    <row r="559" spans="1:30" s="183" customFormat="1" ht="11.35" x14ac:dyDescent="0.35">
      <c r="A559" s="175">
        <v>546</v>
      </c>
      <c r="B559" s="175">
        <v>18.000000000000227</v>
      </c>
      <c r="C559" s="175">
        <v>871.3500000000123</v>
      </c>
      <c r="D559" s="184">
        <v>3.556530612244948</v>
      </c>
      <c r="E559" s="184">
        <v>4.7530143804646583</v>
      </c>
      <c r="F559" s="185">
        <v>1606.2840000000206</v>
      </c>
      <c r="G559" s="185">
        <v>19565.059675000233</v>
      </c>
      <c r="H559" s="185">
        <v>79.857386428572383</v>
      </c>
      <c r="I559" s="185">
        <v>213.53620103383972</v>
      </c>
      <c r="J559" s="185">
        <v>1600</v>
      </c>
      <c r="K559" s="185">
        <v>304000</v>
      </c>
      <c r="L559" s="185">
        <v>1240.8163265306123</v>
      </c>
      <c r="M559" s="185">
        <v>273.80018990980824</v>
      </c>
      <c r="N559" s="186">
        <v>7.6499999999999915</v>
      </c>
      <c r="O559" s="186">
        <v>154.49999999999795</v>
      </c>
      <c r="P559" s="186">
        <v>0.63061224489795087</v>
      </c>
      <c r="Q559" s="186">
        <v>1.5260785062461444</v>
      </c>
      <c r="R559" s="187">
        <v>0.87437492377119297</v>
      </c>
      <c r="S559" s="192">
        <v>9.5999999999999091</v>
      </c>
      <c r="T559" s="192">
        <v>176.84999999999809</v>
      </c>
      <c r="U559" s="192">
        <v>0.63061224489795087</v>
      </c>
      <c r="V559" s="192">
        <v>1.7909960062899668</v>
      </c>
      <c r="W559" s="187">
        <v>0.85620197585071478</v>
      </c>
      <c r="X559" s="187">
        <v>1.7305768996219077</v>
      </c>
      <c r="Y559" s="188">
        <v>40</v>
      </c>
      <c r="Z559" s="188">
        <v>72</v>
      </c>
      <c r="AA559" s="188">
        <v>48</v>
      </c>
      <c r="AB559" s="188">
        <v>89</v>
      </c>
      <c r="AC559" s="188">
        <v>71</v>
      </c>
      <c r="AD559" s="189">
        <v>20.497499999999967</v>
      </c>
    </row>
    <row r="560" spans="1:30" s="183" customFormat="1" ht="11.35" x14ac:dyDescent="0.35">
      <c r="A560" s="175">
        <v>547</v>
      </c>
      <c r="B560" s="175">
        <v>14.100000000000009</v>
      </c>
      <c r="C560" s="175">
        <v>542.25000000000796</v>
      </c>
      <c r="D560" s="184">
        <v>2.2132653061224814</v>
      </c>
      <c r="E560" s="184">
        <v>3.0067747192151471</v>
      </c>
      <c r="F560" s="185">
        <v>803.14200000000267</v>
      </c>
      <c r="G560" s="185">
        <v>15368.865820000314</v>
      </c>
      <c r="H560" s="185">
        <v>62.73006457142985</v>
      </c>
      <c r="I560" s="185">
        <v>147.12128522078589</v>
      </c>
      <c r="J560" s="185">
        <v>1600</v>
      </c>
      <c r="K560" s="185">
        <v>317000</v>
      </c>
      <c r="L560" s="185">
        <v>1293.8775510204082</v>
      </c>
      <c r="M560" s="185">
        <v>291.20169568144428</v>
      </c>
      <c r="N560" s="186">
        <v>6.8999999999998636</v>
      </c>
      <c r="O560" s="186">
        <v>153.14999999999841</v>
      </c>
      <c r="P560" s="186">
        <v>0.62510204081632004</v>
      </c>
      <c r="Q560" s="186">
        <v>1.5790094976418934</v>
      </c>
      <c r="R560" s="187">
        <v>0.87884181796606253</v>
      </c>
      <c r="S560" s="192">
        <v>9.6000000000000227</v>
      </c>
      <c r="T560" s="192">
        <v>169.04999999999819</v>
      </c>
      <c r="U560" s="192">
        <v>0.62510204081632004</v>
      </c>
      <c r="V560" s="192">
        <v>1.7024488148584944</v>
      </c>
      <c r="W560" s="187">
        <v>0.86626320161386139</v>
      </c>
      <c r="X560" s="187">
        <v>1.745105019579924</v>
      </c>
      <c r="Y560" s="188">
        <v>31</v>
      </c>
      <c r="Z560" s="188">
        <v>57</v>
      </c>
      <c r="AA560" s="188">
        <v>72</v>
      </c>
      <c r="AB560" s="188">
        <v>82</v>
      </c>
      <c r="AC560" s="188">
        <v>78</v>
      </c>
      <c r="AD560" s="189">
        <v>21.067499999999974</v>
      </c>
    </row>
    <row r="561" spans="1:30" s="183" customFormat="1" ht="11.35" x14ac:dyDescent="0.35">
      <c r="A561" s="175">
        <v>548</v>
      </c>
      <c r="B561" s="175">
        <v>15.600000000000023</v>
      </c>
      <c r="C561" s="175">
        <v>703.65000000001066</v>
      </c>
      <c r="D561" s="184">
        <v>2.872040816326574</v>
      </c>
      <c r="E561" s="184">
        <v>3.5797420570550624</v>
      </c>
      <c r="F561" s="185">
        <v>1392.1128000000022</v>
      </c>
      <c r="G561" s="185">
        <v>15234.265170000179</v>
      </c>
      <c r="H561" s="185">
        <v>62.180674163266033</v>
      </c>
      <c r="I561" s="185">
        <v>142.91967333441659</v>
      </c>
      <c r="J561" s="185">
        <v>1600</v>
      </c>
      <c r="K561" s="185">
        <v>309250</v>
      </c>
      <c r="L561" s="185">
        <v>1262.2448979591836</v>
      </c>
      <c r="M561" s="185">
        <v>287.10871667197137</v>
      </c>
      <c r="N561" s="186">
        <v>8.0999999999999659</v>
      </c>
      <c r="O561" s="186">
        <v>125.99999999999912</v>
      </c>
      <c r="P561" s="186">
        <v>0.51428571428571068</v>
      </c>
      <c r="Q561" s="186">
        <v>1.3915729983856595</v>
      </c>
      <c r="R561" s="187">
        <v>0.89524878413767373</v>
      </c>
      <c r="S561" s="192">
        <v>9.75</v>
      </c>
      <c r="T561" s="192">
        <v>127.49999999999882</v>
      </c>
      <c r="U561" s="192">
        <v>0.51428571428571068</v>
      </c>
      <c r="V561" s="192">
        <v>1.4473448828006181</v>
      </c>
      <c r="W561" s="187">
        <v>0.89400174585359848</v>
      </c>
      <c r="X561" s="187">
        <v>1.7892505299912722</v>
      </c>
      <c r="Y561" s="188">
        <v>36</v>
      </c>
      <c r="Z561" s="188">
        <v>70</v>
      </c>
      <c r="AA561" s="188">
        <v>54</v>
      </c>
      <c r="AB561" s="188">
        <v>76</v>
      </c>
      <c r="AC561" s="188">
        <v>84</v>
      </c>
      <c r="AD561" s="189">
        <v>20.047499999999982</v>
      </c>
    </row>
    <row r="562" spans="1:30" s="183" customFormat="1" ht="11.35" x14ac:dyDescent="0.35">
      <c r="A562" s="175">
        <v>549</v>
      </c>
      <c r="B562" s="175">
        <v>25.350000000000477</v>
      </c>
      <c r="C562" s="175">
        <v>1304.4000000000426</v>
      </c>
      <c r="D562" s="184">
        <v>5.3240816326532352</v>
      </c>
      <c r="E562" s="184">
        <v>6.9835896396915409</v>
      </c>
      <c r="F562" s="185">
        <v>1994.469300000053</v>
      </c>
      <c r="G562" s="185">
        <v>33113.767755001027</v>
      </c>
      <c r="H562" s="185">
        <v>135.15823573469808</v>
      </c>
      <c r="I562" s="185">
        <v>335.06954591753293</v>
      </c>
      <c r="J562" s="185">
        <v>1600</v>
      </c>
      <c r="K562" s="185">
        <v>315300</v>
      </c>
      <c r="L562" s="185">
        <v>1286.9387755102041</v>
      </c>
      <c r="M562" s="185">
        <v>269.28262380276436</v>
      </c>
      <c r="N562" s="186">
        <v>9.6000000000000227</v>
      </c>
      <c r="O562" s="186">
        <v>152.69999999999845</v>
      </c>
      <c r="P562" s="186">
        <v>0.62326530612244269</v>
      </c>
      <c r="Q562" s="186">
        <v>1.5321785996715223</v>
      </c>
      <c r="R562" s="187">
        <v>0.87795228389881419</v>
      </c>
      <c r="S562" s="192">
        <v>9.5999999999999943</v>
      </c>
      <c r="T562" s="192">
        <v>177.14999999999802</v>
      </c>
      <c r="U562" s="192">
        <v>0.62326530612244269</v>
      </c>
      <c r="V562" s="192">
        <v>1.7997463437867751</v>
      </c>
      <c r="W562" s="187">
        <v>0.85841026255844755</v>
      </c>
      <c r="X562" s="187">
        <v>1.7363625464572618</v>
      </c>
      <c r="Y562" s="188">
        <v>31</v>
      </c>
      <c r="Z562" s="188">
        <v>75</v>
      </c>
      <c r="AA562" s="188">
        <v>54</v>
      </c>
      <c r="AB562" s="188">
        <v>75</v>
      </c>
      <c r="AC562" s="188">
        <v>85</v>
      </c>
      <c r="AD562" s="189">
        <v>20.852499999999967</v>
      </c>
    </row>
    <row r="563" spans="1:30" s="183" customFormat="1" ht="11.35" x14ac:dyDescent="0.35">
      <c r="A563" s="175">
        <v>550</v>
      </c>
      <c r="B563" s="175">
        <v>13.349999999999966</v>
      </c>
      <c r="C563" s="175">
        <v>496.64999999999742</v>
      </c>
      <c r="D563" s="184">
        <v>2.0271428571428465</v>
      </c>
      <c r="E563" s="184">
        <v>2.835649808432898</v>
      </c>
      <c r="F563" s="185">
        <v>1191.3272999999972</v>
      </c>
      <c r="G563" s="185">
        <v>10439.433064999961</v>
      </c>
      <c r="H563" s="185">
        <v>42.609930877550859</v>
      </c>
      <c r="I563" s="185">
        <v>116.00655520053024</v>
      </c>
      <c r="J563" s="185">
        <v>1600</v>
      </c>
      <c r="K563" s="185">
        <v>306150</v>
      </c>
      <c r="L563" s="185">
        <v>1249.591836734694</v>
      </c>
      <c r="M563" s="185">
        <v>268.91524034621938</v>
      </c>
      <c r="N563" s="186">
        <v>9.6000000000000227</v>
      </c>
      <c r="O563" s="186">
        <v>175.64999999999887</v>
      </c>
      <c r="P563" s="186">
        <v>0.71693877551019947</v>
      </c>
      <c r="Q563" s="186">
        <v>1.7272730380213503</v>
      </c>
      <c r="R563" s="187">
        <v>0.85783659099186682</v>
      </c>
      <c r="S563" s="192">
        <v>11.700000000000001</v>
      </c>
      <c r="T563" s="192">
        <v>191.39999999999887</v>
      </c>
      <c r="U563" s="192">
        <v>0.71693877551019947</v>
      </c>
      <c r="V563" s="192">
        <v>1.8175979833026767</v>
      </c>
      <c r="W563" s="187">
        <v>0.84508923151632953</v>
      </c>
      <c r="X563" s="187">
        <v>1.7029258225081962</v>
      </c>
      <c r="Y563" s="188">
        <v>29</v>
      </c>
      <c r="Z563" s="188">
        <v>82</v>
      </c>
      <c r="AA563" s="188">
        <v>49</v>
      </c>
      <c r="AB563" s="188">
        <v>89</v>
      </c>
      <c r="AC563" s="188">
        <v>71</v>
      </c>
      <c r="AD563" s="189">
        <v>20.59249999999998</v>
      </c>
    </row>
    <row r="564" spans="1:30" s="183" customFormat="1" ht="11.35" x14ac:dyDescent="0.35">
      <c r="A564" s="175">
        <v>551</v>
      </c>
      <c r="B564" s="175">
        <v>26.400000000000205</v>
      </c>
      <c r="C564" s="175">
        <v>1357.5000000000082</v>
      </c>
      <c r="D564" s="184">
        <v>5.5408163265306456</v>
      </c>
      <c r="E564" s="184">
        <v>6.0696476241788684</v>
      </c>
      <c r="F564" s="185">
        <v>2355.8832000000184</v>
      </c>
      <c r="G564" s="185">
        <v>39875.182285000221</v>
      </c>
      <c r="H564" s="185">
        <v>162.75584606122538</v>
      </c>
      <c r="I564" s="185">
        <v>351.8554151799562</v>
      </c>
      <c r="J564" s="185">
        <v>1600</v>
      </c>
      <c r="K564" s="185">
        <v>313450</v>
      </c>
      <c r="L564" s="185">
        <v>1279.3877551020407</v>
      </c>
      <c r="M564" s="185">
        <v>271.97221533645984</v>
      </c>
      <c r="N564" s="186">
        <v>5.7000000000000455</v>
      </c>
      <c r="O564" s="186">
        <v>88.349999999999142</v>
      </c>
      <c r="P564" s="186">
        <v>0.36061224489795568</v>
      </c>
      <c r="Q564" s="186">
        <v>1.1213052409099269</v>
      </c>
      <c r="R564" s="187">
        <v>0.92689586694799619</v>
      </c>
      <c r="S564" s="192">
        <v>11.700000000000001</v>
      </c>
      <c r="T564" s="192">
        <v>107.54999999999905</v>
      </c>
      <c r="U564" s="192">
        <v>0.36061224489795568</v>
      </c>
      <c r="V564" s="192">
        <v>1.5777399338173916</v>
      </c>
      <c r="W564" s="187">
        <v>0.91100906044433494</v>
      </c>
      <c r="X564" s="187">
        <v>1.8379049273923311</v>
      </c>
      <c r="Y564" s="188">
        <v>32</v>
      </c>
      <c r="Z564" s="188">
        <v>74</v>
      </c>
      <c r="AA564" s="188">
        <v>54</v>
      </c>
      <c r="AB564" s="188">
        <v>80</v>
      </c>
      <c r="AC564" s="188">
        <v>80</v>
      </c>
      <c r="AD564" s="189">
        <v>20.142499999999984</v>
      </c>
    </row>
    <row r="565" spans="1:30" s="183" customFormat="1" ht="11.35" x14ac:dyDescent="0.35">
      <c r="A565" s="175">
        <v>552</v>
      </c>
      <c r="B565" s="175">
        <v>34.200000000000387</v>
      </c>
      <c r="C565" s="175">
        <v>1463.7000000000394</v>
      </c>
      <c r="D565" s="184">
        <v>5.974285714285875</v>
      </c>
      <c r="E565" s="184">
        <v>7.0864951798775637</v>
      </c>
      <c r="F565" s="185">
        <v>2155.0977000000289</v>
      </c>
      <c r="G565" s="185">
        <v>34527.074580001077</v>
      </c>
      <c r="H565" s="185">
        <v>140.92683502041257</v>
      </c>
      <c r="I565" s="185">
        <v>305.1874761124036</v>
      </c>
      <c r="J565" s="185">
        <v>1600</v>
      </c>
      <c r="K565" s="185">
        <v>312700</v>
      </c>
      <c r="L565" s="185">
        <v>1276.3265306122448</v>
      </c>
      <c r="M565" s="185">
        <v>272.56894057653079</v>
      </c>
      <c r="N565" s="186">
        <v>7.6500000000000341</v>
      </c>
      <c r="O565" s="186">
        <v>107.99999999999909</v>
      </c>
      <c r="P565" s="186">
        <v>0.44081632653060854</v>
      </c>
      <c r="Q565" s="186">
        <v>1.4355438746780909</v>
      </c>
      <c r="R565" s="187">
        <v>0.90909090909090973</v>
      </c>
      <c r="S565" s="192">
        <v>7.6500000000000341</v>
      </c>
      <c r="T565" s="192">
        <v>87.599999999998857</v>
      </c>
      <c r="U565" s="192">
        <v>0.44081632653060854</v>
      </c>
      <c r="V565" s="192">
        <v>1.2222301080137965</v>
      </c>
      <c r="W565" s="187">
        <v>0.92626262626262723</v>
      </c>
      <c r="X565" s="187">
        <v>1.8353535353535371</v>
      </c>
      <c r="Y565" s="188">
        <v>31</v>
      </c>
      <c r="Z565" s="188">
        <v>76</v>
      </c>
      <c r="AA565" s="188">
        <v>53</v>
      </c>
      <c r="AB565" s="188">
        <v>85</v>
      </c>
      <c r="AC565" s="188">
        <v>75</v>
      </c>
      <c r="AD565" s="189">
        <v>19.799999999999986</v>
      </c>
    </row>
    <row r="566" spans="1:30" s="183" customFormat="1" ht="11.35" x14ac:dyDescent="0.35">
      <c r="A566" s="175">
        <v>553</v>
      </c>
      <c r="B566" s="175">
        <v>32.250000000000171</v>
      </c>
      <c r="C566" s="175">
        <v>1268.700000000018</v>
      </c>
      <c r="D566" s="184">
        <v>5.1783673469388489</v>
      </c>
      <c r="E566" s="184">
        <v>6.8390918732964074</v>
      </c>
      <c r="F566" s="185">
        <v>2275.5690000000154</v>
      </c>
      <c r="G566" s="185">
        <v>28988.815570000468</v>
      </c>
      <c r="H566" s="185">
        <v>118.32169620408354</v>
      </c>
      <c r="I566" s="185">
        <v>293.81596862334135</v>
      </c>
      <c r="J566" s="185">
        <v>1600</v>
      </c>
      <c r="K566" s="185">
        <v>310700</v>
      </c>
      <c r="L566" s="185">
        <v>1268.1632653061224</v>
      </c>
      <c r="M566" s="185">
        <v>268.69961189387135</v>
      </c>
      <c r="N566" s="186">
        <v>9.4499999999999318</v>
      </c>
      <c r="O566" s="186">
        <v>131.54999999999808</v>
      </c>
      <c r="P566" s="186">
        <v>0.5369387755101962</v>
      </c>
      <c r="Q566" s="186">
        <v>1.5042265646210178</v>
      </c>
      <c r="R566" s="187">
        <v>0.89190188586219799</v>
      </c>
      <c r="S566" s="192">
        <v>15.600000000000001</v>
      </c>
      <c r="T566" s="192">
        <v>130.94999999999811</v>
      </c>
      <c r="U566" s="192">
        <v>0.5369387755101962</v>
      </c>
      <c r="V566" s="192">
        <v>1.6560879505933042</v>
      </c>
      <c r="W566" s="187">
        <v>0.89239492173055723</v>
      </c>
      <c r="X566" s="187">
        <v>1.7842968075927552</v>
      </c>
      <c r="Y566" s="188">
        <v>29</v>
      </c>
      <c r="Z566" s="188">
        <v>76</v>
      </c>
      <c r="AA566" s="188">
        <v>55</v>
      </c>
      <c r="AB566" s="188">
        <v>85</v>
      </c>
      <c r="AC566" s="188">
        <v>75</v>
      </c>
      <c r="AD566" s="189">
        <v>20.28249999999997</v>
      </c>
    </row>
    <row r="567" spans="1:30" s="183" customFormat="1" ht="11.35" x14ac:dyDescent="0.35">
      <c r="A567" s="175">
        <v>554</v>
      </c>
      <c r="B567" s="175">
        <v>19.049999999999272</v>
      </c>
      <c r="C567" s="175">
        <v>1212.3000000000038</v>
      </c>
      <c r="D567" s="184">
        <v>4.948163265306138</v>
      </c>
      <c r="E567" s="184">
        <v>5.1519798333012812</v>
      </c>
      <c r="F567" s="185">
        <v>1499.1983999999352</v>
      </c>
      <c r="G567" s="185">
        <v>36374.301180000119</v>
      </c>
      <c r="H567" s="185">
        <v>148.46653542857192</v>
      </c>
      <c r="I567" s="185">
        <v>287.70203349422212</v>
      </c>
      <c r="J567" s="185">
        <v>1600</v>
      </c>
      <c r="K567" s="185">
        <v>322050</v>
      </c>
      <c r="L567" s="185">
        <v>1314.4897959183672</v>
      </c>
      <c r="M567" s="185">
        <v>277.36362196382686</v>
      </c>
      <c r="N567" s="186">
        <v>5.8499999999999091</v>
      </c>
      <c r="O567" s="186">
        <v>81.449999999998795</v>
      </c>
      <c r="P567" s="186">
        <v>0.33244897959183184</v>
      </c>
      <c r="Q567" s="186">
        <v>1.067227007770946</v>
      </c>
      <c r="R567" s="187">
        <v>0.93148264984227225</v>
      </c>
      <c r="S567" s="192">
        <v>11.700000000000001</v>
      </c>
      <c r="T567" s="192">
        <v>111.7499999999991</v>
      </c>
      <c r="U567" s="192">
        <v>0.33244897959183184</v>
      </c>
      <c r="V567" s="192">
        <v>1.5287890529930264</v>
      </c>
      <c r="W567" s="187">
        <v>0.90599369085173564</v>
      </c>
      <c r="X567" s="187">
        <v>1.8374763406940078</v>
      </c>
      <c r="Y567" s="188">
        <v>21</v>
      </c>
      <c r="Z567" s="188">
        <v>61</v>
      </c>
      <c r="AA567" s="188">
        <v>78</v>
      </c>
      <c r="AB567" s="188">
        <v>82</v>
      </c>
      <c r="AC567" s="188">
        <v>78</v>
      </c>
      <c r="AD567" s="189">
        <v>19.812499999999986</v>
      </c>
    </row>
    <row r="568" spans="1:30" s="183" customFormat="1" ht="11.35" x14ac:dyDescent="0.35">
      <c r="A568" s="175">
        <v>555</v>
      </c>
      <c r="B568" s="175">
        <v>15.749999999999545</v>
      </c>
      <c r="C568" s="175">
        <v>790.34999999999786</v>
      </c>
      <c r="D568" s="184">
        <v>3.2259183673469303</v>
      </c>
      <c r="E568" s="184">
        <v>3.9772523870991177</v>
      </c>
      <c r="F568" s="185">
        <v>1084.2417000000082</v>
      </c>
      <c r="G568" s="185">
        <v>15991.375234999943</v>
      </c>
      <c r="H568" s="185">
        <v>65.270919326530375</v>
      </c>
      <c r="I568" s="185">
        <v>155.2326295280042</v>
      </c>
      <c r="J568" s="185">
        <v>1600</v>
      </c>
      <c r="K568" s="185">
        <v>305350</v>
      </c>
      <c r="L568" s="185">
        <v>1246.3265306122448</v>
      </c>
      <c r="M568" s="185">
        <v>267.05508332729187</v>
      </c>
      <c r="N568" s="186">
        <v>9.5999999999999091</v>
      </c>
      <c r="O568" s="186">
        <v>155.24999999999912</v>
      </c>
      <c r="P568" s="186">
        <v>0.63367346938775149</v>
      </c>
      <c r="Q568" s="186">
        <v>1.6409397221193975</v>
      </c>
      <c r="R568" s="187">
        <v>0.87149242612366595</v>
      </c>
      <c r="S568" s="192">
        <v>13.650000000000002</v>
      </c>
      <c r="T568" s="192">
        <v>163.19999999999891</v>
      </c>
      <c r="U568" s="192">
        <v>0.63367346938775149</v>
      </c>
      <c r="V568" s="192">
        <v>1.6435153451862885</v>
      </c>
      <c r="W568" s="187">
        <v>0.86491184504594076</v>
      </c>
      <c r="X568" s="187">
        <v>1.7364042711696066</v>
      </c>
      <c r="Y568" s="188">
        <v>28</v>
      </c>
      <c r="Z568" s="188">
        <v>86</v>
      </c>
      <c r="AA568" s="188">
        <v>46</v>
      </c>
      <c r="AB568" s="188">
        <v>67</v>
      </c>
      <c r="AC568" s="188">
        <v>93</v>
      </c>
      <c r="AD568" s="189">
        <v>20.134999999999984</v>
      </c>
    </row>
    <row r="569" spans="1:30" s="183" customFormat="1" ht="11.35" x14ac:dyDescent="0.35">
      <c r="A569" s="175">
        <v>556</v>
      </c>
      <c r="B569" s="175">
        <v>14.100000000000023</v>
      </c>
      <c r="C569" s="175">
        <v>542.40000000000498</v>
      </c>
      <c r="D569" s="184">
        <v>2.2138775510204285</v>
      </c>
      <c r="E569" s="184">
        <v>2.8921514882257653</v>
      </c>
      <c r="F569" s="185">
        <v>495.270899999996</v>
      </c>
      <c r="G569" s="185">
        <v>9525.4128500000461</v>
      </c>
      <c r="H569" s="185">
        <v>38.879236122449164</v>
      </c>
      <c r="I569" s="185">
        <v>74.891137392994295</v>
      </c>
      <c r="J569" s="185">
        <v>1600</v>
      </c>
      <c r="K569" s="185">
        <v>303700</v>
      </c>
      <c r="L569" s="185">
        <v>1239.591836734694</v>
      </c>
      <c r="M569" s="185">
        <v>260.99556543931834</v>
      </c>
      <c r="N569" s="186">
        <v>9.5999999999999091</v>
      </c>
      <c r="O569" s="186">
        <v>161.69999999999786</v>
      </c>
      <c r="P569" s="186">
        <v>0.65999999999999126</v>
      </c>
      <c r="Q569" s="186">
        <v>1.5602884348734831</v>
      </c>
      <c r="R569" s="187">
        <v>0.86395759717314635</v>
      </c>
      <c r="S569" s="192">
        <v>7.8000000000000007</v>
      </c>
      <c r="T569" s="192">
        <v>150.44999999999771</v>
      </c>
      <c r="U569" s="192">
        <v>0.65999999999999126</v>
      </c>
      <c r="V569" s="192">
        <v>1.5571541907070832</v>
      </c>
      <c r="W569" s="187">
        <v>0.87342251388187953</v>
      </c>
      <c r="X569" s="187">
        <v>1.737380111055026</v>
      </c>
      <c r="Y569" s="188">
        <v>29</v>
      </c>
      <c r="Z569" s="188">
        <v>84</v>
      </c>
      <c r="AA569" s="188">
        <v>47</v>
      </c>
      <c r="AB569" s="188">
        <v>76</v>
      </c>
      <c r="AC569" s="188">
        <v>84</v>
      </c>
      <c r="AD569" s="189">
        <v>19.809999999999963</v>
      </c>
    </row>
    <row r="570" spans="1:30" s="183" customFormat="1" ht="11.35" x14ac:dyDescent="0.35">
      <c r="A570" s="175">
        <v>557</v>
      </c>
      <c r="B570" s="175">
        <v>13.5</v>
      </c>
      <c r="C570" s="175">
        <v>465.0000000000025</v>
      </c>
      <c r="D570" s="184">
        <v>1.8979591836734795</v>
      </c>
      <c r="E570" s="184">
        <v>2.9693750926668367</v>
      </c>
      <c r="F570" s="185">
        <v>803.14200000000017</v>
      </c>
      <c r="G570" s="185">
        <v>9235.1662550001038</v>
      </c>
      <c r="H570" s="185">
        <v>37.694556142857564</v>
      </c>
      <c r="I570" s="185">
        <v>107.22635302098941</v>
      </c>
      <c r="J570" s="185">
        <v>1600</v>
      </c>
      <c r="K570" s="185">
        <v>302150</v>
      </c>
      <c r="L570" s="185">
        <v>1233.2653061224489</v>
      </c>
      <c r="M570" s="185">
        <v>275.17794358499026</v>
      </c>
      <c r="N570" s="186">
        <v>9.5999999999999091</v>
      </c>
      <c r="O570" s="186">
        <v>224.99999999999767</v>
      </c>
      <c r="P570" s="186">
        <v>0.91836734693876598</v>
      </c>
      <c r="Q570" s="186">
        <v>1.9384825345187606</v>
      </c>
      <c r="R570" s="187">
        <v>0.82311320754717132</v>
      </c>
      <c r="S570" s="192">
        <v>9.75</v>
      </c>
      <c r="T570" s="192">
        <v>236.9999999999975</v>
      </c>
      <c r="U570" s="192">
        <v>0.91836734693876598</v>
      </c>
      <c r="V570" s="192">
        <v>2.0934164713651073</v>
      </c>
      <c r="W570" s="187">
        <v>0.81367924528302049</v>
      </c>
      <c r="X570" s="187">
        <v>1.6367924528301918</v>
      </c>
      <c r="Y570" s="188">
        <v>40</v>
      </c>
      <c r="Z570" s="188">
        <v>77</v>
      </c>
      <c r="AA570" s="188">
        <v>43</v>
      </c>
      <c r="AB570" s="188">
        <v>95</v>
      </c>
      <c r="AC570" s="188">
        <v>65</v>
      </c>
      <c r="AD570" s="189">
        <v>21.199999999999957</v>
      </c>
    </row>
    <row r="571" spans="1:30" s="183" customFormat="1" ht="11.35" x14ac:dyDescent="0.35">
      <c r="A571" s="175">
        <v>558</v>
      </c>
      <c r="B571" s="175">
        <v>17.699999999999989</v>
      </c>
      <c r="C571" s="175">
        <v>791.70000000000505</v>
      </c>
      <c r="D571" s="184">
        <v>3.2314285714285922</v>
      </c>
      <c r="E571" s="184">
        <v>4.3370581931179917</v>
      </c>
      <c r="F571" s="185">
        <v>1111.0130999999992</v>
      </c>
      <c r="G571" s="185">
        <v>17222.78527000012</v>
      </c>
      <c r="H571" s="185">
        <v>70.297082734694371</v>
      </c>
      <c r="I571" s="185">
        <v>160.80367909143584</v>
      </c>
      <c r="J571" s="185">
        <v>1600</v>
      </c>
      <c r="K571" s="185">
        <v>306700</v>
      </c>
      <c r="L571" s="185">
        <v>1251.8367346938776</v>
      </c>
      <c r="M571" s="185">
        <v>276.07222764077528</v>
      </c>
      <c r="N571" s="186">
        <v>9.4500000000000455</v>
      </c>
      <c r="O571" s="186">
        <v>145.34999999999923</v>
      </c>
      <c r="P571" s="186">
        <v>0.59326530612244588</v>
      </c>
      <c r="Q571" s="186">
        <v>1.5926269511576399</v>
      </c>
      <c r="R571" s="187">
        <v>0.88146788990825753</v>
      </c>
      <c r="S571" s="192">
        <v>9.6000000000000227</v>
      </c>
      <c r="T571" s="192">
        <v>179.99999999999909</v>
      </c>
      <c r="U571" s="192">
        <v>0.59326530612244588</v>
      </c>
      <c r="V571" s="192">
        <v>1.8205398024482744</v>
      </c>
      <c r="W571" s="187">
        <v>0.85321100917431247</v>
      </c>
      <c r="X571" s="187">
        <v>1.7346788990825699</v>
      </c>
      <c r="Y571" s="188">
        <v>35</v>
      </c>
      <c r="Z571" s="188">
        <v>75</v>
      </c>
      <c r="AA571" s="188">
        <v>50</v>
      </c>
      <c r="AB571" s="188">
        <v>81</v>
      </c>
      <c r="AC571" s="188">
        <v>79</v>
      </c>
      <c r="AD571" s="189">
        <v>20.437499999999986</v>
      </c>
    </row>
    <row r="572" spans="1:30" s="183" customFormat="1" ht="11.35" x14ac:dyDescent="0.35">
      <c r="A572" s="175">
        <v>559</v>
      </c>
      <c r="B572" s="175">
        <v>14.550000000000068</v>
      </c>
      <c r="C572" s="175">
        <v>752.85000000000787</v>
      </c>
      <c r="D572" s="184">
        <v>3.0728571428571749</v>
      </c>
      <c r="E572" s="184">
        <v>3.3462739248794162</v>
      </c>
      <c r="F572" s="185">
        <v>1097.6274000000012</v>
      </c>
      <c r="G572" s="185">
        <v>18757.604505000218</v>
      </c>
      <c r="H572" s="185">
        <v>76.56165104081721</v>
      </c>
      <c r="I572" s="185">
        <v>166.41048274773129</v>
      </c>
      <c r="J572" s="185">
        <v>1600</v>
      </c>
      <c r="K572" s="185">
        <v>305300</v>
      </c>
      <c r="L572" s="185">
        <v>1246.1224489795918</v>
      </c>
      <c r="M572" s="185">
        <v>264.91427879359787</v>
      </c>
      <c r="N572" s="186">
        <v>5.6999999999999886</v>
      </c>
      <c r="O572" s="186">
        <v>102.29999999999777</v>
      </c>
      <c r="P572" s="186">
        <v>0.41755102040815417</v>
      </c>
      <c r="Q572" s="186">
        <v>1.1948995612709579</v>
      </c>
      <c r="R572" s="187">
        <v>0.91287685232498894</v>
      </c>
      <c r="S572" s="192">
        <v>9.75</v>
      </c>
      <c r="T572" s="192">
        <v>111.59999999999789</v>
      </c>
      <c r="U572" s="192">
        <v>0.41755102040815417</v>
      </c>
      <c r="V572" s="192">
        <v>1.2903727083016918</v>
      </c>
      <c r="W572" s="187">
        <v>0.90495656617271503</v>
      </c>
      <c r="X572" s="187">
        <v>1.8178334184977039</v>
      </c>
      <c r="Y572" s="188">
        <v>32</v>
      </c>
      <c r="Z572" s="188">
        <v>77</v>
      </c>
      <c r="AA572" s="188">
        <v>51</v>
      </c>
      <c r="AB572" s="188">
        <v>75</v>
      </c>
      <c r="AC572" s="188">
        <v>85</v>
      </c>
      <c r="AD572" s="189">
        <v>19.569999999999961</v>
      </c>
    </row>
    <row r="573" spans="1:30" s="183" customFormat="1" ht="11.35" x14ac:dyDescent="0.35">
      <c r="A573" s="175">
        <v>560</v>
      </c>
      <c r="B573" s="175">
        <v>24.899999999999864</v>
      </c>
      <c r="C573" s="175">
        <v>1113.3000000000052</v>
      </c>
      <c r="D573" s="184">
        <v>4.5440816326530822</v>
      </c>
      <c r="E573" s="184">
        <v>6.1393363228538229</v>
      </c>
      <c r="F573" s="185">
        <v>1847.226599999984</v>
      </c>
      <c r="G573" s="185">
        <v>25076.919110000152</v>
      </c>
      <c r="H573" s="185">
        <v>102.35477187755164</v>
      </c>
      <c r="I573" s="185">
        <v>250.76137273687698</v>
      </c>
      <c r="J573" s="185">
        <v>1600</v>
      </c>
      <c r="K573" s="185">
        <v>304000</v>
      </c>
      <c r="L573" s="185">
        <v>1240.8163265306123</v>
      </c>
      <c r="M573" s="185">
        <v>273.80018990980824</v>
      </c>
      <c r="N573" s="186">
        <v>9.6000000000000085</v>
      </c>
      <c r="O573" s="186">
        <v>195.14999999999895</v>
      </c>
      <c r="P573" s="186">
        <v>0.79653061224489374</v>
      </c>
      <c r="Q573" s="186">
        <v>1.7794012059462472</v>
      </c>
      <c r="R573" s="187">
        <v>0.84378001921229651</v>
      </c>
      <c r="S573" s="192">
        <v>9.75</v>
      </c>
      <c r="T573" s="192">
        <v>223.19999999999891</v>
      </c>
      <c r="U573" s="192">
        <v>0.79653061224489374</v>
      </c>
      <c r="V573" s="192">
        <v>2.1465710789821846</v>
      </c>
      <c r="W573" s="187">
        <v>0.82132564841498634</v>
      </c>
      <c r="X573" s="187">
        <v>1.6651056676272828</v>
      </c>
      <c r="Y573" s="188">
        <v>37</v>
      </c>
      <c r="Z573" s="188">
        <v>75</v>
      </c>
      <c r="AA573" s="188">
        <v>48</v>
      </c>
      <c r="AB573" s="188">
        <v>80</v>
      </c>
      <c r="AC573" s="188">
        <v>80</v>
      </c>
      <c r="AD573" s="189">
        <v>20.819999999999983</v>
      </c>
    </row>
    <row r="574" spans="1:30" s="183" customFormat="1" ht="11.35" x14ac:dyDescent="0.35">
      <c r="A574" s="175">
        <v>561</v>
      </c>
      <c r="B574" s="175">
        <v>14.100000000000023</v>
      </c>
      <c r="C574" s="175">
        <v>436.64999999999952</v>
      </c>
      <c r="D574" s="184">
        <v>1.7822448979591816</v>
      </c>
      <c r="E574" s="184">
        <v>2.5641645056256399</v>
      </c>
      <c r="F574" s="185">
        <v>950.38470000000825</v>
      </c>
      <c r="G574" s="185">
        <v>8742.0519399999739</v>
      </c>
      <c r="H574" s="185">
        <v>35.68184465306112</v>
      </c>
      <c r="I574" s="185">
        <v>99.358483972491698</v>
      </c>
      <c r="J574" s="185">
        <v>1600</v>
      </c>
      <c r="K574" s="185">
        <v>312400</v>
      </c>
      <c r="L574" s="185">
        <v>1275.1020408163265</v>
      </c>
      <c r="M574" s="185">
        <v>275.93449603551835</v>
      </c>
      <c r="N574" s="186">
        <v>9.5999999999999091</v>
      </c>
      <c r="O574" s="186">
        <v>174.44999999999939</v>
      </c>
      <c r="P574" s="186">
        <v>0.71204081632652816</v>
      </c>
      <c r="Q574" s="186">
        <v>1.7263174816665461</v>
      </c>
      <c r="R574" s="187">
        <v>0.86164644301689319</v>
      </c>
      <c r="S574" s="192">
        <v>9.75</v>
      </c>
      <c r="T574" s="192">
        <v>198.8999999999993</v>
      </c>
      <c r="U574" s="192">
        <v>0.71204081632652816</v>
      </c>
      <c r="V574" s="192">
        <v>1.806835465521047</v>
      </c>
      <c r="W574" s="187">
        <v>0.84225553176302692</v>
      </c>
      <c r="X574" s="187">
        <v>1.70390197477992</v>
      </c>
      <c r="Y574" s="188">
        <v>32</v>
      </c>
      <c r="Z574" s="188">
        <v>73</v>
      </c>
      <c r="AA574" s="188">
        <v>55</v>
      </c>
      <c r="AB574" s="188">
        <v>67</v>
      </c>
      <c r="AC574" s="188">
        <v>93</v>
      </c>
      <c r="AD574" s="189">
        <v>21.01499999999999</v>
      </c>
    </row>
    <row r="575" spans="1:30" s="183" customFormat="1" ht="11.35" x14ac:dyDescent="0.35">
      <c r="A575" s="175">
        <v>562</v>
      </c>
      <c r="B575" s="175">
        <v>19.950000000000216</v>
      </c>
      <c r="C575" s="175">
        <v>803.85000000000878</v>
      </c>
      <c r="D575" s="184">
        <v>3.2810204081633012</v>
      </c>
      <c r="E575" s="184">
        <v>4.2161400675563696</v>
      </c>
      <c r="F575" s="185">
        <v>1445.6556000000196</v>
      </c>
      <c r="G575" s="185">
        <v>23064.1560200003</v>
      </c>
      <c r="H575" s="185">
        <v>94.13941232653184</v>
      </c>
      <c r="I575" s="185">
        <v>217.8433824567467</v>
      </c>
      <c r="J575" s="185">
        <v>1600</v>
      </c>
      <c r="K575" s="185">
        <v>311550</v>
      </c>
      <c r="L575" s="185">
        <v>1271.6326530612246</v>
      </c>
      <c r="M575" s="185">
        <v>287.72957290853725</v>
      </c>
      <c r="N575" s="186">
        <v>8.2499999999998863</v>
      </c>
      <c r="O575" s="186">
        <v>159.74999999999849</v>
      </c>
      <c r="P575" s="186">
        <v>0.65204081632652444</v>
      </c>
      <c r="Q575" s="186">
        <v>1.6626243076808098</v>
      </c>
      <c r="R575" s="187">
        <v>0.86547934823797013</v>
      </c>
      <c r="S575" s="192">
        <v>11.700000000000001</v>
      </c>
      <c r="T575" s="192">
        <v>142.19999999999862</v>
      </c>
      <c r="U575" s="192">
        <v>0.65204081632652444</v>
      </c>
      <c r="V575" s="192">
        <v>1.6573556352130356</v>
      </c>
      <c r="W575" s="187">
        <v>0.88025767336112271</v>
      </c>
      <c r="X575" s="187">
        <v>1.7457370215990928</v>
      </c>
      <c r="Y575" s="188">
        <v>34</v>
      </c>
      <c r="Z575" s="188">
        <v>64</v>
      </c>
      <c r="AA575" s="188">
        <v>62</v>
      </c>
      <c r="AB575" s="188">
        <v>77</v>
      </c>
      <c r="AC575" s="188">
        <v>83</v>
      </c>
      <c r="AD575" s="189">
        <v>19.792499999999976</v>
      </c>
    </row>
    <row r="576" spans="1:30" s="183" customFormat="1" ht="11.35" x14ac:dyDescent="0.35">
      <c r="A576" s="175">
        <v>563</v>
      </c>
      <c r="B576" s="175">
        <v>30.150000000000091</v>
      </c>
      <c r="C576" s="175">
        <v>1950.9000000000101</v>
      </c>
      <c r="D576" s="184">
        <v>7.9628571428571844</v>
      </c>
      <c r="E576" s="184">
        <v>7.3748317569028883</v>
      </c>
      <c r="F576" s="185">
        <v>2329.1118000000124</v>
      </c>
      <c r="G576" s="185">
        <v>52404.271850000354</v>
      </c>
      <c r="H576" s="185">
        <v>213.89498714285858</v>
      </c>
      <c r="I576" s="185">
        <v>384.3020449989441</v>
      </c>
      <c r="J576" s="185">
        <v>1600</v>
      </c>
      <c r="K576" s="185">
        <v>314700</v>
      </c>
      <c r="L576" s="185">
        <v>1284.4897959183672</v>
      </c>
      <c r="M576" s="185">
        <v>276.14190062483442</v>
      </c>
      <c r="N576" s="186">
        <v>7.6499999999999773</v>
      </c>
      <c r="O576" s="186">
        <v>71.399999999999423</v>
      </c>
      <c r="P576" s="186">
        <v>0.29142857142856909</v>
      </c>
      <c r="Q576" s="186">
        <v>0.99142222730120289</v>
      </c>
      <c r="R576" s="187">
        <v>0.93835793835793879</v>
      </c>
      <c r="S576" s="192">
        <v>7.6500000000000341</v>
      </c>
      <c r="T576" s="192">
        <v>90.299999999999415</v>
      </c>
      <c r="U576" s="192">
        <v>0.29142857142856909</v>
      </c>
      <c r="V576" s="192">
        <v>1.2841451197292948</v>
      </c>
      <c r="W576" s="187">
        <v>0.92204092204092236</v>
      </c>
      <c r="X576" s="187">
        <v>1.860398860398861</v>
      </c>
      <c r="Y576" s="188">
        <v>28</v>
      </c>
      <c r="Z576" s="188">
        <v>75</v>
      </c>
      <c r="AA576" s="188">
        <v>57</v>
      </c>
      <c r="AB576" s="188">
        <v>82</v>
      </c>
      <c r="AC576" s="188">
        <v>78</v>
      </c>
      <c r="AD576" s="189">
        <v>19.304999999999989</v>
      </c>
    </row>
    <row r="577" spans="1:30" s="183" customFormat="1" ht="11.35" x14ac:dyDescent="0.35">
      <c r="A577" s="175">
        <v>564</v>
      </c>
      <c r="B577" s="175">
        <v>13.350000000000023</v>
      </c>
      <c r="C577" s="175">
        <v>729.15000000000362</v>
      </c>
      <c r="D577" s="184">
        <v>2.9761224489796065</v>
      </c>
      <c r="E577" s="184">
        <v>3.3520502756549719</v>
      </c>
      <c r="F577" s="185">
        <v>950.38470000000825</v>
      </c>
      <c r="G577" s="185">
        <v>17042.227050000092</v>
      </c>
      <c r="H577" s="185">
        <v>69.560110408163638</v>
      </c>
      <c r="I577" s="185">
        <v>148.46191884137099</v>
      </c>
      <c r="J577" s="185">
        <v>1600</v>
      </c>
      <c r="K577" s="185">
        <v>313650</v>
      </c>
      <c r="L577" s="185">
        <v>1280.204081632653</v>
      </c>
      <c r="M577" s="185">
        <v>280.12358071943032</v>
      </c>
      <c r="N577" s="186">
        <v>7.6499999999999773</v>
      </c>
      <c r="O577" s="186">
        <v>146.09999999999809</v>
      </c>
      <c r="P577" s="186">
        <v>0.59632653061223706</v>
      </c>
      <c r="Q577" s="186">
        <v>1.5579538044740495</v>
      </c>
      <c r="R577" s="187">
        <v>0.8802704363859879</v>
      </c>
      <c r="S577" s="192">
        <v>9.5999999999999091</v>
      </c>
      <c r="T577" s="192">
        <v>155.2499999999981</v>
      </c>
      <c r="U577" s="192">
        <v>0.59632653061223706</v>
      </c>
      <c r="V577" s="192">
        <v>1.6771789031789632</v>
      </c>
      <c r="W577" s="187">
        <v>0.87277197295636266</v>
      </c>
      <c r="X577" s="187">
        <v>1.7530424093423504</v>
      </c>
      <c r="Y577" s="188">
        <v>36</v>
      </c>
      <c r="Z577" s="188">
        <v>69</v>
      </c>
      <c r="AA577" s="188">
        <v>55</v>
      </c>
      <c r="AB577" s="188">
        <v>88</v>
      </c>
      <c r="AC577" s="188">
        <v>72</v>
      </c>
      <c r="AD577" s="189">
        <v>20.33749999999997</v>
      </c>
    </row>
    <row r="578" spans="1:30" s="183" customFormat="1" ht="11.35" x14ac:dyDescent="0.35">
      <c r="A578" s="175">
        <v>565</v>
      </c>
      <c r="B578" s="175">
        <v>13.650000000000091</v>
      </c>
      <c r="C578" s="175">
        <v>673.35000000000264</v>
      </c>
      <c r="D578" s="184">
        <v>2.7483673469387861</v>
      </c>
      <c r="E578" s="184">
        <v>3.367074389803479</v>
      </c>
      <c r="F578" s="185">
        <v>1097.6273999999962</v>
      </c>
      <c r="G578" s="185">
        <v>17045.201650000028</v>
      </c>
      <c r="H578" s="185">
        <v>69.572251632653177</v>
      </c>
      <c r="I578" s="185">
        <v>153.24584807627124</v>
      </c>
      <c r="J578" s="185">
        <v>1600</v>
      </c>
      <c r="K578" s="185">
        <v>316150</v>
      </c>
      <c r="L578" s="185">
        <v>1290.408163265306</v>
      </c>
      <c r="M578" s="185">
        <v>272.69871070163452</v>
      </c>
      <c r="N578" s="186">
        <v>7.6499999999999773</v>
      </c>
      <c r="O578" s="186">
        <v>142.94999999999914</v>
      </c>
      <c r="P578" s="186">
        <v>0.58346938775509849</v>
      </c>
      <c r="Q578" s="186">
        <v>1.477641495569163</v>
      </c>
      <c r="R578" s="187">
        <v>0.88290944833517693</v>
      </c>
      <c r="S578" s="192">
        <v>7.8000000000000007</v>
      </c>
      <c r="T578" s="192">
        <v>167.69999999999894</v>
      </c>
      <c r="U578" s="192">
        <v>0.58346938775509849</v>
      </c>
      <c r="V578" s="192">
        <v>1.7623173794756657</v>
      </c>
      <c r="W578" s="187">
        <v>0.86263668755375433</v>
      </c>
      <c r="X578" s="187">
        <v>1.7455461358889313</v>
      </c>
      <c r="Y578" s="188">
        <v>29</v>
      </c>
      <c r="Z578" s="188">
        <v>70</v>
      </c>
      <c r="AA578" s="188">
        <v>61</v>
      </c>
      <c r="AB578" s="188">
        <v>86</v>
      </c>
      <c r="AC578" s="188">
        <v>74</v>
      </c>
      <c r="AD578" s="189">
        <v>20.347499999999982</v>
      </c>
    </row>
    <row r="579" spans="1:30" s="183" customFormat="1" ht="11.35" x14ac:dyDescent="0.35">
      <c r="A579" s="175">
        <v>566</v>
      </c>
      <c r="B579" s="175">
        <v>12</v>
      </c>
      <c r="C579" s="175">
        <v>527.24999999999693</v>
      </c>
      <c r="D579" s="184">
        <v>2.1520408163265179</v>
      </c>
      <c r="E579" s="184">
        <v>2.7310291847878818</v>
      </c>
      <c r="F579" s="185">
        <v>762.98489999997582</v>
      </c>
      <c r="G579" s="185">
        <v>12088.774399999938</v>
      </c>
      <c r="H579" s="185">
        <v>49.341936326530359</v>
      </c>
      <c r="I579" s="185">
        <v>107.44054561863173</v>
      </c>
      <c r="J579" s="185">
        <v>1600</v>
      </c>
      <c r="K579" s="185">
        <v>313650</v>
      </c>
      <c r="L579" s="185">
        <v>1280.204081632653</v>
      </c>
      <c r="M579" s="185">
        <v>280.12358071943032</v>
      </c>
      <c r="N579" s="186">
        <v>9.5999999999999943</v>
      </c>
      <c r="O579" s="186">
        <v>152.99999999999937</v>
      </c>
      <c r="P579" s="186">
        <v>0.62448979591836484</v>
      </c>
      <c r="Q579" s="186">
        <v>1.5534969294904992</v>
      </c>
      <c r="R579" s="187">
        <v>0.87529037779679708</v>
      </c>
      <c r="S579" s="192">
        <v>9.75</v>
      </c>
      <c r="T579" s="192">
        <v>182.69999999999945</v>
      </c>
      <c r="U579" s="192">
        <v>0.62448979591836484</v>
      </c>
      <c r="V579" s="192">
        <v>1.7806024491635326</v>
      </c>
      <c r="W579" s="187">
        <v>0.85108203936911642</v>
      </c>
      <c r="X579" s="187">
        <v>1.7263724171659134</v>
      </c>
      <c r="Y579" s="188">
        <v>31</v>
      </c>
      <c r="Z579" s="188">
        <v>78</v>
      </c>
      <c r="AA579" s="188">
        <v>51</v>
      </c>
      <c r="AB579" s="188">
        <v>83</v>
      </c>
      <c r="AC579" s="188">
        <v>77</v>
      </c>
      <c r="AD579" s="189">
        <v>20.447499999999991</v>
      </c>
    </row>
    <row r="580" spans="1:30" s="183" customFormat="1" ht="11.35" x14ac:dyDescent="0.35">
      <c r="A580" s="175">
        <v>567</v>
      </c>
      <c r="B580" s="175">
        <v>16.200000000000045</v>
      </c>
      <c r="C580" s="175">
        <v>679.50000000000205</v>
      </c>
      <c r="D580" s="184">
        <v>2.7734693877551102</v>
      </c>
      <c r="E580" s="184">
        <v>3.9516662552278543</v>
      </c>
      <c r="F580" s="185">
        <v>1378.7271000000044</v>
      </c>
      <c r="G580" s="185">
        <v>22982.577615000027</v>
      </c>
      <c r="H580" s="185">
        <v>93.806439244898073</v>
      </c>
      <c r="I580" s="185">
        <v>234.99158610864183</v>
      </c>
      <c r="J580" s="185">
        <v>1600</v>
      </c>
      <c r="K580" s="185">
        <v>310600</v>
      </c>
      <c r="L580" s="185">
        <v>1267.7551020408164</v>
      </c>
      <c r="M580" s="185">
        <v>264.46098372035488</v>
      </c>
      <c r="N580" s="186">
        <v>9.2999999999998408</v>
      </c>
      <c r="O580" s="186">
        <v>146.69999999999862</v>
      </c>
      <c r="P580" s="186">
        <v>0.59877551020407604</v>
      </c>
      <c r="Q580" s="186">
        <v>1.57192274537604</v>
      </c>
      <c r="R580" s="187">
        <v>0.88184124682856213</v>
      </c>
      <c r="S580" s="192">
        <v>9.75</v>
      </c>
      <c r="T580" s="192">
        <v>167.84999999999843</v>
      </c>
      <c r="U580" s="192">
        <v>0.59877551020407604</v>
      </c>
      <c r="V580" s="192">
        <v>1.6750741633312003</v>
      </c>
      <c r="W580" s="187">
        <v>0.86480608916274115</v>
      </c>
      <c r="X580" s="187">
        <v>1.7466473359913033</v>
      </c>
      <c r="Y580" s="188">
        <v>31</v>
      </c>
      <c r="Z580" s="188">
        <v>79</v>
      </c>
      <c r="AA580" s="188">
        <v>50</v>
      </c>
      <c r="AB580" s="188">
        <v>75</v>
      </c>
      <c r="AC580" s="188">
        <v>85</v>
      </c>
      <c r="AD580" s="189">
        <v>20.692499999999978</v>
      </c>
    </row>
    <row r="581" spans="1:30" s="183" customFormat="1" ht="11.35" x14ac:dyDescent="0.35">
      <c r="A581" s="175">
        <v>568</v>
      </c>
      <c r="B581" s="175">
        <v>34.800000000000068</v>
      </c>
      <c r="C581" s="175">
        <v>1456.9500000000219</v>
      </c>
      <c r="D581" s="184">
        <v>5.94673469387764</v>
      </c>
      <c r="E581" s="184">
        <v>8.8875251925481606</v>
      </c>
      <c r="F581" s="185">
        <v>1860.612300000043</v>
      </c>
      <c r="G581" s="185">
        <v>36536.78870500053</v>
      </c>
      <c r="H581" s="185">
        <v>149.12974981632868</v>
      </c>
      <c r="I581" s="185">
        <v>327.61685843410163</v>
      </c>
      <c r="J581" s="185">
        <v>1600</v>
      </c>
      <c r="K581" s="185">
        <v>317000</v>
      </c>
      <c r="L581" s="185">
        <v>1293.8775510204082</v>
      </c>
      <c r="M581" s="185">
        <v>276.02874884819391</v>
      </c>
      <c r="N581" s="186">
        <v>7.6500000000000057</v>
      </c>
      <c r="O581" s="186">
        <v>139.79999999999842</v>
      </c>
      <c r="P581" s="186">
        <v>0.5706122448979527</v>
      </c>
      <c r="Q581" s="186">
        <v>1.428606176392385</v>
      </c>
      <c r="R581" s="187">
        <v>0.88429546865301178</v>
      </c>
      <c r="S581" s="192">
        <v>11.700000000000001</v>
      </c>
      <c r="T581" s="192">
        <v>149.24999999999878</v>
      </c>
      <c r="U581" s="192">
        <v>0.5706122448979527</v>
      </c>
      <c r="V581" s="192">
        <v>1.6703867677369513</v>
      </c>
      <c r="W581" s="187">
        <v>0.87647423960273207</v>
      </c>
      <c r="X581" s="187">
        <v>1.7607697082557439</v>
      </c>
      <c r="Y581" s="188">
        <v>26</v>
      </c>
      <c r="Z581" s="188">
        <v>71</v>
      </c>
      <c r="AA581" s="188">
        <v>63</v>
      </c>
      <c r="AB581" s="188">
        <v>69</v>
      </c>
      <c r="AC581" s="188">
        <v>91</v>
      </c>
      <c r="AD581" s="189">
        <v>20.137499999999978</v>
      </c>
    </row>
    <row r="582" spans="1:30" s="183" customFormat="1" ht="11.35" x14ac:dyDescent="0.35">
      <c r="A582" s="175">
        <v>569</v>
      </c>
      <c r="B582" s="175">
        <v>15.300000000000068</v>
      </c>
      <c r="C582" s="175">
        <v>491.40000000000447</v>
      </c>
      <c r="D582" s="184">
        <v>2.005714285714304</v>
      </c>
      <c r="E582" s="184">
        <v>3.0606351799778673</v>
      </c>
      <c r="F582" s="185">
        <v>883.45620000000315</v>
      </c>
      <c r="G582" s="185">
        <v>10587.716875000073</v>
      </c>
      <c r="H582" s="185">
        <v>43.215170918367647</v>
      </c>
      <c r="I582" s="185">
        <v>113.11015509494997</v>
      </c>
      <c r="J582" s="185">
        <v>1600</v>
      </c>
      <c r="K582" s="185">
        <v>306150</v>
      </c>
      <c r="L582" s="185">
        <v>1249.591836734694</v>
      </c>
      <c r="M582" s="185">
        <v>268.91524034621938</v>
      </c>
      <c r="N582" s="186">
        <v>7.6500000000000341</v>
      </c>
      <c r="O582" s="186">
        <v>186.74999999999878</v>
      </c>
      <c r="P582" s="186">
        <v>0.76224489795917871</v>
      </c>
      <c r="Q582" s="186">
        <v>1.7176974977793777</v>
      </c>
      <c r="R582" s="187">
        <v>0.85385608639511756</v>
      </c>
      <c r="S582" s="192">
        <v>9.75</v>
      </c>
      <c r="T582" s="192">
        <v>191.84999999999866</v>
      </c>
      <c r="U582" s="192">
        <v>0.76224489795917871</v>
      </c>
      <c r="V582" s="192">
        <v>1.847181286515363</v>
      </c>
      <c r="W582" s="187">
        <v>0.8498650076300045</v>
      </c>
      <c r="X582" s="187">
        <v>1.7037210940251222</v>
      </c>
      <c r="Y582" s="188">
        <v>32</v>
      </c>
      <c r="Z582" s="188">
        <v>85</v>
      </c>
      <c r="AA582" s="188">
        <v>43</v>
      </c>
      <c r="AB582" s="188">
        <v>88</v>
      </c>
      <c r="AC582" s="188">
        <v>72</v>
      </c>
      <c r="AD582" s="189">
        <v>21.297499999999978</v>
      </c>
    </row>
    <row r="583" spans="1:30" s="183" customFormat="1" ht="11.35" x14ac:dyDescent="0.35">
      <c r="A583" s="175">
        <v>570</v>
      </c>
      <c r="B583" s="175">
        <v>23.399999999999864</v>
      </c>
      <c r="C583" s="175">
        <v>1183.800000000012</v>
      </c>
      <c r="D583" s="184">
        <v>4.8318367346939262</v>
      </c>
      <c r="E583" s="184">
        <v>6.0328834803921865</v>
      </c>
      <c r="F583" s="185">
        <v>2088.169199999988</v>
      </c>
      <c r="G583" s="185">
        <v>31521.241280000166</v>
      </c>
      <c r="H583" s="185">
        <v>128.65812767347006</v>
      </c>
      <c r="I583" s="185">
        <v>298.66441175641557</v>
      </c>
      <c r="J583" s="185">
        <v>1600</v>
      </c>
      <c r="K583" s="185">
        <v>316500</v>
      </c>
      <c r="L583" s="185">
        <v>1291.8367346938776</v>
      </c>
      <c r="M583" s="185">
        <v>271.29526493505074</v>
      </c>
      <c r="N583" s="186">
        <v>7.6500000000000341</v>
      </c>
      <c r="O583" s="186">
        <v>114.29999999999885</v>
      </c>
      <c r="P583" s="186">
        <v>0.46653061224489323</v>
      </c>
      <c r="Q583" s="186">
        <v>1.4250978554557574</v>
      </c>
      <c r="R583" s="187">
        <v>0.90395765061759603</v>
      </c>
      <c r="S583" s="192">
        <v>9.5999999999999943</v>
      </c>
      <c r="T583" s="192">
        <v>113.09999999999862</v>
      </c>
      <c r="U583" s="192">
        <v>0.46653061224489323</v>
      </c>
      <c r="V583" s="192">
        <v>1.3505301735796411</v>
      </c>
      <c r="W583" s="187">
        <v>0.90496596924628292</v>
      </c>
      <c r="X583" s="187">
        <v>1.808923619863879</v>
      </c>
      <c r="Y583" s="188">
        <v>29</v>
      </c>
      <c r="Z583" s="188">
        <v>75</v>
      </c>
      <c r="AA583" s="188">
        <v>56</v>
      </c>
      <c r="AB583" s="188">
        <v>72</v>
      </c>
      <c r="AC583" s="188">
        <v>88</v>
      </c>
      <c r="AD583" s="189">
        <v>19.834999999999976</v>
      </c>
    </row>
    <row r="584" spans="1:30" s="183" customFormat="1" ht="11.35" x14ac:dyDescent="0.35">
      <c r="A584" s="175">
        <v>571</v>
      </c>
      <c r="B584" s="175">
        <v>18.600000000000136</v>
      </c>
      <c r="C584" s="175">
        <v>676.80000000000609</v>
      </c>
      <c r="D584" s="184">
        <v>2.7624489795918614</v>
      </c>
      <c r="E584" s="184">
        <v>3.4777598608947025</v>
      </c>
      <c r="F584" s="185">
        <v>950.38470000000314</v>
      </c>
      <c r="G584" s="185">
        <v>14365.384510000124</v>
      </c>
      <c r="H584" s="185">
        <v>58.634222489796421</v>
      </c>
      <c r="I584" s="185">
        <v>123.56914192215747</v>
      </c>
      <c r="J584" s="185">
        <v>1600</v>
      </c>
      <c r="K584" s="185">
        <v>302500</v>
      </c>
      <c r="L584" s="185">
        <v>1234.6938775510205</v>
      </c>
      <c r="M584" s="185">
        <v>257.90853348171669</v>
      </c>
      <c r="N584" s="186">
        <v>9.5999999999999091</v>
      </c>
      <c r="O584" s="186">
        <v>149.39999999999844</v>
      </c>
      <c r="P584" s="186">
        <v>0.60979591836734059</v>
      </c>
      <c r="Q584" s="186">
        <v>1.5547277050559316</v>
      </c>
      <c r="R584" s="187">
        <v>0.87644212876814409</v>
      </c>
      <c r="S584" s="192">
        <v>9.75</v>
      </c>
      <c r="T584" s="192">
        <v>159.14999999999878</v>
      </c>
      <c r="U584" s="192">
        <v>0.60979591836734059</v>
      </c>
      <c r="V584" s="192">
        <v>1.7636760222355126</v>
      </c>
      <c r="W584" s="187">
        <v>0.86837861307530173</v>
      </c>
      <c r="X584" s="187">
        <v>1.7448207418434458</v>
      </c>
      <c r="Y584" s="188">
        <v>33</v>
      </c>
      <c r="Z584" s="188">
        <v>84</v>
      </c>
      <c r="AA584" s="188">
        <v>43</v>
      </c>
      <c r="AB584" s="188">
        <v>85</v>
      </c>
      <c r="AC584" s="188">
        <v>75</v>
      </c>
      <c r="AD584" s="189">
        <v>20.152499999999979</v>
      </c>
    </row>
    <row r="585" spans="1:30" s="183" customFormat="1" ht="11.35" x14ac:dyDescent="0.35">
      <c r="A585" s="175">
        <v>572</v>
      </c>
      <c r="B585" s="175">
        <v>22.500000000000227</v>
      </c>
      <c r="C585" s="175">
        <v>951.00000000001285</v>
      </c>
      <c r="D585" s="184">
        <v>3.8816326530612768</v>
      </c>
      <c r="E585" s="184">
        <v>5.2404919158645145</v>
      </c>
      <c r="F585" s="185">
        <v>1860.6123000000125</v>
      </c>
      <c r="G585" s="185">
        <v>23564.632470000382</v>
      </c>
      <c r="H585" s="185">
        <v>96.182173346940331</v>
      </c>
      <c r="I585" s="185">
        <v>249.3338131441202</v>
      </c>
      <c r="J585" s="185">
        <v>1600</v>
      </c>
      <c r="K585" s="185">
        <v>317000</v>
      </c>
      <c r="L585" s="185">
        <v>1293.8775510204082</v>
      </c>
      <c r="M585" s="185">
        <v>259.97175387655125</v>
      </c>
      <c r="N585" s="186">
        <v>7.7999999999999687</v>
      </c>
      <c r="O585" s="186">
        <v>168.14999999999827</v>
      </c>
      <c r="P585" s="186">
        <v>0.68632653061223781</v>
      </c>
      <c r="Q585" s="186">
        <v>1.6098845466667795</v>
      </c>
      <c r="R585" s="187">
        <v>0.86602127405282781</v>
      </c>
      <c r="S585" s="192">
        <v>9.75</v>
      </c>
      <c r="T585" s="192">
        <v>164.2499999999981</v>
      </c>
      <c r="U585" s="192">
        <v>0.68632653061223781</v>
      </c>
      <c r="V585" s="192">
        <v>1.7712098291702894</v>
      </c>
      <c r="W585" s="187">
        <v>0.86912871997131713</v>
      </c>
      <c r="X585" s="187">
        <v>1.735149994024145</v>
      </c>
      <c r="Y585" s="188">
        <v>27</v>
      </c>
      <c r="Z585" s="188">
        <v>81</v>
      </c>
      <c r="AA585" s="188">
        <v>52</v>
      </c>
      <c r="AB585" s="188">
        <v>79</v>
      </c>
      <c r="AC585" s="188">
        <v>81</v>
      </c>
      <c r="AD585" s="189">
        <v>20.917499999999968</v>
      </c>
    </row>
    <row r="586" spans="1:30" s="183" customFormat="1" ht="11.35" x14ac:dyDescent="0.35">
      <c r="A586" s="175">
        <v>573</v>
      </c>
      <c r="B586" s="175">
        <v>17.249999999999773</v>
      </c>
      <c r="C586" s="175">
        <v>581.40000000000646</v>
      </c>
      <c r="D586" s="184">
        <v>2.3730612244898222</v>
      </c>
      <c r="E586" s="184">
        <v>3.7648978411681928</v>
      </c>
      <c r="F586" s="185">
        <v>1285.0272000000184</v>
      </c>
      <c r="G586" s="185">
        <v>16556.251775000186</v>
      </c>
      <c r="H586" s="185">
        <v>67.57653785714362</v>
      </c>
      <c r="I586" s="185">
        <v>170.92233910562564</v>
      </c>
      <c r="J586" s="185">
        <v>1600</v>
      </c>
      <c r="K586" s="185">
        <v>314200</v>
      </c>
      <c r="L586" s="185">
        <v>1282.4489795918366</v>
      </c>
      <c r="M586" s="185">
        <v>271.3395022108283</v>
      </c>
      <c r="N586" s="186">
        <v>7.6500000000000341</v>
      </c>
      <c r="O586" s="186">
        <v>202.19999999999794</v>
      </c>
      <c r="P586" s="186">
        <v>0.82530612244897117</v>
      </c>
      <c r="Q586" s="186">
        <v>1.7858885629242491</v>
      </c>
      <c r="R586" s="187">
        <v>0.8415981198589908</v>
      </c>
      <c r="S586" s="192">
        <v>13.650000000000002</v>
      </c>
      <c r="T586" s="192">
        <v>217.49999999999795</v>
      </c>
      <c r="U586" s="192">
        <v>0.82530612244897117</v>
      </c>
      <c r="V586" s="192">
        <v>1.936246437736681</v>
      </c>
      <c r="W586" s="187">
        <v>0.82961222091657016</v>
      </c>
      <c r="X586" s="187">
        <v>1.671210340775561</v>
      </c>
      <c r="Y586" s="188">
        <v>26</v>
      </c>
      <c r="Z586" s="188">
        <v>75</v>
      </c>
      <c r="AA586" s="188">
        <v>59</v>
      </c>
      <c r="AB586" s="188">
        <v>76</v>
      </c>
      <c r="AC586" s="188">
        <v>84</v>
      </c>
      <c r="AD586" s="189">
        <v>21.274999999999967</v>
      </c>
    </row>
    <row r="587" spans="1:30" s="183" customFormat="1" ht="11.35" x14ac:dyDescent="0.35">
      <c r="A587" s="175">
        <v>574</v>
      </c>
      <c r="B587" s="175">
        <v>14.85000000000025</v>
      </c>
      <c r="C587" s="175">
        <v>751.80000000001678</v>
      </c>
      <c r="D587" s="184">
        <v>3.0685714285714969</v>
      </c>
      <c r="E587" s="184">
        <v>3.7263533134143434</v>
      </c>
      <c r="F587" s="185">
        <v>990.54180000002248</v>
      </c>
      <c r="G587" s="185">
        <v>16447.530145000317</v>
      </c>
      <c r="H587" s="185">
        <v>67.132776102042115</v>
      </c>
      <c r="I587" s="185">
        <v>140.82436815610322</v>
      </c>
      <c r="J587" s="185">
        <v>1600</v>
      </c>
      <c r="K587" s="185">
        <v>311850</v>
      </c>
      <c r="L587" s="185">
        <v>1272.8571428571429</v>
      </c>
      <c r="M587" s="185">
        <v>268.96888722505054</v>
      </c>
      <c r="N587" s="186">
        <v>7.6500000000000057</v>
      </c>
      <c r="O587" s="186">
        <v>136.49999999999864</v>
      </c>
      <c r="P587" s="186">
        <v>0.55714285714285161</v>
      </c>
      <c r="Q587" s="186">
        <v>1.5090098262561646</v>
      </c>
      <c r="R587" s="187">
        <v>0.88684406863964294</v>
      </c>
      <c r="S587" s="192">
        <v>11.700000000000001</v>
      </c>
      <c r="T587" s="192">
        <v>135.44999999999888</v>
      </c>
      <c r="U587" s="192">
        <v>0.55714285714285161</v>
      </c>
      <c r="V587" s="192">
        <v>1.5426358643037013</v>
      </c>
      <c r="W587" s="187">
        <v>0.88771449888087617</v>
      </c>
      <c r="X587" s="187">
        <v>1.7745585675205191</v>
      </c>
      <c r="Y587" s="188">
        <v>26</v>
      </c>
      <c r="Z587" s="188">
        <v>75</v>
      </c>
      <c r="AA587" s="188">
        <v>59</v>
      </c>
      <c r="AB587" s="188">
        <v>83</v>
      </c>
      <c r="AC587" s="188">
        <v>77</v>
      </c>
      <c r="AD587" s="189">
        <v>20.104999999999979</v>
      </c>
    </row>
    <row r="588" spans="1:30" s="183" customFormat="1" ht="11.35" x14ac:dyDescent="0.35">
      <c r="A588" s="175">
        <v>575</v>
      </c>
      <c r="B588" s="175">
        <v>10.350000000000136</v>
      </c>
      <c r="C588" s="175">
        <v>530.70000000000391</v>
      </c>
      <c r="D588" s="184">
        <v>2.1661224489796078</v>
      </c>
      <c r="E588" s="184">
        <v>2.6722341425881315</v>
      </c>
      <c r="F588" s="185">
        <v>870.07049999995957</v>
      </c>
      <c r="G588" s="185">
        <v>13217.188909999986</v>
      </c>
      <c r="H588" s="185">
        <v>53.947709836734639</v>
      </c>
      <c r="I588" s="185">
        <v>128.9183743073944</v>
      </c>
      <c r="J588" s="185">
        <v>1600</v>
      </c>
      <c r="K588" s="185">
        <v>305400</v>
      </c>
      <c r="L588" s="185">
        <v>1246.5306122448981</v>
      </c>
      <c r="M588" s="185">
        <v>284.71693607897186</v>
      </c>
      <c r="N588" s="186">
        <v>7.6500000000000021</v>
      </c>
      <c r="O588" s="186">
        <v>144.44999999999962</v>
      </c>
      <c r="P588" s="186">
        <v>0.58959183673469229</v>
      </c>
      <c r="Q588" s="186">
        <v>1.5290975040795336</v>
      </c>
      <c r="R588" s="187">
        <v>0.87995512341062121</v>
      </c>
      <c r="S588" s="192">
        <v>13.650000000000002</v>
      </c>
      <c r="T588" s="192">
        <v>188.39999999999941</v>
      </c>
      <c r="U588" s="192">
        <v>0.58959183673469229</v>
      </c>
      <c r="V588" s="192">
        <v>1.9397843433645163</v>
      </c>
      <c r="W588" s="187">
        <v>0.8434305659436554</v>
      </c>
      <c r="X588" s="187">
        <v>1.7233856893542767</v>
      </c>
      <c r="Y588" s="188">
        <v>44</v>
      </c>
      <c r="Z588" s="188">
        <v>68</v>
      </c>
      <c r="AA588" s="188">
        <v>48</v>
      </c>
      <c r="AB588" s="188">
        <v>82</v>
      </c>
      <c r="AC588" s="188">
        <v>78</v>
      </c>
      <c r="AD588" s="189">
        <v>20.054999999999993</v>
      </c>
    </row>
    <row r="589" spans="1:30" s="183" customFormat="1" ht="11.35" x14ac:dyDescent="0.35">
      <c r="A589" s="175">
        <v>576</v>
      </c>
      <c r="B589" s="175">
        <v>21</v>
      </c>
      <c r="C589" s="175">
        <v>1076.1000000000033</v>
      </c>
      <c r="D589" s="184">
        <v>4.3922448979591975</v>
      </c>
      <c r="E589" s="184">
        <v>5.5521393252799545</v>
      </c>
      <c r="F589" s="185">
        <v>1793.6838000000125</v>
      </c>
      <c r="G589" s="185">
        <v>24930.866250000116</v>
      </c>
      <c r="H589" s="185">
        <v>101.75863775510251</v>
      </c>
      <c r="I589" s="185">
        <v>225.46667876807015</v>
      </c>
      <c r="J589" s="185">
        <v>1600</v>
      </c>
      <c r="K589" s="185">
        <v>307800</v>
      </c>
      <c r="L589" s="185">
        <v>1256.3265306122448</v>
      </c>
      <c r="M589" s="185">
        <v>274.55398911832054</v>
      </c>
      <c r="N589" s="186">
        <v>9.6000000000000227</v>
      </c>
      <c r="O589" s="186">
        <v>140.99999999999929</v>
      </c>
      <c r="P589" s="186">
        <v>0.57551020408162978</v>
      </c>
      <c r="Q589" s="186">
        <v>1.6927982232654042</v>
      </c>
      <c r="R589" s="187">
        <v>0.88317176236639383</v>
      </c>
      <c r="S589" s="192">
        <v>9.75</v>
      </c>
      <c r="T589" s="192">
        <v>126.74999999999895</v>
      </c>
      <c r="U589" s="192">
        <v>0.57551020408162978</v>
      </c>
      <c r="V589" s="192">
        <v>1.4153125929269335</v>
      </c>
      <c r="W589" s="187">
        <v>0.8949788714889394</v>
      </c>
      <c r="X589" s="187">
        <v>1.7781506338553332</v>
      </c>
      <c r="Y589" s="188">
        <v>29</v>
      </c>
      <c r="Z589" s="188">
        <v>83</v>
      </c>
      <c r="AA589" s="188">
        <v>48</v>
      </c>
      <c r="AB589" s="188">
        <v>69</v>
      </c>
      <c r="AC589" s="188">
        <v>91</v>
      </c>
      <c r="AD589" s="189">
        <v>20.114999999999988</v>
      </c>
    </row>
    <row r="590" spans="1:30" s="183" customFormat="1" ht="11.35" x14ac:dyDescent="0.35">
      <c r="A590" s="175">
        <v>577</v>
      </c>
      <c r="B590" s="175">
        <v>12.75</v>
      </c>
      <c r="C590" s="175">
        <v>523.49999999999636</v>
      </c>
      <c r="D590" s="184">
        <v>2.136734693877536</v>
      </c>
      <c r="E590" s="184">
        <v>3.0385328560061682</v>
      </c>
      <c r="F590" s="185">
        <v>1070.8560000000002</v>
      </c>
      <c r="G590" s="185">
        <v>13397.375304999965</v>
      </c>
      <c r="H590" s="185">
        <v>54.683164510203937</v>
      </c>
      <c r="I590" s="185">
        <v>141.99640620975345</v>
      </c>
      <c r="J590" s="185">
        <v>1600</v>
      </c>
      <c r="K590" s="185">
        <v>313800</v>
      </c>
      <c r="L590" s="185">
        <v>1280.8163265306123</v>
      </c>
      <c r="M590" s="185">
        <v>270.6234206382104</v>
      </c>
      <c r="N590" s="186">
        <v>6.5999999999999091</v>
      </c>
      <c r="O590" s="186">
        <v>163.64999999999895</v>
      </c>
      <c r="P590" s="186">
        <v>0.66795918367346507</v>
      </c>
      <c r="Q590" s="186">
        <v>1.5064016124524415</v>
      </c>
      <c r="R590" s="187">
        <v>0.86796562991649595</v>
      </c>
      <c r="S590" s="192">
        <v>11.700000000000001</v>
      </c>
      <c r="T590" s="192">
        <v>171.59999999999911</v>
      </c>
      <c r="U590" s="192">
        <v>0.66795918367346507</v>
      </c>
      <c r="V590" s="192">
        <v>1.6574780358355661</v>
      </c>
      <c r="W590" s="187">
        <v>0.86155149461454739</v>
      </c>
      <c r="X590" s="187">
        <v>1.7295171245310432</v>
      </c>
      <c r="Y590" s="188">
        <v>31</v>
      </c>
      <c r="Z590" s="188">
        <v>67</v>
      </c>
      <c r="AA590" s="188">
        <v>62</v>
      </c>
      <c r="AB590" s="188">
        <v>79</v>
      </c>
      <c r="AC590" s="188">
        <v>81</v>
      </c>
      <c r="AD590" s="189">
        <v>20.657499999999981</v>
      </c>
    </row>
    <row r="591" spans="1:30" s="183" customFormat="1" ht="11.35" x14ac:dyDescent="0.35">
      <c r="A591" s="175">
        <v>578</v>
      </c>
      <c r="B591" s="175">
        <v>24.599999999998772</v>
      </c>
      <c r="C591" s="175">
        <v>909.74999999999386</v>
      </c>
      <c r="D591" s="184">
        <v>3.7132653061224241</v>
      </c>
      <c r="E591" s="184">
        <v>5.2783016967840322</v>
      </c>
      <c r="F591" s="185">
        <v>1900.7693999999151</v>
      </c>
      <c r="G591" s="185">
        <v>22416.213774999724</v>
      </c>
      <c r="H591" s="185">
        <v>91.494750102039688</v>
      </c>
      <c r="I591" s="185">
        <v>233.36359018923525</v>
      </c>
      <c r="J591" s="185">
        <v>1600</v>
      </c>
      <c r="K591" s="185">
        <v>310850</v>
      </c>
      <c r="L591" s="185">
        <v>1268.7755102040817</v>
      </c>
      <c r="M591" s="185">
        <v>274.93391644936298</v>
      </c>
      <c r="N591" s="186">
        <v>7.6500000000000341</v>
      </c>
      <c r="O591" s="186">
        <v>190.04999999999808</v>
      </c>
      <c r="P591" s="186">
        <v>0.77571428571427792</v>
      </c>
      <c r="Q591" s="186">
        <v>1.8047784932883082</v>
      </c>
      <c r="R591" s="187">
        <v>0.84597617310965356</v>
      </c>
      <c r="S591" s="192">
        <v>9.75</v>
      </c>
      <c r="T591" s="192">
        <v>178.19999999999794</v>
      </c>
      <c r="U591" s="192">
        <v>0.77571428571427792</v>
      </c>
      <c r="V591" s="192">
        <v>1.8702335870483531</v>
      </c>
      <c r="W591" s="187">
        <v>0.85557986870897296</v>
      </c>
      <c r="X591" s="187">
        <v>1.7015560418186264</v>
      </c>
      <c r="Y591" s="188">
        <v>30</v>
      </c>
      <c r="Z591" s="188">
        <v>70</v>
      </c>
      <c r="AA591" s="188">
        <v>60</v>
      </c>
      <c r="AB591" s="188">
        <v>79</v>
      </c>
      <c r="AC591" s="188">
        <v>81</v>
      </c>
      <c r="AD591" s="189">
        <v>20.564999999999966</v>
      </c>
    </row>
    <row r="592" spans="1:30" s="183" customFormat="1" ht="11.35" x14ac:dyDescent="0.35">
      <c r="A592" s="175">
        <v>579</v>
      </c>
      <c r="B592" s="175">
        <v>16.650000000000318</v>
      </c>
      <c r="C592" s="175">
        <v>945.00000000002206</v>
      </c>
      <c r="D592" s="184">
        <v>3.8571428571429474</v>
      </c>
      <c r="E592" s="184">
        <v>4.3737410366571075</v>
      </c>
      <c r="F592" s="185">
        <v>1445.6556000000044</v>
      </c>
      <c r="G592" s="185">
        <v>27883.677305000714</v>
      </c>
      <c r="H592" s="185">
        <v>113.81092777551312</v>
      </c>
      <c r="I592" s="185">
        <v>241.84133474175442</v>
      </c>
      <c r="J592" s="185">
        <v>1600</v>
      </c>
      <c r="K592" s="185">
        <v>312250</v>
      </c>
      <c r="L592" s="185">
        <v>1274.4897959183672</v>
      </c>
      <c r="M592" s="185">
        <v>269.73773863023257</v>
      </c>
      <c r="N592" s="186">
        <v>9.6000000000000227</v>
      </c>
      <c r="O592" s="186">
        <v>134.39999999999964</v>
      </c>
      <c r="P592" s="186">
        <v>0.54857142857142704</v>
      </c>
      <c r="Q592" s="186">
        <v>1.5600638385424703</v>
      </c>
      <c r="R592" s="187">
        <v>0.88858492912210918</v>
      </c>
      <c r="S592" s="192">
        <v>9.0000000000000568</v>
      </c>
      <c r="T592" s="192">
        <v>137.39999999999941</v>
      </c>
      <c r="U592" s="192">
        <v>0.54857142857142704</v>
      </c>
      <c r="V592" s="192">
        <v>1.5066027312786416</v>
      </c>
      <c r="W592" s="187">
        <v>0.88609798557572794</v>
      </c>
      <c r="X592" s="187">
        <v>1.7746829146978371</v>
      </c>
      <c r="Y592" s="188">
        <v>25</v>
      </c>
      <c r="Z592" s="188">
        <v>80</v>
      </c>
      <c r="AA592" s="188">
        <v>55</v>
      </c>
      <c r="AB592" s="188">
        <v>80</v>
      </c>
      <c r="AC592" s="188">
        <v>80</v>
      </c>
      <c r="AD592" s="189">
        <v>20.104999999999993</v>
      </c>
    </row>
    <row r="593" spans="1:30" s="183" customFormat="1" ht="11.35" x14ac:dyDescent="0.35">
      <c r="A593" s="175">
        <v>580</v>
      </c>
      <c r="B593" s="175">
        <v>13.199999999999932</v>
      </c>
      <c r="C593" s="175">
        <v>562.34999999999809</v>
      </c>
      <c r="D593" s="184">
        <v>2.2953061224489719</v>
      </c>
      <c r="E593" s="184">
        <v>2.9550887632231753</v>
      </c>
      <c r="F593" s="185">
        <v>963.77039999997578</v>
      </c>
      <c r="G593" s="185">
        <v>13372.98358499996</v>
      </c>
      <c r="H593" s="185">
        <v>54.58360646938759</v>
      </c>
      <c r="I593" s="185">
        <v>125.4948833429266</v>
      </c>
      <c r="J593" s="185">
        <v>1600</v>
      </c>
      <c r="K593" s="185">
        <v>310450</v>
      </c>
      <c r="L593" s="185">
        <v>1267.1428571428571</v>
      </c>
      <c r="M593" s="185">
        <v>274.14546814586964</v>
      </c>
      <c r="N593" s="186">
        <v>9.2999999999998408</v>
      </c>
      <c r="O593" s="186">
        <v>157.50000000000006</v>
      </c>
      <c r="P593" s="186">
        <v>0.64285714285714313</v>
      </c>
      <c r="Q593" s="186">
        <v>1.6106904638979522</v>
      </c>
      <c r="R593" s="187">
        <v>0.87177921602149222</v>
      </c>
      <c r="S593" s="192">
        <v>13.650000000000002</v>
      </c>
      <c r="T593" s="192">
        <v>157.34999999999985</v>
      </c>
      <c r="U593" s="192">
        <v>0.64285714285714313</v>
      </c>
      <c r="V593" s="192">
        <v>1.6879457702739549</v>
      </c>
      <c r="W593" s="187">
        <v>0.87190133105385281</v>
      </c>
      <c r="X593" s="187">
        <v>1.7436805470753449</v>
      </c>
      <c r="Y593" s="188">
        <v>32</v>
      </c>
      <c r="Z593" s="188">
        <v>73</v>
      </c>
      <c r="AA593" s="188">
        <v>55</v>
      </c>
      <c r="AB593" s="188">
        <v>76</v>
      </c>
      <c r="AC593" s="188">
        <v>84</v>
      </c>
      <c r="AD593" s="189">
        <v>20.4725</v>
      </c>
    </row>
    <row r="594" spans="1:30" s="183" customFormat="1" ht="11.35" x14ac:dyDescent="0.35">
      <c r="A594" s="175">
        <v>581</v>
      </c>
      <c r="B594" s="175">
        <v>21.449999999999818</v>
      </c>
      <c r="C594" s="175">
        <v>1090.0500000000088</v>
      </c>
      <c r="D594" s="184">
        <v>4.4491836734694239</v>
      </c>
      <c r="E594" s="184">
        <v>5.001749626968544</v>
      </c>
      <c r="F594" s="185">
        <v>1271.6415000000002</v>
      </c>
      <c r="G594" s="185">
        <v>24166.840240000303</v>
      </c>
      <c r="H594" s="185">
        <v>98.640164244899196</v>
      </c>
      <c r="I594" s="185">
        <v>214.44075863608913</v>
      </c>
      <c r="J594" s="185">
        <v>1600</v>
      </c>
      <c r="K594" s="185">
        <v>312200</v>
      </c>
      <c r="L594" s="185">
        <v>1274.2857142857142</v>
      </c>
      <c r="M594" s="185">
        <v>283.26260769475522</v>
      </c>
      <c r="N594" s="186">
        <v>7.6500000000000341</v>
      </c>
      <c r="O594" s="186">
        <v>125.39999999999853</v>
      </c>
      <c r="P594" s="186">
        <v>0.51183673469387159</v>
      </c>
      <c r="Q594" s="186">
        <v>1.4620621433236294</v>
      </c>
      <c r="R594" s="187">
        <v>0.89698089956870108</v>
      </c>
      <c r="S594" s="192">
        <v>11.700000000000001</v>
      </c>
      <c r="T594" s="192">
        <v>145.49999999999844</v>
      </c>
      <c r="U594" s="192">
        <v>0.51183673469387159</v>
      </c>
      <c r="V594" s="192">
        <v>1.7913107852092702</v>
      </c>
      <c r="W594" s="187">
        <v>0.88046826863832517</v>
      </c>
      <c r="X594" s="187">
        <v>1.7774491682070264</v>
      </c>
      <c r="Y594" s="188">
        <v>31</v>
      </c>
      <c r="Z594" s="188">
        <v>70</v>
      </c>
      <c r="AA594" s="188">
        <v>59</v>
      </c>
      <c r="AB594" s="188">
        <v>100</v>
      </c>
      <c r="AC594" s="188">
        <v>60</v>
      </c>
      <c r="AD594" s="189">
        <v>20.287499999999973</v>
      </c>
    </row>
    <row r="595" spans="1:30" s="183" customFormat="1" ht="11.35" x14ac:dyDescent="0.35">
      <c r="A595" s="175">
        <v>582</v>
      </c>
      <c r="B595" s="175">
        <v>13.349999999999909</v>
      </c>
      <c r="C595" s="175">
        <v>709.95000000000414</v>
      </c>
      <c r="D595" s="184">
        <v>2.8977551020408332</v>
      </c>
      <c r="E595" s="184">
        <v>3.169511692044793</v>
      </c>
      <c r="F595" s="185">
        <v>1191.327299999992</v>
      </c>
      <c r="G595" s="185">
        <v>16366.100470000107</v>
      </c>
      <c r="H595" s="185">
        <v>66.800410081633089</v>
      </c>
      <c r="I595" s="185">
        <v>136.78253848996599</v>
      </c>
      <c r="J595" s="185">
        <v>1600</v>
      </c>
      <c r="K595" s="185">
        <v>313300</v>
      </c>
      <c r="L595" s="185">
        <v>1278.7755102040817</v>
      </c>
      <c r="M595" s="185">
        <v>265.69297464336728</v>
      </c>
      <c r="N595" s="186">
        <v>7.7999999999997272</v>
      </c>
      <c r="O595" s="186">
        <v>116.84999999999849</v>
      </c>
      <c r="P595" s="186">
        <v>0.47693877551019792</v>
      </c>
      <c r="Q595" s="186">
        <v>1.3406815676767905</v>
      </c>
      <c r="R595" s="187">
        <v>0.90023053278688647</v>
      </c>
      <c r="S595" s="192">
        <v>11.700000000000001</v>
      </c>
      <c r="T595" s="192">
        <v>100.19999999999843</v>
      </c>
      <c r="U595" s="192">
        <v>0.47693877551019792</v>
      </c>
      <c r="V595" s="192">
        <v>1.3422138014958884</v>
      </c>
      <c r="W595" s="187">
        <v>0.91444672131147664</v>
      </c>
      <c r="X595" s="187">
        <v>1.8146772540983631</v>
      </c>
      <c r="Y595" s="188">
        <v>30</v>
      </c>
      <c r="Z595" s="188">
        <v>78</v>
      </c>
      <c r="AA595" s="188">
        <v>52</v>
      </c>
      <c r="AB595" s="188">
        <v>85</v>
      </c>
      <c r="AC595" s="188">
        <v>75</v>
      </c>
      <c r="AD595" s="189">
        <v>19.519999999999975</v>
      </c>
    </row>
    <row r="596" spans="1:30" s="183" customFormat="1" ht="11.35" x14ac:dyDescent="0.35">
      <c r="A596" s="175">
        <v>583</v>
      </c>
      <c r="B596" s="175">
        <v>16.800000000000182</v>
      </c>
      <c r="C596" s="175">
        <v>831.15000000000725</v>
      </c>
      <c r="D596" s="184">
        <v>3.3924489795918662</v>
      </c>
      <c r="E596" s="184">
        <v>4.4285301425891763</v>
      </c>
      <c r="F596" s="185">
        <v>1271.6415000000104</v>
      </c>
      <c r="G596" s="185">
        <v>20056.166135000185</v>
      </c>
      <c r="H596" s="185">
        <v>81.861902591837492</v>
      </c>
      <c r="I596" s="185">
        <v>183.00763557290523</v>
      </c>
      <c r="J596" s="185">
        <v>1600</v>
      </c>
      <c r="K596" s="185">
        <v>310100</v>
      </c>
      <c r="L596" s="185">
        <v>1265.7142857142858</v>
      </c>
      <c r="M596" s="185">
        <v>275.40581086051492</v>
      </c>
      <c r="N596" s="186">
        <v>9.6000000000000227</v>
      </c>
      <c r="O596" s="186">
        <v>171.89999999999802</v>
      </c>
      <c r="P596" s="186">
        <v>0.70163265306121636</v>
      </c>
      <c r="Q596" s="186">
        <v>1.805256835342915</v>
      </c>
      <c r="R596" s="187">
        <v>0.86032906764168326</v>
      </c>
      <c r="S596" s="192">
        <v>11.700000000000001</v>
      </c>
      <c r="T596" s="192">
        <v>175.6499999999981</v>
      </c>
      <c r="U596" s="192">
        <v>0.70163265306121636</v>
      </c>
      <c r="V596" s="192">
        <v>1.8607102514036857</v>
      </c>
      <c r="W596" s="187">
        <v>0.85728214503351752</v>
      </c>
      <c r="X596" s="187">
        <v>1.7176112126752008</v>
      </c>
      <c r="Y596" s="188">
        <v>31</v>
      </c>
      <c r="Z596" s="188">
        <v>72</v>
      </c>
      <c r="AA596" s="188">
        <v>57</v>
      </c>
      <c r="AB596" s="188">
        <v>75</v>
      </c>
      <c r="AC596" s="188">
        <v>85</v>
      </c>
      <c r="AD596" s="189">
        <v>20.512499999999967</v>
      </c>
    </row>
    <row r="597" spans="1:30" s="183" customFormat="1" ht="11.35" x14ac:dyDescent="0.35">
      <c r="A597" s="175">
        <v>584</v>
      </c>
      <c r="B597" s="175">
        <v>13.499999999999545</v>
      </c>
      <c r="C597" s="175">
        <v>436.04999999999399</v>
      </c>
      <c r="D597" s="184">
        <v>1.7797959183673224</v>
      </c>
      <c r="E597" s="184">
        <v>2.6692676359402596</v>
      </c>
      <c r="F597" s="185">
        <v>749.59919999999806</v>
      </c>
      <c r="G597" s="185">
        <v>12970.445839999849</v>
      </c>
      <c r="H597" s="185">
        <v>52.940595265305511</v>
      </c>
      <c r="I597" s="185">
        <v>128.06454058220586</v>
      </c>
      <c r="J597" s="185">
        <v>1600</v>
      </c>
      <c r="K597" s="185">
        <v>314800</v>
      </c>
      <c r="L597" s="185">
        <v>1284.8979591836735</v>
      </c>
      <c r="M597" s="185">
        <v>264.37462900783657</v>
      </c>
      <c r="N597" s="186">
        <v>6.5999999999999091</v>
      </c>
      <c r="O597" s="186">
        <v>205.64999999999876</v>
      </c>
      <c r="P597" s="186">
        <v>0.83938775510203578</v>
      </c>
      <c r="Q597" s="186">
        <v>1.698278308694968</v>
      </c>
      <c r="R597" s="187">
        <v>0.83925430882870278</v>
      </c>
      <c r="S597" s="192">
        <v>9.75</v>
      </c>
      <c r="T597" s="192">
        <v>217.34999999999877</v>
      </c>
      <c r="U597" s="192">
        <v>0.83938775510203578</v>
      </c>
      <c r="V597" s="192">
        <v>1.8820245464505991</v>
      </c>
      <c r="W597" s="187">
        <v>0.8301090397467471</v>
      </c>
      <c r="X597" s="187">
        <v>1.66936334857545</v>
      </c>
      <c r="Y597" s="188">
        <v>29</v>
      </c>
      <c r="Z597" s="188">
        <v>78</v>
      </c>
      <c r="AA597" s="188">
        <v>53</v>
      </c>
      <c r="AB597" s="188">
        <v>87</v>
      </c>
      <c r="AC597" s="188">
        <v>73</v>
      </c>
      <c r="AD597" s="189">
        <v>21.32249999999998</v>
      </c>
    </row>
    <row r="598" spans="1:30" s="183" customFormat="1" ht="11.35" x14ac:dyDescent="0.35">
      <c r="A598" s="175">
        <v>585</v>
      </c>
      <c r="B598" s="175">
        <v>17.10000000000025</v>
      </c>
      <c r="C598" s="175">
        <v>666.75000000001114</v>
      </c>
      <c r="D598" s="184">
        <v>2.7214285714286168</v>
      </c>
      <c r="E598" s="184">
        <v>3.7940284183628066</v>
      </c>
      <c r="F598" s="185">
        <v>1218.0986999999982</v>
      </c>
      <c r="G598" s="185">
        <v>17830.496050000282</v>
      </c>
      <c r="H598" s="185">
        <v>72.777534897960336</v>
      </c>
      <c r="I598" s="185">
        <v>173.9908947851583</v>
      </c>
      <c r="J598" s="185">
        <v>1600</v>
      </c>
      <c r="K598" s="185">
        <v>313450</v>
      </c>
      <c r="L598" s="185">
        <v>1279.3877551020407</v>
      </c>
      <c r="M598" s="185">
        <v>287.35943223090982</v>
      </c>
      <c r="N598" s="186">
        <v>8.3999999999999773</v>
      </c>
      <c r="O598" s="186">
        <v>155.09999999999832</v>
      </c>
      <c r="P598" s="186">
        <v>0.63306122448978908</v>
      </c>
      <c r="Q598" s="186">
        <v>1.5027668526585465</v>
      </c>
      <c r="R598" s="187">
        <v>0.87656679002029481</v>
      </c>
      <c r="S598" s="192">
        <v>7.9499999999999318</v>
      </c>
      <c r="T598" s="192">
        <v>167.54999999999819</v>
      </c>
      <c r="U598" s="192">
        <v>0.63306122448978908</v>
      </c>
      <c r="V598" s="192">
        <v>1.6397518508865152</v>
      </c>
      <c r="W598" s="187">
        <v>0.86665870836815218</v>
      </c>
      <c r="X598" s="187">
        <v>1.743225498388447</v>
      </c>
      <c r="Y598" s="188">
        <v>36</v>
      </c>
      <c r="Z598" s="188">
        <v>68</v>
      </c>
      <c r="AA598" s="188">
        <v>56</v>
      </c>
      <c r="AB598" s="188">
        <v>86</v>
      </c>
      <c r="AC598" s="188">
        <v>74</v>
      </c>
      <c r="AD598" s="189">
        <v>20.942499999999971</v>
      </c>
    </row>
    <row r="599" spans="1:30" s="183" customFormat="1" ht="11.35" x14ac:dyDescent="0.35">
      <c r="A599" s="175">
        <v>586</v>
      </c>
      <c r="B599" s="175">
        <v>19.050000000000182</v>
      </c>
      <c r="C599" s="175">
        <v>945.30000000001087</v>
      </c>
      <c r="D599" s="184">
        <v>3.8583673469388198</v>
      </c>
      <c r="E599" s="184">
        <v>4.706757588367096</v>
      </c>
      <c r="F599" s="185">
        <v>1566.1269000000166</v>
      </c>
      <c r="G599" s="185">
        <v>18152.050310000199</v>
      </c>
      <c r="H599" s="185">
        <v>74.090001265306938</v>
      </c>
      <c r="I599" s="185">
        <v>172.46631907570034</v>
      </c>
      <c r="J599" s="185">
        <v>1600</v>
      </c>
      <c r="K599" s="185">
        <v>306800</v>
      </c>
      <c r="L599" s="185">
        <v>1252.2448979591836</v>
      </c>
      <c r="M599" s="185">
        <v>264.35248222999053</v>
      </c>
      <c r="N599" s="186">
        <v>9.5999999999999943</v>
      </c>
      <c r="O599" s="186">
        <v>132.44999999999874</v>
      </c>
      <c r="P599" s="186">
        <v>0.54061224489795401</v>
      </c>
      <c r="Q599" s="186">
        <v>1.4917579685507498</v>
      </c>
      <c r="R599" s="187">
        <v>0.89010578718108369</v>
      </c>
      <c r="S599" s="192">
        <v>11.700000000000001</v>
      </c>
      <c r="T599" s="192">
        <v>135.44999999999868</v>
      </c>
      <c r="U599" s="192">
        <v>0.54061224489795401</v>
      </c>
      <c r="V599" s="192">
        <v>1.5913032085807253</v>
      </c>
      <c r="W599" s="187">
        <v>0.88761667703795988</v>
      </c>
      <c r="X599" s="187">
        <v>1.7777224642190435</v>
      </c>
      <c r="Y599" s="188">
        <v>26</v>
      </c>
      <c r="Z599" s="188">
        <v>87</v>
      </c>
      <c r="AA599" s="188">
        <v>47</v>
      </c>
      <c r="AB599" s="188">
        <v>80</v>
      </c>
      <c r="AC599" s="188">
        <v>80</v>
      </c>
      <c r="AD599" s="189">
        <v>20.087499999999977</v>
      </c>
    </row>
    <row r="600" spans="1:30" s="183" customFormat="1" ht="11.35" x14ac:dyDescent="0.35">
      <c r="A600" s="175">
        <v>587</v>
      </c>
      <c r="B600" s="175">
        <v>28.199999999999136</v>
      </c>
      <c r="C600" s="175">
        <v>922.94999999998799</v>
      </c>
      <c r="D600" s="184">
        <v>3.7671428571428081</v>
      </c>
      <c r="E600" s="184">
        <v>6.3950297683203043</v>
      </c>
      <c r="F600" s="185">
        <v>2262.1832999999315</v>
      </c>
      <c r="G600" s="185">
        <v>22710.104254999726</v>
      </c>
      <c r="H600" s="185">
        <v>92.694303081631531</v>
      </c>
      <c r="I600" s="185">
        <v>259.66686011691309</v>
      </c>
      <c r="J600" s="185">
        <v>1600</v>
      </c>
      <c r="K600" s="185">
        <v>307800</v>
      </c>
      <c r="L600" s="185">
        <v>1256.3265306122448</v>
      </c>
      <c r="M600" s="185">
        <v>274.55398911832054</v>
      </c>
      <c r="N600" s="186">
        <v>9.5999999999999091</v>
      </c>
      <c r="O600" s="186">
        <v>183.59999999999877</v>
      </c>
      <c r="P600" s="186">
        <v>0.74938775510203581</v>
      </c>
      <c r="Q600" s="186">
        <v>1.792993430911572</v>
      </c>
      <c r="R600" s="187">
        <v>0.85376344086021583</v>
      </c>
      <c r="S600" s="192">
        <v>11.700000000000001</v>
      </c>
      <c r="T600" s="192">
        <v>191.69999999999806</v>
      </c>
      <c r="U600" s="192">
        <v>0.74938775510203581</v>
      </c>
      <c r="V600" s="192">
        <v>1.8010635867433371</v>
      </c>
      <c r="W600" s="187">
        <v>0.84731182795699056</v>
      </c>
      <c r="X600" s="187">
        <v>1.7010752688172064</v>
      </c>
      <c r="Y600" s="188">
        <v>38</v>
      </c>
      <c r="Z600" s="188">
        <v>73</v>
      </c>
      <c r="AA600" s="188">
        <v>49</v>
      </c>
      <c r="AB600" s="188">
        <v>82</v>
      </c>
      <c r="AC600" s="188">
        <v>78</v>
      </c>
      <c r="AD600" s="189">
        <v>20.924999999999976</v>
      </c>
    </row>
    <row r="601" spans="1:30" s="183" customFormat="1" ht="11.35" x14ac:dyDescent="0.35">
      <c r="A601" s="175">
        <v>588</v>
      </c>
      <c r="B601" s="175">
        <v>11.699999999999974</v>
      </c>
      <c r="C601" s="175">
        <v>693.90000000000543</v>
      </c>
      <c r="D601" s="184">
        <v>2.8322448979592059</v>
      </c>
      <c r="E601" s="184">
        <v>2.9941166800707042</v>
      </c>
      <c r="F601" s="185">
        <v>803.14199999999755</v>
      </c>
      <c r="G601" s="185">
        <v>17666.075035000173</v>
      </c>
      <c r="H601" s="185">
        <v>72.106428714286423</v>
      </c>
      <c r="I601" s="185">
        <v>136.61398130968863</v>
      </c>
      <c r="J601" s="185">
        <v>1600</v>
      </c>
      <c r="K601" s="185">
        <v>313900</v>
      </c>
      <c r="L601" s="185">
        <v>1281.2244897959183</v>
      </c>
      <c r="M601" s="185">
        <v>274.74751936603877</v>
      </c>
      <c r="N601" s="186">
        <v>9.6000000000000014</v>
      </c>
      <c r="O601" s="186">
        <v>89.399999999999324</v>
      </c>
      <c r="P601" s="186">
        <v>0.36489795918367068</v>
      </c>
      <c r="Q601" s="186">
        <v>1.2088100815742169</v>
      </c>
      <c r="R601" s="187">
        <v>0.92272786205108315</v>
      </c>
      <c r="S601" s="192">
        <v>13.650000000000002</v>
      </c>
      <c r="T601" s="192">
        <v>91.949999999999591</v>
      </c>
      <c r="U601" s="192">
        <v>0.36489795918367068</v>
      </c>
      <c r="V601" s="192">
        <v>1.3448415441440642</v>
      </c>
      <c r="W601" s="187">
        <v>0.92052379100220449</v>
      </c>
      <c r="X601" s="187">
        <v>1.8432516530532876</v>
      </c>
      <c r="Y601" s="188">
        <v>30</v>
      </c>
      <c r="Z601" s="188">
        <v>74</v>
      </c>
      <c r="AA601" s="188">
        <v>56</v>
      </c>
      <c r="AB601" s="188">
        <v>88</v>
      </c>
      <c r="AC601" s="188">
        <v>72</v>
      </c>
      <c r="AD601" s="189">
        <v>19.282499999999992</v>
      </c>
    </row>
    <row r="602" spans="1:30" s="183" customFormat="1" ht="11.35" x14ac:dyDescent="0.35">
      <c r="A602" s="175">
        <v>589</v>
      </c>
      <c r="B602" s="175">
        <v>27.450000000000273</v>
      </c>
      <c r="C602" s="175">
        <v>1619.8500000000301</v>
      </c>
      <c r="D602" s="184">
        <v>6.6116326530613474</v>
      </c>
      <c r="E602" s="184">
        <v>6.0976696526110032</v>
      </c>
      <c r="F602" s="185">
        <v>2007.8550000000207</v>
      </c>
      <c r="G602" s="185">
        <v>42192.470050000826</v>
      </c>
      <c r="H602" s="185">
        <v>172.21416346939114</v>
      </c>
      <c r="I602" s="185">
        <v>308.76623594408522</v>
      </c>
      <c r="J602" s="185">
        <v>1600</v>
      </c>
      <c r="K602" s="185">
        <v>313250</v>
      </c>
      <c r="L602" s="185">
        <v>1278.5714285714287</v>
      </c>
      <c r="M602" s="185">
        <v>263.56633532140273</v>
      </c>
      <c r="N602" s="186">
        <v>9.6</v>
      </c>
      <c r="O602" s="186">
        <v>77.399999999998073</v>
      </c>
      <c r="P602" s="186">
        <v>0.31591836734693091</v>
      </c>
      <c r="Q602" s="186">
        <v>1.179743509160835</v>
      </c>
      <c r="R602" s="187">
        <v>0.9358368565033589</v>
      </c>
      <c r="S602" s="192">
        <v>11.700000000000001</v>
      </c>
      <c r="T602" s="192">
        <v>93.449999999997985</v>
      </c>
      <c r="U602" s="192">
        <v>0.31591836734693091</v>
      </c>
      <c r="V602" s="192">
        <v>1.4850111773051649</v>
      </c>
      <c r="W602" s="187">
        <v>0.92253170853021793</v>
      </c>
      <c r="X602" s="187">
        <v>1.8583685650335768</v>
      </c>
      <c r="Y602" s="188">
        <v>29</v>
      </c>
      <c r="Z602" s="188">
        <v>84</v>
      </c>
      <c r="AA602" s="188">
        <v>47</v>
      </c>
      <c r="AB602" s="188">
        <v>85</v>
      </c>
      <c r="AC602" s="188">
        <v>75</v>
      </c>
      <c r="AD602" s="189">
        <v>20.104999999999965</v>
      </c>
    </row>
    <row r="603" spans="1:30" s="183" customFormat="1" ht="11.35" x14ac:dyDescent="0.35">
      <c r="A603" s="175">
        <v>590</v>
      </c>
      <c r="B603" s="175">
        <v>37.349999999999909</v>
      </c>
      <c r="C603" s="175">
        <v>1728.599999999992</v>
      </c>
      <c r="D603" s="184">
        <v>7.0555102040815996</v>
      </c>
      <c r="E603" s="184">
        <v>9.8565396159980434</v>
      </c>
      <c r="F603" s="185">
        <v>2918.0825999999893</v>
      </c>
      <c r="G603" s="185">
        <v>38516.533734999837</v>
      </c>
      <c r="H603" s="185">
        <v>157.21034177550953</v>
      </c>
      <c r="I603" s="185">
        <v>394.0359842144332</v>
      </c>
      <c r="J603" s="185">
        <v>1600</v>
      </c>
      <c r="K603" s="185">
        <v>305250</v>
      </c>
      <c r="L603" s="185">
        <v>1245.9183673469388</v>
      </c>
      <c r="M603" s="185">
        <v>278.65248325387853</v>
      </c>
      <c r="N603" s="186">
        <v>9.5999999999999091</v>
      </c>
      <c r="O603" s="186">
        <v>118.79999999999899</v>
      </c>
      <c r="P603" s="186">
        <v>0.48489795918366935</v>
      </c>
      <c r="Q603" s="186">
        <v>1.4624523565855585</v>
      </c>
      <c r="R603" s="187">
        <v>0.90047750691128503</v>
      </c>
      <c r="S603" s="192">
        <v>8.0999999999999659</v>
      </c>
      <c r="T603" s="192">
        <v>142.79999999999916</v>
      </c>
      <c r="U603" s="192">
        <v>0.48489795918366935</v>
      </c>
      <c r="V603" s="192">
        <v>1.573939924281069</v>
      </c>
      <c r="W603" s="187">
        <v>0.88037195275194835</v>
      </c>
      <c r="X603" s="187">
        <v>1.7808494596632334</v>
      </c>
      <c r="Y603" s="188">
        <v>34</v>
      </c>
      <c r="Z603" s="188">
        <v>75</v>
      </c>
      <c r="AA603" s="188">
        <v>51</v>
      </c>
      <c r="AB603" s="188">
        <v>76</v>
      </c>
      <c r="AC603" s="188">
        <v>84</v>
      </c>
      <c r="AD603" s="189">
        <v>19.894999999999985</v>
      </c>
    </row>
    <row r="604" spans="1:30" s="183" customFormat="1" ht="11.35" x14ac:dyDescent="0.35">
      <c r="A604" s="175">
        <v>591</v>
      </c>
      <c r="B604" s="175">
        <v>16.199999999999989</v>
      </c>
      <c r="C604" s="175">
        <v>858.30000000000575</v>
      </c>
      <c r="D604" s="184">
        <v>3.5032653061224726</v>
      </c>
      <c r="E604" s="184">
        <v>3.8586885076404354</v>
      </c>
      <c r="F604" s="185">
        <v>1378.7271000000194</v>
      </c>
      <c r="G604" s="185">
        <v>22773.463235000141</v>
      </c>
      <c r="H604" s="185">
        <v>92.952911163265881</v>
      </c>
      <c r="I604" s="185">
        <v>210.87029257936786</v>
      </c>
      <c r="J604" s="185">
        <v>1600</v>
      </c>
      <c r="K604" s="185">
        <v>308000</v>
      </c>
      <c r="L604" s="185">
        <v>1257.1428571428571</v>
      </c>
      <c r="M604" s="185">
        <v>267.04208546563603</v>
      </c>
      <c r="N604" s="186">
        <v>9.5999999999999091</v>
      </c>
      <c r="O604" s="186">
        <v>150.89999999999787</v>
      </c>
      <c r="P604" s="186">
        <v>0.61591836734693006</v>
      </c>
      <c r="Q604" s="186">
        <v>1.7468917576601182</v>
      </c>
      <c r="R604" s="187">
        <v>0.87369742623980062</v>
      </c>
      <c r="S604" s="192">
        <v>11.700000000000001</v>
      </c>
      <c r="T604" s="192">
        <v>151.6499999999981</v>
      </c>
      <c r="U604" s="192">
        <v>0.61591836734693006</v>
      </c>
      <c r="V604" s="192">
        <v>1.7818003477073263</v>
      </c>
      <c r="W604" s="187">
        <v>0.87306967984934225</v>
      </c>
      <c r="X604" s="187">
        <v>1.746767106089143</v>
      </c>
      <c r="Y604" s="188">
        <v>30</v>
      </c>
      <c r="Z604" s="188">
        <v>77</v>
      </c>
      <c r="AA604" s="188">
        <v>53</v>
      </c>
      <c r="AB604" s="188">
        <v>76</v>
      </c>
      <c r="AC604" s="188">
        <v>84</v>
      </c>
      <c r="AD604" s="189">
        <v>19.912499999999966</v>
      </c>
    </row>
    <row r="605" spans="1:30" s="183" customFormat="1" ht="11.35" x14ac:dyDescent="0.35">
      <c r="A605" s="175">
        <v>592</v>
      </c>
      <c r="B605" s="175">
        <v>13.200000000000045</v>
      </c>
      <c r="C605" s="175">
        <v>566.10000000000173</v>
      </c>
      <c r="D605" s="184">
        <v>2.3106122448979662</v>
      </c>
      <c r="E605" s="184">
        <v>3.1839070287749069</v>
      </c>
      <c r="F605" s="185">
        <v>1177.9416000000042</v>
      </c>
      <c r="G605" s="185">
        <v>14136.786500000053</v>
      </c>
      <c r="H605" s="185">
        <v>57.701169387755321</v>
      </c>
      <c r="I605" s="185">
        <v>153.78038012894035</v>
      </c>
      <c r="J605" s="185">
        <v>1600</v>
      </c>
      <c r="K605" s="185">
        <v>311850</v>
      </c>
      <c r="L605" s="185">
        <v>1272.8571428571429</v>
      </c>
      <c r="M605" s="185">
        <v>284.51857526729452</v>
      </c>
      <c r="N605" s="186">
        <v>9.6000000000000227</v>
      </c>
      <c r="O605" s="186">
        <v>208.34999999999866</v>
      </c>
      <c r="P605" s="186">
        <v>0.85040816326530067</v>
      </c>
      <c r="Q605" s="186">
        <v>1.964563063238554</v>
      </c>
      <c r="R605" s="187">
        <v>0.83495722433460151</v>
      </c>
      <c r="S605" s="192">
        <v>9.75</v>
      </c>
      <c r="T605" s="192">
        <v>170.3999999999985</v>
      </c>
      <c r="U605" s="192">
        <v>0.85040816326530067</v>
      </c>
      <c r="V605" s="192">
        <v>1.699300797898853</v>
      </c>
      <c r="W605" s="187">
        <v>0.86501901140684512</v>
      </c>
      <c r="X605" s="187">
        <v>1.6999762357414467</v>
      </c>
      <c r="Y605" s="188">
        <v>34</v>
      </c>
      <c r="Z605" s="188">
        <v>71</v>
      </c>
      <c r="AA605" s="188">
        <v>55</v>
      </c>
      <c r="AB605" s="188">
        <v>84</v>
      </c>
      <c r="AC605" s="188">
        <v>76</v>
      </c>
      <c r="AD605" s="189">
        <v>21.039999999999974</v>
      </c>
    </row>
    <row r="606" spans="1:30" s="183" customFormat="1" ht="11.35" x14ac:dyDescent="0.35">
      <c r="A606" s="175">
        <v>593</v>
      </c>
      <c r="B606" s="175">
        <v>12.449999999999818</v>
      </c>
      <c r="C606" s="175">
        <v>429.59999999999843</v>
      </c>
      <c r="D606" s="184">
        <v>1.7534693877550955</v>
      </c>
      <c r="E606" s="184">
        <v>2.636032282182156</v>
      </c>
      <c r="F606" s="185">
        <v>1084.241699999988</v>
      </c>
      <c r="G606" s="185">
        <v>11209.928829999926</v>
      </c>
      <c r="H606" s="185">
        <v>45.754811551020104</v>
      </c>
      <c r="I606" s="185">
        <v>132.65850513389449</v>
      </c>
      <c r="J606" s="185">
        <v>1600</v>
      </c>
      <c r="K606" s="185">
        <v>321700</v>
      </c>
      <c r="L606" s="185">
        <v>1313.0612244897959</v>
      </c>
      <c r="M606" s="185">
        <v>262.96858318893572</v>
      </c>
      <c r="N606" s="186">
        <v>7.5000000000000568</v>
      </c>
      <c r="O606" s="186">
        <v>162.29999999999853</v>
      </c>
      <c r="P606" s="186">
        <v>0.6624489795918308</v>
      </c>
      <c r="Q606" s="186">
        <v>1.5211076780040729</v>
      </c>
      <c r="R606" s="187">
        <v>0.8709138630398483</v>
      </c>
      <c r="S606" s="192">
        <v>7.8000000000000007</v>
      </c>
      <c r="T606" s="192">
        <v>201.29999999999865</v>
      </c>
      <c r="U606" s="192">
        <v>0.6624489795918308</v>
      </c>
      <c r="V606" s="192">
        <v>1.7830949642092553</v>
      </c>
      <c r="W606" s="187">
        <v>0.83989501312336057</v>
      </c>
      <c r="X606" s="187">
        <v>1.7108088761632088</v>
      </c>
      <c r="Y606" s="188">
        <v>22</v>
      </c>
      <c r="Z606" s="188">
        <v>76</v>
      </c>
      <c r="AA606" s="188">
        <v>62</v>
      </c>
      <c r="AB606" s="188">
        <v>85</v>
      </c>
      <c r="AC606" s="188">
        <v>75</v>
      </c>
      <c r="AD606" s="189">
        <v>20.954999999999977</v>
      </c>
    </row>
    <row r="607" spans="1:30" s="183" customFormat="1" ht="11.35" x14ac:dyDescent="0.35">
      <c r="A607" s="175">
        <v>594</v>
      </c>
      <c r="B607" s="175">
        <v>25.650000000000091</v>
      </c>
      <c r="C607" s="175">
        <v>700.50000000000671</v>
      </c>
      <c r="D607" s="184">
        <v>2.8591836734694152</v>
      </c>
      <c r="E607" s="184">
        <v>4.5931755492210646</v>
      </c>
      <c r="F607" s="185">
        <v>2021.2407000000085</v>
      </c>
      <c r="G607" s="185">
        <v>18309.406650000157</v>
      </c>
      <c r="H607" s="185">
        <v>74.732272040816966</v>
      </c>
      <c r="I607" s="185">
        <v>188.08756604258761</v>
      </c>
      <c r="J607" s="185">
        <v>1600</v>
      </c>
      <c r="K607" s="185">
        <v>311600</v>
      </c>
      <c r="L607" s="185">
        <v>1271.8367346938776</v>
      </c>
      <c r="M607" s="185">
        <v>274.42692500850205</v>
      </c>
      <c r="N607" s="186">
        <v>9.5999999999999091</v>
      </c>
      <c r="O607" s="186">
        <v>172.64999999999864</v>
      </c>
      <c r="P607" s="186">
        <v>0.70469387755101487</v>
      </c>
      <c r="Q607" s="186">
        <v>1.6784154095612009</v>
      </c>
      <c r="R607" s="187">
        <v>0.86048484848484952</v>
      </c>
      <c r="S607" s="192">
        <v>11.700000000000001</v>
      </c>
      <c r="T607" s="192">
        <v>186.59999999999843</v>
      </c>
      <c r="U607" s="192">
        <v>0.70469387755101487</v>
      </c>
      <c r="V607" s="192">
        <v>1.8581668947555419</v>
      </c>
      <c r="W607" s="187">
        <v>0.84921212121212231</v>
      </c>
      <c r="X607" s="187">
        <v>1.7096969696969717</v>
      </c>
      <c r="Y607" s="188">
        <v>33</v>
      </c>
      <c r="Z607" s="188">
        <v>67</v>
      </c>
      <c r="AA607" s="188">
        <v>60</v>
      </c>
      <c r="AB607" s="188">
        <v>67</v>
      </c>
      <c r="AC607" s="188">
        <v>93</v>
      </c>
      <c r="AD607" s="189">
        <v>20.624999999999979</v>
      </c>
    </row>
    <row r="608" spans="1:30" s="183" customFormat="1" ht="11.35" x14ac:dyDescent="0.35">
      <c r="A608" s="175">
        <v>595</v>
      </c>
      <c r="B608" s="175">
        <v>35.699999999999989</v>
      </c>
      <c r="C608" s="175">
        <v>1823.4000000000042</v>
      </c>
      <c r="D608" s="184">
        <v>7.4424489795918536</v>
      </c>
      <c r="E608" s="184">
        <v>9.5990006589253749</v>
      </c>
      <c r="F608" s="185">
        <v>3185.7965999999942</v>
      </c>
      <c r="G608" s="185">
        <v>50894.364890000106</v>
      </c>
      <c r="H608" s="185">
        <v>207.73210159183716</v>
      </c>
      <c r="I608" s="185">
        <v>505.09268795063207</v>
      </c>
      <c r="J608" s="185">
        <v>1600</v>
      </c>
      <c r="K608" s="185">
        <v>317800</v>
      </c>
      <c r="L608" s="185">
        <v>1297.1428571428571</v>
      </c>
      <c r="M608" s="185">
        <v>277.26710800296502</v>
      </c>
      <c r="N608" s="186">
        <v>9.5999999999999091</v>
      </c>
      <c r="O608" s="186">
        <v>99.299999999999045</v>
      </c>
      <c r="P608" s="186">
        <v>0.40530612244897568</v>
      </c>
      <c r="Q608" s="186">
        <v>1.3435381202240297</v>
      </c>
      <c r="R608" s="187">
        <v>0.91428201476110404</v>
      </c>
      <c r="S608" s="192">
        <v>11.700000000000001</v>
      </c>
      <c r="T608" s="192">
        <v>87.449999999999136</v>
      </c>
      <c r="U608" s="192">
        <v>0.40530612244897568</v>
      </c>
      <c r="V608" s="192">
        <v>1.2883354429065772</v>
      </c>
      <c r="W608" s="187">
        <v>0.92451120031076073</v>
      </c>
      <c r="X608" s="187">
        <v>1.8387932150718647</v>
      </c>
      <c r="Y608" s="188">
        <v>28</v>
      </c>
      <c r="Z608" s="188">
        <v>64</v>
      </c>
      <c r="AA608" s="188">
        <v>68</v>
      </c>
      <c r="AB608" s="188">
        <v>78</v>
      </c>
      <c r="AC608" s="188">
        <v>82</v>
      </c>
      <c r="AD608" s="189">
        <v>19.307499999999987</v>
      </c>
    </row>
    <row r="609" spans="1:30" s="183" customFormat="1" ht="11.35" x14ac:dyDescent="0.35">
      <c r="A609" s="175">
        <v>596</v>
      </c>
      <c r="B609" s="175">
        <v>26.250000000000057</v>
      </c>
      <c r="C609" s="175">
        <v>1760.1000000000033</v>
      </c>
      <c r="D609" s="184">
        <v>7.1840816326530748</v>
      </c>
      <c r="E609" s="184">
        <v>7.1193565278301421</v>
      </c>
      <c r="F609" s="185">
        <v>1311.7985999999637</v>
      </c>
      <c r="G609" s="185">
        <v>33405.650380000036</v>
      </c>
      <c r="H609" s="185">
        <v>136.34959338775525</v>
      </c>
      <c r="I609" s="185">
        <v>224.59204678099752</v>
      </c>
      <c r="J609" s="185">
        <v>1600</v>
      </c>
      <c r="K609" s="185">
        <v>310400</v>
      </c>
      <c r="L609" s="185">
        <v>1266.9387755102041</v>
      </c>
      <c r="M609" s="185">
        <v>255.77112657025842</v>
      </c>
      <c r="N609" s="186">
        <v>6.2999999999999545</v>
      </c>
      <c r="O609" s="186">
        <v>86.849999999998531</v>
      </c>
      <c r="P609" s="186">
        <v>0.35448979591836133</v>
      </c>
      <c r="Q609" s="186">
        <v>1.0890006345579157</v>
      </c>
      <c r="R609" s="187">
        <v>0.92537698156979098</v>
      </c>
      <c r="S609" s="192">
        <v>7.6500000000000057</v>
      </c>
      <c r="T609" s="192">
        <v>89.849999999998573</v>
      </c>
      <c r="U609" s="192">
        <v>0.35448979591836133</v>
      </c>
      <c r="V609" s="192">
        <v>1.246826114440994</v>
      </c>
      <c r="W609" s="187">
        <v>0.92279932981054369</v>
      </c>
      <c r="X609" s="187">
        <v>1.8481763113803347</v>
      </c>
      <c r="Y609" s="188">
        <v>25</v>
      </c>
      <c r="Z609" s="188">
        <v>89</v>
      </c>
      <c r="AA609" s="188">
        <v>46</v>
      </c>
      <c r="AB609" s="188">
        <v>69</v>
      </c>
      <c r="AC609" s="188">
        <v>91</v>
      </c>
      <c r="AD609" s="189">
        <v>19.397499999999976</v>
      </c>
    </row>
    <row r="610" spans="1:30" s="183" customFormat="1" ht="11.35" x14ac:dyDescent="0.35">
      <c r="A610" s="175">
        <v>597</v>
      </c>
      <c r="B610" s="175">
        <v>17.549999999999727</v>
      </c>
      <c r="C610" s="175">
        <v>722.09999999999798</v>
      </c>
      <c r="D610" s="184">
        <v>2.9473469387755018</v>
      </c>
      <c r="E610" s="184">
        <v>4.0062736536782371</v>
      </c>
      <c r="F610" s="185">
        <v>1552.7411999999881</v>
      </c>
      <c r="G610" s="185">
        <v>20542.438869999954</v>
      </c>
      <c r="H610" s="185">
        <v>83.84668926530594</v>
      </c>
      <c r="I610" s="185">
        <v>206.94138291375253</v>
      </c>
      <c r="J610" s="185">
        <v>1600</v>
      </c>
      <c r="K610" s="185">
        <v>310000</v>
      </c>
      <c r="L610" s="185">
        <v>1265.3061224489795</v>
      </c>
      <c r="M610" s="185">
        <v>271.26828744591086</v>
      </c>
      <c r="N610" s="186">
        <v>9.6000000000000227</v>
      </c>
      <c r="O610" s="186">
        <v>178.7999999999989</v>
      </c>
      <c r="P610" s="186">
        <v>0.72979591836734248</v>
      </c>
      <c r="Q610" s="186">
        <v>1.8584901436159618</v>
      </c>
      <c r="R610" s="187">
        <v>0.85316580438531731</v>
      </c>
      <c r="S610" s="192">
        <v>9.6000000000000227</v>
      </c>
      <c r="T610" s="192">
        <v>172.04999999999882</v>
      </c>
      <c r="U610" s="192">
        <v>0.72979591836734248</v>
      </c>
      <c r="V610" s="192">
        <v>1.737945915543101</v>
      </c>
      <c r="W610" s="187">
        <v>0.85870904163587181</v>
      </c>
      <c r="X610" s="187">
        <v>1.711874846021189</v>
      </c>
      <c r="Y610" s="188">
        <v>33</v>
      </c>
      <c r="Z610" s="188">
        <v>72</v>
      </c>
      <c r="AA610" s="188">
        <v>55</v>
      </c>
      <c r="AB610" s="188">
        <v>73</v>
      </c>
      <c r="AC610" s="188">
        <v>87</v>
      </c>
      <c r="AD610" s="189">
        <v>20.29499999999998</v>
      </c>
    </row>
    <row r="611" spans="1:30" s="183" customFormat="1" ht="11.35" x14ac:dyDescent="0.35">
      <c r="A611" s="175">
        <v>598</v>
      </c>
      <c r="B611" s="175">
        <v>24.000000000000114</v>
      </c>
      <c r="C611" s="175">
        <v>1071.4500000000019</v>
      </c>
      <c r="D611" s="184">
        <v>4.3732653061224562</v>
      </c>
      <c r="E611" s="184">
        <v>5.7200583181407083</v>
      </c>
      <c r="F611" s="185">
        <v>1285.0271999999879</v>
      </c>
      <c r="G611" s="185">
        <v>25311.317590000006</v>
      </c>
      <c r="H611" s="185">
        <v>103.31150036734697</v>
      </c>
      <c r="I611" s="185">
        <v>206.82486915661471</v>
      </c>
      <c r="J611" s="185">
        <v>1600</v>
      </c>
      <c r="K611" s="185">
        <v>319750</v>
      </c>
      <c r="L611" s="185">
        <v>1305.1020408163265</v>
      </c>
      <c r="M611" s="185">
        <v>278.17557294101869</v>
      </c>
      <c r="N611" s="186">
        <v>9.6000000000000227</v>
      </c>
      <c r="O611" s="186">
        <v>141.44999999999868</v>
      </c>
      <c r="P611" s="186">
        <v>0.5773469387755048</v>
      </c>
      <c r="Q611" s="186">
        <v>1.6564538158047943</v>
      </c>
      <c r="R611" s="187">
        <v>0.88390988551028049</v>
      </c>
      <c r="S611" s="192">
        <v>11.700000000000001</v>
      </c>
      <c r="T611" s="192">
        <v>177.44999999999905</v>
      </c>
      <c r="U611" s="192">
        <v>0.5773469387755048</v>
      </c>
      <c r="V611" s="192">
        <v>1.835982561794395</v>
      </c>
      <c r="W611" s="187">
        <v>0.85436415117567466</v>
      </c>
      <c r="X611" s="187">
        <v>1.7382740366859553</v>
      </c>
      <c r="Y611" s="188">
        <v>30</v>
      </c>
      <c r="Z611" s="188">
        <v>68</v>
      </c>
      <c r="AA611" s="188">
        <v>62</v>
      </c>
      <c r="AB611" s="188">
        <v>77</v>
      </c>
      <c r="AC611" s="188">
        <v>83</v>
      </c>
      <c r="AD611" s="189">
        <v>20.307499999999983</v>
      </c>
    </row>
    <row r="612" spans="1:30" s="183" customFormat="1" ht="11.35" x14ac:dyDescent="0.35">
      <c r="A612" s="175">
        <v>599</v>
      </c>
      <c r="B612" s="175">
        <v>13.199999999999932</v>
      </c>
      <c r="C612" s="175">
        <v>477.90000000000407</v>
      </c>
      <c r="D612" s="184">
        <v>1.9506122448979757</v>
      </c>
      <c r="E612" s="184">
        <v>2.6627033964973199</v>
      </c>
      <c r="F612" s="185">
        <v>1177.9415999999942</v>
      </c>
      <c r="G612" s="185">
        <v>12533.179640000091</v>
      </c>
      <c r="H612" s="185">
        <v>51.155835265306493</v>
      </c>
      <c r="I612" s="185">
        <v>120.03071285444926</v>
      </c>
      <c r="J612" s="185">
        <v>1600</v>
      </c>
      <c r="K612" s="185">
        <v>316350</v>
      </c>
      <c r="L612" s="185">
        <v>1291.2244897959183</v>
      </c>
      <c r="M612" s="185">
        <v>265.02886212344418</v>
      </c>
      <c r="N612" s="186">
        <v>7.6500000000000341</v>
      </c>
      <c r="O612" s="186">
        <v>174.44999999999845</v>
      </c>
      <c r="P612" s="186">
        <v>0.71204081632652427</v>
      </c>
      <c r="Q612" s="186">
        <v>1.6827682350084365</v>
      </c>
      <c r="R612" s="187">
        <v>0.86103477117935345</v>
      </c>
      <c r="S612" s="192">
        <v>13.650000000000002</v>
      </c>
      <c r="T612" s="192">
        <v>163.3499999999982</v>
      </c>
      <c r="U612" s="192">
        <v>0.71204081632652427</v>
      </c>
      <c r="V612" s="192">
        <v>1.7213478656001284</v>
      </c>
      <c r="W612" s="187">
        <v>0.86987692675349637</v>
      </c>
      <c r="X612" s="187">
        <v>1.7309116979328498</v>
      </c>
      <c r="Y612" s="188">
        <v>23</v>
      </c>
      <c r="Z612" s="188">
        <v>77</v>
      </c>
      <c r="AA612" s="188">
        <v>60</v>
      </c>
      <c r="AB612" s="188">
        <v>81</v>
      </c>
      <c r="AC612" s="188">
        <v>79</v>
      </c>
      <c r="AD612" s="189">
        <v>20.922499999999971</v>
      </c>
    </row>
    <row r="613" spans="1:30" s="183" customFormat="1" ht="11.35" x14ac:dyDescent="0.35">
      <c r="A613" s="175">
        <v>600</v>
      </c>
      <c r="B613" s="175">
        <v>34.049999999999926</v>
      </c>
      <c r="C613" s="175">
        <v>1728.9000000000037</v>
      </c>
      <c r="D613" s="184">
        <v>7.0567346938775666</v>
      </c>
      <c r="E613" s="184">
        <v>8.3165636591897893</v>
      </c>
      <c r="F613" s="185">
        <v>2516.5115999999944</v>
      </c>
      <c r="G613" s="185">
        <v>37754.515580000159</v>
      </c>
      <c r="H613" s="185">
        <v>154.1000635918374</v>
      </c>
      <c r="I613" s="185">
        <v>333.10600135925978</v>
      </c>
      <c r="J613" s="185">
        <v>1600</v>
      </c>
      <c r="K613" s="185">
        <v>306000</v>
      </c>
      <c r="L613" s="185">
        <v>1248.9795918367347</v>
      </c>
      <c r="M613" s="185">
        <v>278.40474205995849</v>
      </c>
      <c r="N613" s="186">
        <v>9.5999999999999091</v>
      </c>
      <c r="O613" s="186">
        <v>105.44999999999844</v>
      </c>
      <c r="P613" s="186">
        <v>0.43040816326529974</v>
      </c>
      <c r="Q613" s="186">
        <v>1.3922957795087734</v>
      </c>
      <c r="R613" s="187">
        <v>0.9102744097000649</v>
      </c>
      <c r="S613" s="192">
        <v>11.700000000000001</v>
      </c>
      <c r="T613" s="192">
        <v>135.14999999999816</v>
      </c>
      <c r="U613" s="192">
        <v>0.43040816326529974</v>
      </c>
      <c r="V613" s="192">
        <v>1.7375839960104491</v>
      </c>
      <c r="W613" s="187">
        <v>0.8850031908104673</v>
      </c>
      <c r="X613" s="187">
        <v>1.7952776005105322</v>
      </c>
      <c r="Y613" s="188">
        <v>36</v>
      </c>
      <c r="Z613" s="188">
        <v>72</v>
      </c>
      <c r="AA613" s="188">
        <v>52</v>
      </c>
      <c r="AB613" s="188">
        <v>89</v>
      </c>
      <c r="AC613" s="188">
        <v>71</v>
      </c>
      <c r="AD613" s="189">
        <v>19.587499999999974</v>
      </c>
    </row>
    <row r="614" spans="1:30" s="183" customFormat="1" ht="11.35" x14ac:dyDescent="0.35">
      <c r="A614" s="175">
        <v>601</v>
      </c>
      <c r="B614" s="175">
        <v>21.75</v>
      </c>
      <c r="C614" s="175">
        <v>675.00000000000659</v>
      </c>
      <c r="D614" s="184">
        <v>2.7551020408163533</v>
      </c>
      <c r="E614" s="184">
        <v>4.2798714562669007</v>
      </c>
      <c r="F614" s="185">
        <v>1258.2558000000022</v>
      </c>
      <c r="G614" s="185">
        <v>14375.423785000161</v>
      </c>
      <c r="H614" s="185">
        <v>58.675199122449634</v>
      </c>
      <c r="I614" s="185">
        <v>146.59373653111604</v>
      </c>
      <c r="J614" s="185">
        <v>1600</v>
      </c>
      <c r="K614" s="185">
        <v>311100</v>
      </c>
      <c r="L614" s="185">
        <v>1269.795918367347</v>
      </c>
      <c r="M614" s="185">
        <v>269.49778578060517</v>
      </c>
      <c r="N614" s="186">
        <v>9.5999999999999091</v>
      </c>
      <c r="O614" s="186">
        <v>168.59999999999837</v>
      </c>
      <c r="P614" s="186">
        <v>0.68816326530611582</v>
      </c>
      <c r="Q614" s="186">
        <v>1.7770920175412801</v>
      </c>
      <c r="R614" s="187">
        <v>0.86495254115102838</v>
      </c>
      <c r="S614" s="192">
        <v>13.650000000000002</v>
      </c>
      <c r="T614" s="192">
        <v>194.24999999999801</v>
      </c>
      <c r="U614" s="192">
        <v>0.68816326530611582</v>
      </c>
      <c r="V614" s="192">
        <v>1.8688670189251537</v>
      </c>
      <c r="W614" s="187">
        <v>0.84440706476030403</v>
      </c>
      <c r="X614" s="187">
        <v>1.7093596059113323</v>
      </c>
      <c r="Y614" s="188">
        <v>34</v>
      </c>
      <c r="Z614" s="188">
        <v>79</v>
      </c>
      <c r="AA614" s="188">
        <v>47</v>
      </c>
      <c r="AB614" s="188">
        <v>82</v>
      </c>
      <c r="AC614" s="188">
        <v>78</v>
      </c>
      <c r="AD614" s="189">
        <v>20.807499999999969</v>
      </c>
    </row>
    <row r="615" spans="1:30" s="183" customFormat="1" ht="11.35" x14ac:dyDescent="0.35">
      <c r="A615" s="175">
        <v>602</v>
      </c>
      <c r="B615" s="175">
        <v>16.0499999999995</v>
      </c>
      <c r="C615" s="175">
        <v>468.44999999999732</v>
      </c>
      <c r="D615" s="184">
        <v>1.9120408163265197</v>
      </c>
      <c r="E615" s="184">
        <v>2.9990210011835736</v>
      </c>
      <c r="F615" s="185">
        <v>736.21350000000007</v>
      </c>
      <c r="G615" s="185">
        <v>11862.407339999909</v>
      </c>
      <c r="H615" s="185">
        <v>48.417989142856769</v>
      </c>
      <c r="I615" s="185">
        <v>121.07466851363966</v>
      </c>
      <c r="J615" s="185">
        <v>1600</v>
      </c>
      <c r="K615" s="185">
        <v>313650</v>
      </c>
      <c r="L615" s="185">
        <v>1280.204081632653</v>
      </c>
      <c r="M615" s="185">
        <v>280.12358071943032</v>
      </c>
      <c r="N615" s="186">
        <v>9.5999999999999091</v>
      </c>
      <c r="O615" s="186">
        <v>184.34999999999889</v>
      </c>
      <c r="P615" s="186">
        <v>0.75244897959183221</v>
      </c>
      <c r="Q615" s="186">
        <v>1.634557054618855</v>
      </c>
      <c r="R615" s="187">
        <v>0.8542975696502676</v>
      </c>
      <c r="S615" s="192">
        <v>9.5999999999999091</v>
      </c>
      <c r="T615" s="192">
        <v>189.599999999999</v>
      </c>
      <c r="U615" s="192">
        <v>0.75244897959183221</v>
      </c>
      <c r="V615" s="192">
        <v>1.8563612568927208</v>
      </c>
      <c r="W615" s="187">
        <v>0.8501481920569065</v>
      </c>
      <c r="X615" s="187">
        <v>1.704445761707174</v>
      </c>
      <c r="Y615" s="188">
        <v>37</v>
      </c>
      <c r="Z615" s="188">
        <v>71</v>
      </c>
      <c r="AA615" s="188">
        <v>52</v>
      </c>
      <c r="AB615" s="188">
        <v>79</v>
      </c>
      <c r="AC615" s="188">
        <v>81</v>
      </c>
      <c r="AD615" s="189">
        <v>21.087499999999981</v>
      </c>
    </row>
    <row r="616" spans="1:30" s="183" customFormat="1" ht="11.35" x14ac:dyDescent="0.35">
      <c r="A616" s="175">
        <v>603</v>
      </c>
      <c r="B616" s="175">
        <v>14.700000000000045</v>
      </c>
      <c r="C616" s="175">
        <v>742.35000000000719</v>
      </c>
      <c r="D616" s="184">
        <v>3.0300000000000291</v>
      </c>
      <c r="E616" s="184">
        <v>3.4567450102045241</v>
      </c>
      <c r="F616" s="185">
        <v>1017.3131999999981</v>
      </c>
      <c r="G616" s="185">
        <v>16970.093000000201</v>
      </c>
      <c r="H616" s="185">
        <v>69.265685714286533</v>
      </c>
      <c r="I616" s="185">
        <v>145.1783352266722</v>
      </c>
      <c r="J616" s="185">
        <v>1600</v>
      </c>
      <c r="K616" s="185">
        <v>310600</v>
      </c>
      <c r="L616" s="185">
        <v>1267.7551020408164</v>
      </c>
      <c r="M616" s="185">
        <v>280.26089503779684</v>
      </c>
      <c r="N616" s="186">
        <v>6.5999999999999091</v>
      </c>
      <c r="O616" s="186">
        <v>112.94999999999899</v>
      </c>
      <c r="P616" s="186">
        <v>0.46102040816326118</v>
      </c>
      <c r="Q616" s="186">
        <v>1.289801174310949</v>
      </c>
      <c r="R616" s="187">
        <v>0.90379455730164893</v>
      </c>
      <c r="S616" s="192">
        <v>9.5999999999999091</v>
      </c>
      <c r="T616" s="192">
        <v>130.04999999999887</v>
      </c>
      <c r="U616" s="192">
        <v>0.46102040816326118</v>
      </c>
      <c r="V616" s="192">
        <v>1.4666439284458546</v>
      </c>
      <c r="W616" s="187">
        <v>0.88922958988118128</v>
      </c>
      <c r="X616" s="187">
        <v>1.7930241471828303</v>
      </c>
      <c r="Y616" s="188">
        <v>34</v>
      </c>
      <c r="Z616" s="188">
        <v>73</v>
      </c>
      <c r="AA616" s="188">
        <v>53</v>
      </c>
      <c r="AB616" s="188">
        <v>82</v>
      </c>
      <c r="AC616" s="188">
        <v>78</v>
      </c>
      <c r="AD616" s="189">
        <v>19.567499999999981</v>
      </c>
    </row>
    <row r="617" spans="1:30" s="183" customFormat="1" ht="11.35" x14ac:dyDescent="0.35">
      <c r="A617" s="175">
        <v>604</v>
      </c>
      <c r="B617" s="175">
        <v>28.349999999999937</v>
      </c>
      <c r="C617" s="175">
        <v>1150.9500000000032</v>
      </c>
      <c r="D617" s="184">
        <v>4.6977551020408299</v>
      </c>
      <c r="E617" s="184">
        <v>6.6076183258250403</v>
      </c>
      <c r="F617" s="185">
        <v>2529.8972999999946</v>
      </c>
      <c r="G617" s="185">
        <v>29864.389080000103</v>
      </c>
      <c r="H617" s="185">
        <v>121.89546563265348</v>
      </c>
      <c r="I617" s="185">
        <v>321.926336177118</v>
      </c>
      <c r="J617" s="185">
        <v>1600</v>
      </c>
      <c r="K617" s="185">
        <v>313800</v>
      </c>
      <c r="L617" s="185">
        <v>1280.8163265306123</v>
      </c>
      <c r="M617" s="185">
        <v>270.6234206382104</v>
      </c>
      <c r="N617" s="186">
        <v>7.6499999999998636</v>
      </c>
      <c r="O617" s="186">
        <v>127.94999999999774</v>
      </c>
      <c r="P617" s="186">
        <v>0.5222448979591745</v>
      </c>
      <c r="Q617" s="186">
        <v>1.3566491768174471</v>
      </c>
      <c r="R617" s="187">
        <v>0.89326826826826999</v>
      </c>
      <c r="S617" s="192">
        <v>13.650000000000002</v>
      </c>
      <c r="T617" s="192">
        <v>131.69999999999808</v>
      </c>
      <c r="U617" s="192">
        <v>0.5222448979591745</v>
      </c>
      <c r="V617" s="192">
        <v>1.6908923468803927</v>
      </c>
      <c r="W617" s="187">
        <v>0.89014014014014153</v>
      </c>
      <c r="X617" s="187">
        <v>1.7834084084084116</v>
      </c>
      <c r="Y617" s="188">
        <v>28</v>
      </c>
      <c r="Z617" s="188">
        <v>79</v>
      </c>
      <c r="AA617" s="188">
        <v>53</v>
      </c>
      <c r="AB617" s="188">
        <v>84</v>
      </c>
      <c r="AC617" s="188">
        <v>76</v>
      </c>
      <c r="AD617" s="189">
        <v>19.979999999999965</v>
      </c>
    </row>
    <row r="618" spans="1:30" s="183" customFormat="1" ht="11.35" x14ac:dyDescent="0.35">
      <c r="A618" s="175">
        <v>605</v>
      </c>
      <c r="B618" s="175">
        <v>20.550000000000068</v>
      </c>
      <c r="C618" s="175">
        <v>858.60000000000548</v>
      </c>
      <c r="D618" s="184">
        <v>3.5044897959183898</v>
      </c>
      <c r="E618" s="184">
        <v>4.903118805557555</v>
      </c>
      <c r="F618" s="185">
        <v>1392.1128000000124</v>
      </c>
      <c r="G618" s="185">
        <v>17499.497435000128</v>
      </c>
      <c r="H618" s="185">
        <v>71.426520142857669</v>
      </c>
      <c r="I618" s="185">
        <v>182.84733172621705</v>
      </c>
      <c r="J618" s="185">
        <v>1600</v>
      </c>
      <c r="K618" s="185">
        <v>310600</v>
      </c>
      <c r="L618" s="185">
        <v>1267.7551020408164</v>
      </c>
      <c r="M618" s="185">
        <v>280.26089503779684</v>
      </c>
      <c r="N618" s="186">
        <v>7.6500000000000021</v>
      </c>
      <c r="O618" s="186">
        <v>129.89999999999904</v>
      </c>
      <c r="P618" s="186">
        <v>0.53020408163264909</v>
      </c>
      <c r="Q618" s="186">
        <v>1.4285532200244635</v>
      </c>
      <c r="R618" s="187">
        <v>0.89357256974314925</v>
      </c>
      <c r="S618" s="192">
        <v>15.600000000000001</v>
      </c>
      <c r="T618" s="192">
        <v>161.54999999999899</v>
      </c>
      <c r="U618" s="192">
        <v>0.53020408163264909</v>
      </c>
      <c r="V618" s="192">
        <v>1.7952446385227034</v>
      </c>
      <c r="W618" s="187">
        <v>0.86764163696694174</v>
      </c>
      <c r="X618" s="187">
        <v>1.7612142067100911</v>
      </c>
      <c r="Y618" s="188">
        <v>34</v>
      </c>
      <c r="Z618" s="188">
        <v>66</v>
      </c>
      <c r="AA618" s="188">
        <v>60</v>
      </c>
      <c r="AB618" s="188">
        <v>86</v>
      </c>
      <c r="AC618" s="188">
        <v>74</v>
      </c>
      <c r="AD618" s="189">
        <v>20.342499999999983</v>
      </c>
    </row>
    <row r="619" spans="1:30" s="183" customFormat="1" ht="11.35" x14ac:dyDescent="0.35">
      <c r="A619" s="175">
        <v>606</v>
      </c>
      <c r="B619" s="175">
        <v>29.400000000000091</v>
      </c>
      <c r="C619" s="175">
        <v>1823.8500000000149</v>
      </c>
      <c r="D619" s="184">
        <v>7.4442857142857752</v>
      </c>
      <c r="E619" s="184">
        <v>7.9325775688136932</v>
      </c>
      <c r="F619" s="185">
        <v>2623.5972000000083</v>
      </c>
      <c r="G619" s="185">
        <v>58785.235040000298</v>
      </c>
      <c r="H619" s="185">
        <v>239.93973485714406</v>
      </c>
      <c r="I619" s="185">
        <v>489.93073123964962</v>
      </c>
      <c r="J619" s="185">
        <v>1600</v>
      </c>
      <c r="K619" s="185">
        <v>319750</v>
      </c>
      <c r="L619" s="185">
        <v>1305.1020408163265</v>
      </c>
      <c r="M619" s="185">
        <v>278.17557294101869</v>
      </c>
      <c r="N619" s="186">
        <v>7.6499999999999773</v>
      </c>
      <c r="O619" s="186">
        <v>112.64999999999878</v>
      </c>
      <c r="P619" s="186">
        <v>0.45979591836734196</v>
      </c>
      <c r="Q619" s="186">
        <v>1.4081386531079547</v>
      </c>
      <c r="R619" s="187">
        <v>0.90453794330748793</v>
      </c>
      <c r="S619" s="192">
        <v>7.8000000000000007</v>
      </c>
      <c r="T619" s="192">
        <v>100.0499999999989</v>
      </c>
      <c r="U619" s="192">
        <v>0.45979591836734196</v>
      </c>
      <c r="V619" s="192">
        <v>1.261407532427097</v>
      </c>
      <c r="W619" s="187">
        <v>0.915215456972163</v>
      </c>
      <c r="X619" s="187">
        <v>1.8197534002796509</v>
      </c>
      <c r="Y619" s="188">
        <v>27</v>
      </c>
      <c r="Z619" s="188">
        <v>67</v>
      </c>
      <c r="AA619" s="188">
        <v>66</v>
      </c>
      <c r="AB619" s="188">
        <v>75</v>
      </c>
      <c r="AC619" s="188">
        <v>85</v>
      </c>
      <c r="AD619" s="189">
        <v>19.667499999999979</v>
      </c>
    </row>
    <row r="620" spans="1:30" s="183" customFormat="1" ht="11.35" x14ac:dyDescent="0.35">
      <c r="A620" s="175">
        <v>607</v>
      </c>
      <c r="B620" s="175">
        <v>21.150000000000034</v>
      </c>
      <c r="C620" s="175">
        <v>939.75000000000409</v>
      </c>
      <c r="D620" s="184">
        <v>3.8357142857143023</v>
      </c>
      <c r="E620" s="184">
        <v>5.1747772582142444</v>
      </c>
      <c r="F620" s="185">
        <v>1552.7412000000033</v>
      </c>
      <c r="G620" s="185">
        <v>24395.810075000107</v>
      </c>
      <c r="H620" s="185">
        <v>99.57473500000043</v>
      </c>
      <c r="I620" s="185">
        <v>237.47521594860595</v>
      </c>
      <c r="J620" s="185">
        <v>1600</v>
      </c>
      <c r="K620" s="185">
        <v>310350</v>
      </c>
      <c r="L620" s="185">
        <v>1266.7346938775511</v>
      </c>
      <c r="M620" s="185">
        <v>285.48483175162607</v>
      </c>
      <c r="N620" s="186">
        <v>7.4999999999997726</v>
      </c>
      <c r="O620" s="186">
        <v>116.84999999999937</v>
      </c>
      <c r="P620" s="186">
        <v>0.47693877551020153</v>
      </c>
      <c r="Q620" s="186">
        <v>1.3505496817805231</v>
      </c>
      <c r="R620" s="187">
        <v>0.90268582136164932</v>
      </c>
      <c r="S620" s="192">
        <v>9.6000000000000227</v>
      </c>
      <c r="T620" s="192">
        <v>140.54999999999927</v>
      </c>
      <c r="U620" s="192">
        <v>0.47693877551020153</v>
      </c>
      <c r="V620" s="192">
        <v>1.5055671197117588</v>
      </c>
      <c r="W620" s="187">
        <v>0.88294815740162458</v>
      </c>
      <c r="X620" s="187">
        <v>1.7856339787632738</v>
      </c>
      <c r="Y620" s="188">
        <v>34</v>
      </c>
      <c r="Z620" s="188">
        <v>63</v>
      </c>
      <c r="AA620" s="188">
        <v>63</v>
      </c>
      <c r="AB620" s="188">
        <v>68</v>
      </c>
      <c r="AC620" s="188">
        <v>92</v>
      </c>
      <c r="AD620" s="189">
        <v>20.012499999999989</v>
      </c>
    </row>
    <row r="621" spans="1:30" s="183" customFormat="1" ht="11.35" x14ac:dyDescent="0.35">
      <c r="A621" s="175">
        <v>608</v>
      </c>
      <c r="B621" s="175">
        <v>27.450000000000387</v>
      </c>
      <c r="C621" s="175">
        <v>1975.6500000000492</v>
      </c>
      <c r="D621" s="184">
        <v>8.0638775510206084</v>
      </c>
      <c r="E621" s="184">
        <v>7.5613766788878358</v>
      </c>
      <c r="F621" s="185">
        <v>2168.4834000000269</v>
      </c>
      <c r="G621" s="185">
        <v>50797.392930001464</v>
      </c>
      <c r="H621" s="185">
        <v>207.33629767347537</v>
      </c>
      <c r="I621" s="185">
        <v>397.9273220377745</v>
      </c>
      <c r="J621" s="185">
        <v>1600</v>
      </c>
      <c r="K621" s="185">
        <v>309050</v>
      </c>
      <c r="L621" s="185">
        <v>1261.4285714285713</v>
      </c>
      <c r="M621" s="185">
        <v>263.23959042517356</v>
      </c>
      <c r="N621" s="186">
        <v>9.5999999999999943</v>
      </c>
      <c r="O621" s="186">
        <v>119.24999999999785</v>
      </c>
      <c r="P621" s="186">
        <v>0.48673469387754226</v>
      </c>
      <c r="Q621" s="186">
        <v>1.4445479577622082</v>
      </c>
      <c r="R621" s="187">
        <v>0.89945617807006606</v>
      </c>
      <c r="S621" s="192">
        <v>11.700000000000001</v>
      </c>
      <c r="T621" s="192">
        <v>120.89999999999756</v>
      </c>
      <c r="U621" s="192">
        <v>0.48673469387754226</v>
      </c>
      <c r="V621" s="192">
        <v>1.7081165341819762</v>
      </c>
      <c r="W621" s="187">
        <v>0.89806500569116166</v>
      </c>
      <c r="X621" s="187">
        <v>1.7975211837612277</v>
      </c>
      <c r="Y621" s="188">
        <v>32</v>
      </c>
      <c r="Z621" s="188">
        <v>79</v>
      </c>
      <c r="AA621" s="188">
        <v>49</v>
      </c>
      <c r="AB621" s="188">
        <v>79</v>
      </c>
      <c r="AC621" s="188">
        <v>81</v>
      </c>
      <c r="AD621" s="189">
        <v>19.767499999999963</v>
      </c>
    </row>
    <row r="622" spans="1:30" s="183" customFormat="1" ht="11.35" x14ac:dyDescent="0.35">
      <c r="A622" s="175">
        <v>609</v>
      </c>
      <c r="B622" s="175">
        <v>17.550000000000182</v>
      </c>
      <c r="C622" s="175">
        <v>539.25000000000045</v>
      </c>
      <c r="D622" s="184">
        <v>2.2010204081632674</v>
      </c>
      <c r="E622" s="184">
        <v>3.2030353463409855</v>
      </c>
      <c r="F622" s="185">
        <v>923.61330000001237</v>
      </c>
      <c r="G622" s="185">
        <v>13230.202784999987</v>
      </c>
      <c r="H622" s="185">
        <v>54.000827693877497</v>
      </c>
      <c r="I622" s="185">
        <v>131.58222565693762</v>
      </c>
      <c r="J622" s="185">
        <v>1600</v>
      </c>
      <c r="K622" s="185">
        <v>312850</v>
      </c>
      <c r="L622" s="185">
        <v>1276.9387755102041</v>
      </c>
      <c r="M622" s="185">
        <v>278.69870388588981</v>
      </c>
      <c r="N622" s="186">
        <v>9.6000000000000227</v>
      </c>
      <c r="O622" s="186">
        <v>190.19999999999931</v>
      </c>
      <c r="P622" s="186">
        <v>0.77632653061224211</v>
      </c>
      <c r="Q622" s="186">
        <v>1.7774056589724618</v>
      </c>
      <c r="R622" s="187">
        <v>0.84954912197437171</v>
      </c>
      <c r="S622" s="192">
        <v>11.700000000000001</v>
      </c>
      <c r="T622" s="192">
        <v>205.19999999999936</v>
      </c>
      <c r="U622" s="192">
        <v>0.77632653061224211</v>
      </c>
      <c r="V622" s="192">
        <v>1.9719960872382474</v>
      </c>
      <c r="W622" s="187">
        <v>0.83768391077361215</v>
      </c>
      <c r="X622" s="187">
        <v>1.6872330327479839</v>
      </c>
      <c r="Y622" s="188">
        <v>33</v>
      </c>
      <c r="Z622" s="188">
        <v>71</v>
      </c>
      <c r="AA622" s="188">
        <v>56</v>
      </c>
      <c r="AB622" s="188">
        <v>79</v>
      </c>
      <c r="AC622" s="188">
        <v>81</v>
      </c>
      <c r="AD622" s="189">
        <v>21.06999999999999</v>
      </c>
    </row>
    <row r="623" spans="1:30" s="183" customFormat="1" ht="11.35" x14ac:dyDescent="0.35">
      <c r="A623" s="175">
        <v>610</v>
      </c>
      <c r="B623" s="175">
        <v>23.850000000000136</v>
      </c>
      <c r="C623" s="175">
        <v>1245.7500000000111</v>
      </c>
      <c r="D623" s="184">
        <v>5.0846938775510662</v>
      </c>
      <c r="E623" s="184">
        <v>5.9248245121832701</v>
      </c>
      <c r="F623" s="185">
        <v>2128.3263000000125</v>
      </c>
      <c r="G623" s="185">
        <v>33212.747570000312</v>
      </c>
      <c r="H623" s="185">
        <v>135.56223497959311</v>
      </c>
      <c r="I623" s="185">
        <v>315.74570762113729</v>
      </c>
      <c r="J623" s="185">
        <v>1600</v>
      </c>
      <c r="K623" s="185">
        <v>313200</v>
      </c>
      <c r="L623" s="185">
        <v>1278.3673469387754</v>
      </c>
      <c r="M623" s="185">
        <v>277.39528329029503</v>
      </c>
      <c r="N623" s="186">
        <v>6.6000000000000227</v>
      </c>
      <c r="O623" s="186">
        <v>77.849999999998204</v>
      </c>
      <c r="P623" s="186">
        <v>0.31775510204080898</v>
      </c>
      <c r="Q623" s="186">
        <v>1.0000517718281055</v>
      </c>
      <c r="R623" s="187">
        <v>0.93467589679043561</v>
      </c>
      <c r="S623" s="192">
        <v>7.8000000000000007</v>
      </c>
      <c r="T623" s="192">
        <v>97.649999999998386</v>
      </c>
      <c r="U623" s="192">
        <v>0.31775510204080898</v>
      </c>
      <c r="V623" s="192">
        <v>1.2422579917363219</v>
      </c>
      <c r="W623" s="187">
        <v>0.91806167400881178</v>
      </c>
      <c r="X623" s="187">
        <v>1.8527375707992473</v>
      </c>
      <c r="Y623" s="188">
        <v>30</v>
      </c>
      <c r="Z623" s="188">
        <v>71</v>
      </c>
      <c r="AA623" s="188">
        <v>59</v>
      </c>
      <c r="AB623" s="188">
        <v>76</v>
      </c>
      <c r="AC623" s="188">
        <v>84</v>
      </c>
      <c r="AD623" s="189">
        <v>19.862499999999969</v>
      </c>
    </row>
    <row r="624" spans="1:30" s="183" customFormat="1" ht="11.35" x14ac:dyDescent="0.35">
      <c r="A624" s="175">
        <v>611</v>
      </c>
      <c r="B624" s="175">
        <v>17.550000000000182</v>
      </c>
      <c r="C624" s="175">
        <v>838.95000000000687</v>
      </c>
      <c r="D624" s="184">
        <v>3.4242857142857424</v>
      </c>
      <c r="E624" s="184">
        <v>3.7251900600649459</v>
      </c>
      <c r="F624" s="185">
        <v>1017.3132000000082</v>
      </c>
      <c r="G624" s="185">
        <v>28380.509870000216</v>
      </c>
      <c r="H624" s="185">
        <v>115.83881579591925</v>
      </c>
      <c r="I624" s="185">
        <v>216.19889782139865</v>
      </c>
      <c r="J624" s="185">
        <v>1600</v>
      </c>
      <c r="K624" s="185">
        <v>323100</v>
      </c>
      <c r="L624" s="185">
        <v>1318.7755102040817</v>
      </c>
      <c r="M624" s="185">
        <v>272.80143992893449</v>
      </c>
      <c r="N624" s="186">
        <v>5.7000000000000455</v>
      </c>
      <c r="O624" s="186">
        <v>85.499999999999261</v>
      </c>
      <c r="P624" s="186">
        <v>0.34897959183673166</v>
      </c>
      <c r="Q624" s="186">
        <v>1.0170719885581618</v>
      </c>
      <c r="R624" s="187">
        <v>0.92744399185336113</v>
      </c>
      <c r="S624" s="192">
        <v>8.3999999999999773</v>
      </c>
      <c r="T624" s="192">
        <v>114.74999999999935</v>
      </c>
      <c r="U624" s="192">
        <v>0.34897959183673166</v>
      </c>
      <c r="V624" s="192">
        <v>1.3465915486625444</v>
      </c>
      <c r="W624" s="187">
        <v>0.90262219959266843</v>
      </c>
      <c r="X624" s="187">
        <v>1.8300661914460297</v>
      </c>
      <c r="Y624" s="188">
        <v>26</v>
      </c>
      <c r="Z624" s="188">
        <v>67</v>
      </c>
      <c r="AA624" s="188">
        <v>67</v>
      </c>
      <c r="AB624" s="188">
        <v>76</v>
      </c>
      <c r="AC624" s="188">
        <v>84</v>
      </c>
      <c r="AD624" s="189">
        <v>19.63999999999999</v>
      </c>
    </row>
    <row r="625" spans="1:30" s="183" customFormat="1" ht="11.35" x14ac:dyDescent="0.35">
      <c r="A625" s="175">
        <v>612</v>
      </c>
      <c r="B625" s="175">
        <v>16.35000000000025</v>
      </c>
      <c r="C625" s="175">
        <v>1232.4000000000117</v>
      </c>
      <c r="D625" s="184">
        <v>5.0302040816327009</v>
      </c>
      <c r="E625" s="184">
        <v>4.728101588408534</v>
      </c>
      <c r="F625" s="185">
        <v>1338.5700000000002</v>
      </c>
      <c r="G625" s="185">
        <v>29258.760520000269</v>
      </c>
      <c r="H625" s="185">
        <v>119.42351232653171</v>
      </c>
      <c r="I625" s="185">
        <v>211.21681149184963</v>
      </c>
      <c r="J625" s="185">
        <v>1600</v>
      </c>
      <c r="K625" s="185">
        <v>310350</v>
      </c>
      <c r="L625" s="185">
        <v>1266.7346938775511</v>
      </c>
      <c r="M625" s="185">
        <v>285.48483175162607</v>
      </c>
      <c r="N625" s="186">
        <v>7.6500000000000057</v>
      </c>
      <c r="O625" s="186">
        <v>86.249999999998977</v>
      </c>
      <c r="P625" s="186">
        <v>0.35204081632652645</v>
      </c>
      <c r="Q625" s="186">
        <v>1.1756040993154036</v>
      </c>
      <c r="R625" s="187">
        <v>0.92655511559586234</v>
      </c>
      <c r="S625" s="192">
        <v>9.75</v>
      </c>
      <c r="T625" s="192">
        <v>103.349999999999</v>
      </c>
      <c r="U625" s="192">
        <v>0.35204081632652645</v>
      </c>
      <c r="V625" s="192">
        <v>1.4243645023413984</v>
      </c>
      <c r="W625" s="187">
        <v>0.91199386894878098</v>
      </c>
      <c r="X625" s="187">
        <v>1.8385489845446434</v>
      </c>
      <c r="Y625" s="188">
        <v>41</v>
      </c>
      <c r="Z625" s="188">
        <v>63</v>
      </c>
      <c r="AA625" s="188">
        <v>56</v>
      </c>
      <c r="AB625" s="188">
        <v>83</v>
      </c>
      <c r="AC625" s="188">
        <v>77</v>
      </c>
      <c r="AD625" s="189">
        <v>19.572499999999984</v>
      </c>
    </row>
    <row r="626" spans="1:30" s="183" customFormat="1" ht="11.35" x14ac:dyDescent="0.35">
      <c r="A626" s="175">
        <v>613</v>
      </c>
      <c r="B626" s="175">
        <v>33.599999999999682</v>
      </c>
      <c r="C626" s="175">
        <v>1015.4999999999995</v>
      </c>
      <c r="D626" s="184">
        <v>4.1448979591836714</v>
      </c>
      <c r="E626" s="184">
        <v>6.4841424229311846</v>
      </c>
      <c r="F626" s="185">
        <v>2998.3967999999722</v>
      </c>
      <c r="G626" s="185">
        <v>29004.134759999935</v>
      </c>
      <c r="H626" s="185">
        <v>118.38422351020382</v>
      </c>
      <c r="I626" s="185">
        <v>369.62143046710275</v>
      </c>
      <c r="J626" s="185">
        <v>1600</v>
      </c>
      <c r="K626" s="185">
        <v>313550</v>
      </c>
      <c r="L626" s="185">
        <v>1279.795918367347</v>
      </c>
      <c r="M626" s="185">
        <v>276.07828685913563</v>
      </c>
      <c r="N626" s="186">
        <v>8.3999999999998636</v>
      </c>
      <c r="O626" s="186">
        <v>161.54999999999848</v>
      </c>
      <c r="P626" s="186">
        <v>0.65938775510203462</v>
      </c>
      <c r="Q626" s="186">
        <v>1.5516297726870143</v>
      </c>
      <c r="R626" s="187">
        <v>0.86954941860465229</v>
      </c>
      <c r="S626" s="192">
        <v>13.650000000000002</v>
      </c>
      <c r="T626" s="192">
        <v>154.04999999999851</v>
      </c>
      <c r="U626" s="192">
        <v>0.65938775510203462</v>
      </c>
      <c r="V626" s="192">
        <v>1.7586957637868197</v>
      </c>
      <c r="W626" s="187">
        <v>0.87560562015503984</v>
      </c>
      <c r="X626" s="187">
        <v>1.7451550387596921</v>
      </c>
      <c r="Y626" s="188">
        <v>24</v>
      </c>
      <c r="Z626" s="188">
        <v>71</v>
      </c>
      <c r="AA626" s="188">
        <v>65</v>
      </c>
      <c r="AB626" s="188">
        <v>84</v>
      </c>
      <c r="AC626" s="188">
        <v>76</v>
      </c>
      <c r="AD626" s="189">
        <v>20.639999999999976</v>
      </c>
    </row>
    <row r="627" spans="1:30" s="183" customFormat="1" ht="11.35" x14ac:dyDescent="0.35">
      <c r="A627" s="175">
        <v>614</v>
      </c>
      <c r="B627" s="175">
        <v>17.700000000000159</v>
      </c>
      <c r="C627" s="175">
        <v>849.00000000001046</v>
      </c>
      <c r="D627" s="184">
        <v>3.4653061224490225</v>
      </c>
      <c r="E627" s="184">
        <v>4.1562391880992706</v>
      </c>
      <c r="F627" s="185">
        <v>1124.3988000000124</v>
      </c>
      <c r="G627" s="185">
        <v>18617.352115000191</v>
      </c>
      <c r="H627" s="185">
        <v>75.989192306123229</v>
      </c>
      <c r="I627" s="185">
        <v>155.56041721498943</v>
      </c>
      <c r="J627" s="185">
        <v>1600</v>
      </c>
      <c r="K627" s="185">
        <v>306150</v>
      </c>
      <c r="L627" s="185">
        <v>1249.591836734694</v>
      </c>
      <c r="M627" s="185">
        <v>284.46786086922737</v>
      </c>
      <c r="N627" s="186">
        <v>7.3499999999999091</v>
      </c>
      <c r="O627" s="186">
        <v>98.699999999997985</v>
      </c>
      <c r="P627" s="186">
        <v>0.40285714285713464</v>
      </c>
      <c r="Q627" s="186">
        <v>1.189766818316587</v>
      </c>
      <c r="R627" s="187">
        <v>0.91798579085130394</v>
      </c>
      <c r="S627" s="192">
        <v>9.75</v>
      </c>
      <c r="T627" s="192">
        <v>141.449999999998</v>
      </c>
      <c r="U627" s="192">
        <v>0.40285714285713464</v>
      </c>
      <c r="V627" s="192">
        <v>1.692524275814709</v>
      </c>
      <c r="W627" s="187">
        <v>0.88246291910756725</v>
      </c>
      <c r="X627" s="187">
        <v>1.8004487099588711</v>
      </c>
      <c r="Y627" s="188">
        <v>38</v>
      </c>
      <c r="Z627" s="188">
        <v>76</v>
      </c>
      <c r="AA627" s="188">
        <v>46</v>
      </c>
      <c r="AB627" s="188">
        <v>77</v>
      </c>
      <c r="AC627" s="188">
        <v>83</v>
      </c>
      <c r="AD627" s="189">
        <v>20.057499999999965</v>
      </c>
    </row>
    <row r="628" spans="1:30" s="183" customFormat="1" ht="11.35" x14ac:dyDescent="0.35">
      <c r="A628" s="175">
        <v>615</v>
      </c>
      <c r="B628" s="175">
        <v>17.700000000000159</v>
      </c>
      <c r="C628" s="175">
        <v>579.60000000000377</v>
      </c>
      <c r="D628" s="184">
        <v>2.3657142857143012</v>
      </c>
      <c r="E628" s="184">
        <v>3.2830956752910638</v>
      </c>
      <c r="F628" s="185">
        <v>682.67069999999808</v>
      </c>
      <c r="G628" s="185">
        <v>12473.762005000055</v>
      </c>
      <c r="H628" s="185">
        <v>50.913314306122672</v>
      </c>
      <c r="I628" s="185">
        <v>105.87075829719971</v>
      </c>
      <c r="J628" s="185">
        <v>1600</v>
      </c>
      <c r="K628" s="185">
        <v>309050</v>
      </c>
      <c r="L628" s="185">
        <v>1261.4285714285713</v>
      </c>
      <c r="M628" s="185">
        <v>263.23959042517356</v>
      </c>
      <c r="N628" s="186">
        <v>7.6500000000000341</v>
      </c>
      <c r="O628" s="186">
        <v>155.24999999999824</v>
      </c>
      <c r="P628" s="186">
        <v>0.63367346938774793</v>
      </c>
      <c r="Q628" s="186">
        <v>1.6128260172111557</v>
      </c>
      <c r="R628" s="187">
        <v>0.87295937154781034</v>
      </c>
      <c r="S628" s="192">
        <v>9.75</v>
      </c>
      <c r="T628" s="192">
        <v>142.04999999999836</v>
      </c>
      <c r="U628" s="192">
        <v>0.63367346938774793</v>
      </c>
      <c r="V628" s="192">
        <v>1.3739861982327455</v>
      </c>
      <c r="W628" s="187">
        <v>0.88376089358046028</v>
      </c>
      <c r="X628" s="187">
        <v>1.7567202651282705</v>
      </c>
      <c r="Y628" s="188">
        <v>27</v>
      </c>
      <c r="Z628" s="188">
        <v>77</v>
      </c>
      <c r="AA628" s="188">
        <v>56</v>
      </c>
      <c r="AB628" s="188">
        <v>77</v>
      </c>
      <c r="AC628" s="188">
        <v>83</v>
      </c>
      <c r="AD628" s="189">
        <v>20.367499999999971</v>
      </c>
    </row>
    <row r="629" spans="1:30" s="183" customFormat="1" ht="11.35" x14ac:dyDescent="0.35">
      <c r="A629" s="175">
        <v>616</v>
      </c>
      <c r="B629" s="175">
        <v>18.90000000000002</v>
      </c>
      <c r="C629" s="175">
        <v>830.550000000002</v>
      </c>
      <c r="D629" s="184">
        <v>3.3900000000000081</v>
      </c>
      <c r="E629" s="184">
        <v>4.1497373015808146</v>
      </c>
      <c r="F629" s="185">
        <v>1044.0846000000029</v>
      </c>
      <c r="G629" s="185">
        <v>23469.891460000046</v>
      </c>
      <c r="H629" s="185">
        <v>95.795475346938957</v>
      </c>
      <c r="I629" s="185">
        <v>185.83200367915006</v>
      </c>
      <c r="J629" s="185">
        <v>1600</v>
      </c>
      <c r="K629" s="185">
        <v>318750</v>
      </c>
      <c r="L629" s="185">
        <v>1301.0204081632653</v>
      </c>
      <c r="M629" s="185">
        <v>284.4122851468544</v>
      </c>
      <c r="N629" s="186">
        <v>9.5999999999999091</v>
      </c>
      <c r="O629" s="186">
        <v>144.29999999999868</v>
      </c>
      <c r="P629" s="186">
        <v>0.58897959183672932</v>
      </c>
      <c r="Q629" s="186">
        <v>1.5515727675041404</v>
      </c>
      <c r="R629" s="187">
        <v>0.88476281744130436</v>
      </c>
      <c r="S629" s="192">
        <v>11.700000000000001</v>
      </c>
      <c r="T629" s="192">
        <v>162.1499999999987</v>
      </c>
      <c r="U629" s="192">
        <v>0.58897959183672932</v>
      </c>
      <c r="V629" s="192">
        <v>1.7273068128431011</v>
      </c>
      <c r="W629" s="187">
        <v>0.87050790608529072</v>
      </c>
      <c r="X629" s="187">
        <v>1.755270723526595</v>
      </c>
      <c r="Y629" s="188">
        <v>28</v>
      </c>
      <c r="Z629" s="188">
        <v>64</v>
      </c>
      <c r="AA629" s="188">
        <v>68</v>
      </c>
      <c r="AB629" s="188">
        <v>83</v>
      </c>
      <c r="AC629" s="188">
        <v>77</v>
      </c>
      <c r="AD629" s="189">
        <v>20.86999999999998</v>
      </c>
    </row>
    <row r="630" spans="1:30" s="183" customFormat="1" ht="11.35" x14ac:dyDescent="0.35">
      <c r="A630" s="175">
        <v>617</v>
      </c>
      <c r="B630" s="175">
        <v>28.500000000000227</v>
      </c>
      <c r="C630" s="175">
        <v>1526.8500000000045</v>
      </c>
      <c r="D630" s="184">
        <v>6.232040816326549</v>
      </c>
      <c r="E630" s="184">
        <v>7.5018975685805867</v>
      </c>
      <c r="F630" s="185">
        <v>1967.6979000000165</v>
      </c>
      <c r="G630" s="185">
        <v>32512.675460000144</v>
      </c>
      <c r="H630" s="185">
        <v>132.70479779591895</v>
      </c>
      <c r="I630" s="185">
        <v>285.52254456255105</v>
      </c>
      <c r="J630" s="185">
        <v>1600</v>
      </c>
      <c r="K630" s="185">
        <v>309550</v>
      </c>
      <c r="L630" s="185">
        <v>1263.4693877551019</v>
      </c>
      <c r="M630" s="185">
        <v>268.34763833816902</v>
      </c>
      <c r="N630" s="186">
        <v>9.5999999999999943</v>
      </c>
      <c r="O630" s="186">
        <v>137.24999999999844</v>
      </c>
      <c r="P630" s="186">
        <v>0.56020408163264668</v>
      </c>
      <c r="Q630" s="186">
        <v>1.600517961494091</v>
      </c>
      <c r="R630" s="187">
        <v>0.88446969696969813</v>
      </c>
      <c r="S630" s="192">
        <v>9.75</v>
      </c>
      <c r="T630" s="192">
        <v>134.99999999999852</v>
      </c>
      <c r="U630" s="192">
        <v>0.56020408163264668</v>
      </c>
      <c r="V630" s="192">
        <v>1.6411427007837758</v>
      </c>
      <c r="W630" s="187">
        <v>0.88636363636363746</v>
      </c>
      <c r="X630" s="187">
        <v>1.7708333333333357</v>
      </c>
      <c r="Y630" s="188">
        <v>30</v>
      </c>
      <c r="Z630" s="188">
        <v>73</v>
      </c>
      <c r="AA630" s="188">
        <v>57</v>
      </c>
      <c r="AB630" s="188">
        <v>79</v>
      </c>
      <c r="AC630" s="188">
        <v>81</v>
      </c>
      <c r="AD630" s="189">
        <v>19.799999999999972</v>
      </c>
    </row>
    <row r="631" spans="1:30" s="183" customFormat="1" ht="11.35" x14ac:dyDescent="0.35">
      <c r="A631" s="175">
        <v>618</v>
      </c>
      <c r="B631" s="175">
        <v>18.900000000000318</v>
      </c>
      <c r="C631" s="175">
        <v>1181.250000000005</v>
      </c>
      <c r="D631" s="184">
        <v>4.8214285714285916</v>
      </c>
      <c r="E631" s="184">
        <v>5.1952650258215938</v>
      </c>
      <c r="F631" s="185">
        <v>1646.4411000000043</v>
      </c>
      <c r="G631" s="185">
        <v>30520.214015000234</v>
      </c>
      <c r="H631" s="185">
        <v>124.57230210204177</v>
      </c>
      <c r="I631" s="185">
        <v>258.52339313635321</v>
      </c>
      <c r="J631" s="185">
        <v>1600</v>
      </c>
      <c r="K631" s="185">
        <v>312600</v>
      </c>
      <c r="L631" s="185">
        <v>1275.9183673469388</v>
      </c>
      <c r="M631" s="185">
        <v>283.98451792932838</v>
      </c>
      <c r="N631" s="186">
        <v>5.6999999999998181</v>
      </c>
      <c r="O631" s="186">
        <v>68.399999999999238</v>
      </c>
      <c r="P631" s="186">
        <v>0.27918367346938466</v>
      </c>
      <c r="Q631" s="186">
        <v>0.89327826134488997</v>
      </c>
      <c r="R631" s="187">
        <v>0.94261985654964198</v>
      </c>
      <c r="S631" s="192">
        <v>8.3999999999999773</v>
      </c>
      <c r="T631" s="192">
        <v>82.049999999998619</v>
      </c>
      <c r="U631" s="192">
        <v>0.27918367346938466</v>
      </c>
      <c r="V631" s="192">
        <v>1.1868544361713957</v>
      </c>
      <c r="W631" s="187">
        <v>0.93116899458915414</v>
      </c>
      <c r="X631" s="187">
        <v>1.8737888511387961</v>
      </c>
      <c r="Y631" s="188">
        <v>36</v>
      </c>
      <c r="Z631" s="188">
        <v>63</v>
      </c>
      <c r="AA631" s="188">
        <v>61</v>
      </c>
      <c r="AB631" s="188">
        <v>80</v>
      </c>
      <c r="AC631" s="188">
        <v>80</v>
      </c>
      <c r="AD631" s="189">
        <v>19.867499999999975</v>
      </c>
    </row>
    <row r="632" spans="1:30" s="183" customFormat="1" ht="11.35" x14ac:dyDescent="0.35">
      <c r="A632" s="175">
        <v>619</v>
      </c>
      <c r="B632" s="175">
        <v>36.900000000000148</v>
      </c>
      <c r="C632" s="175">
        <v>1637.1000000000133</v>
      </c>
      <c r="D632" s="184">
        <v>6.6820408163265848</v>
      </c>
      <c r="E632" s="184">
        <v>8.8178635240899297</v>
      </c>
      <c r="F632" s="185">
        <v>3025.1682000000087</v>
      </c>
      <c r="G632" s="185">
        <v>38890.143495000317</v>
      </c>
      <c r="H632" s="185">
        <v>158.73527957142986</v>
      </c>
      <c r="I632" s="185">
        <v>387.15393654060824</v>
      </c>
      <c r="J632" s="185">
        <v>1600</v>
      </c>
      <c r="K632" s="185">
        <v>307450</v>
      </c>
      <c r="L632" s="185">
        <v>1254.8979591836735</v>
      </c>
      <c r="M632" s="185">
        <v>275.75620654236917</v>
      </c>
      <c r="N632" s="186">
        <v>9.6000000000000227</v>
      </c>
      <c r="O632" s="186">
        <v>141.59999999999849</v>
      </c>
      <c r="P632" s="186">
        <v>0.57795918367346322</v>
      </c>
      <c r="Q632" s="186">
        <v>1.5676558928308117</v>
      </c>
      <c r="R632" s="187">
        <v>0.88264545002486439</v>
      </c>
      <c r="S632" s="192">
        <v>9.4499999999998181</v>
      </c>
      <c r="T632" s="192">
        <v>153.59999999999854</v>
      </c>
      <c r="U632" s="192">
        <v>0.57795918367346322</v>
      </c>
      <c r="V632" s="192">
        <v>1.7221938497370792</v>
      </c>
      <c r="W632" s="187">
        <v>0.87270014917951366</v>
      </c>
      <c r="X632" s="187">
        <v>1.755345599204378</v>
      </c>
      <c r="Y632" s="188">
        <v>32</v>
      </c>
      <c r="Z632" s="188">
        <v>75</v>
      </c>
      <c r="AA632" s="188">
        <v>53</v>
      </c>
      <c r="AB632" s="188">
        <v>83</v>
      </c>
      <c r="AC632" s="188">
        <v>77</v>
      </c>
      <c r="AD632" s="189">
        <v>20.109999999999975</v>
      </c>
    </row>
    <row r="633" spans="1:30" s="183" customFormat="1" ht="11.35" x14ac:dyDescent="0.35">
      <c r="A633" s="175">
        <v>620</v>
      </c>
      <c r="B633" s="175">
        <v>31.200000000000216</v>
      </c>
      <c r="C633" s="175">
        <v>2191.2000000000276</v>
      </c>
      <c r="D633" s="184">
        <v>8.9436734693878677</v>
      </c>
      <c r="E633" s="184">
        <v>8.7285363667717384</v>
      </c>
      <c r="F633" s="185">
        <v>2583.4401000000198</v>
      </c>
      <c r="G633" s="185">
        <v>46174.641435000507</v>
      </c>
      <c r="H633" s="185">
        <v>188.46792422449187</v>
      </c>
      <c r="I633" s="185">
        <v>358.24479359709034</v>
      </c>
      <c r="J633" s="185">
        <v>1600</v>
      </c>
      <c r="K633" s="185">
        <v>305950</v>
      </c>
      <c r="L633" s="185">
        <v>1248.7755102040817</v>
      </c>
      <c r="M633" s="185">
        <v>276.35384075389868</v>
      </c>
      <c r="N633" s="186">
        <v>9.5999999999999091</v>
      </c>
      <c r="O633" s="186">
        <v>91.19999999999807</v>
      </c>
      <c r="P633" s="186">
        <v>0.37224489795917581</v>
      </c>
      <c r="Q633" s="186">
        <v>1.2411428256045471</v>
      </c>
      <c r="R633" s="187">
        <v>0.92272496187087083</v>
      </c>
      <c r="S633" s="192">
        <v>13.650000000000002</v>
      </c>
      <c r="T633" s="192">
        <v>91.199999999998056</v>
      </c>
      <c r="U633" s="192">
        <v>0.37224489795917581</v>
      </c>
      <c r="V633" s="192">
        <v>1.4038825923921756</v>
      </c>
      <c r="W633" s="187">
        <v>0.92272496187087083</v>
      </c>
      <c r="X633" s="187">
        <v>1.8454499237417417</v>
      </c>
      <c r="Y633" s="188">
        <v>39</v>
      </c>
      <c r="Z633" s="188">
        <v>75</v>
      </c>
      <c r="AA633" s="188">
        <v>46</v>
      </c>
      <c r="AB633" s="188">
        <v>87</v>
      </c>
      <c r="AC633" s="188">
        <v>73</v>
      </c>
      <c r="AD633" s="189">
        <v>19.66999999999997</v>
      </c>
    </row>
    <row r="634" spans="1:30" s="183" customFormat="1" ht="11.35" x14ac:dyDescent="0.35">
      <c r="A634" s="175">
        <v>621</v>
      </c>
      <c r="B634" s="175">
        <v>14.69999999999996</v>
      </c>
      <c r="C634" s="175">
        <v>523.35000000000309</v>
      </c>
      <c r="D634" s="184">
        <v>2.1361224489796045</v>
      </c>
      <c r="E634" s="184">
        <v>2.9702333464705823</v>
      </c>
      <c r="F634" s="185">
        <v>803.14200000000017</v>
      </c>
      <c r="G634" s="185">
        <v>12205.527450000109</v>
      </c>
      <c r="H634" s="185">
        <v>49.818479387755545</v>
      </c>
      <c r="I634" s="185">
        <v>116.1150774269217</v>
      </c>
      <c r="J634" s="185">
        <v>1600</v>
      </c>
      <c r="K634" s="185">
        <v>312000</v>
      </c>
      <c r="L634" s="185">
        <v>1273.4693877551019</v>
      </c>
      <c r="M634" s="185">
        <v>290.40355626864499</v>
      </c>
      <c r="N634" s="186">
        <v>9.5999999999999091</v>
      </c>
      <c r="O634" s="186">
        <v>190.94999999999951</v>
      </c>
      <c r="P634" s="186">
        <v>0.77938775510203884</v>
      </c>
      <c r="Q634" s="186">
        <v>1.8324582702327805</v>
      </c>
      <c r="R634" s="187">
        <v>0.84152869413668652</v>
      </c>
      <c r="S634" s="192">
        <v>7.8000000000000007</v>
      </c>
      <c r="T634" s="192">
        <v>141.7499999999992</v>
      </c>
      <c r="U634" s="192">
        <v>0.77938775510203884</v>
      </c>
      <c r="V634" s="192">
        <v>1.4971694604962404</v>
      </c>
      <c r="W634" s="187">
        <v>0.88236026391136624</v>
      </c>
      <c r="X634" s="187">
        <v>1.7238889580480528</v>
      </c>
      <c r="Y634" s="188">
        <v>37</v>
      </c>
      <c r="Z634" s="188">
        <v>56</v>
      </c>
      <c r="AA634" s="188">
        <v>67</v>
      </c>
      <c r="AB634" s="188">
        <v>89</v>
      </c>
      <c r="AC634" s="188">
        <v>71</v>
      </c>
      <c r="AD634" s="189">
        <v>20.082499999999989</v>
      </c>
    </row>
    <row r="635" spans="1:30" s="183" customFormat="1" ht="11.35" x14ac:dyDescent="0.35">
      <c r="A635" s="175">
        <v>622</v>
      </c>
      <c r="B635" s="175">
        <v>13.500000000000227</v>
      </c>
      <c r="C635" s="175">
        <v>529.35000000000605</v>
      </c>
      <c r="D635" s="184">
        <v>2.1606122448979841</v>
      </c>
      <c r="E635" s="184">
        <v>3.0854778890713299</v>
      </c>
      <c r="F635" s="185">
        <v>1151.1702000000007</v>
      </c>
      <c r="G635" s="185">
        <v>15123.981875000109</v>
      </c>
      <c r="H635" s="185">
        <v>61.730538265306564</v>
      </c>
      <c r="I635" s="185">
        <v>169.04256158809542</v>
      </c>
      <c r="J635" s="185">
        <v>1600</v>
      </c>
      <c r="K635" s="185">
        <v>308800</v>
      </c>
      <c r="L635" s="185">
        <v>1260.408163265306</v>
      </c>
      <c r="M635" s="185">
        <v>284.330960352641</v>
      </c>
      <c r="N635" s="186">
        <v>9.5999999999999091</v>
      </c>
      <c r="O635" s="186">
        <v>177.74999999999818</v>
      </c>
      <c r="P635" s="186">
        <v>0.72551020408162525</v>
      </c>
      <c r="Q635" s="186">
        <v>1.6978024142417847</v>
      </c>
      <c r="R635" s="187">
        <v>0.85545254940229454</v>
      </c>
      <c r="S635" s="192">
        <v>8.5499999999997272</v>
      </c>
      <c r="T635" s="192">
        <v>143.69999999999862</v>
      </c>
      <c r="U635" s="192">
        <v>0.72551020408162525</v>
      </c>
      <c r="V635" s="192">
        <v>1.4763303961539855</v>
      </c>
      <c r="W635" s="187">
        <v>0.88314222981215029</v>
      </c>
      <c r="X635" s="187">
        <v>1.7385947792144449</v>
      </c>
      <c r="Y635" s="188">
        <v>38</v>
      </c>
      <c r="Z635" s="188">
        <v>65</v>
      </c>
      <c r="AA635" s="188">
        <v>57</v>
      </c>
      <c r="AB635" s="188">
        <v>84</v>
      </c>
      <c r="AC635" s="188">
        <v>76</v>
      </c>
      <c r="AD635" s="189">
        <v>20.49499999999998</v>
      </c>
    </row>
    <row r="636" spans="1:30" s="183" customFormat="1" ht="11.35" x14ac:dyDescent="0.35">
      <c r="A636" s="175">
        <v>623</v>
      </c>
      <c r="B636" s="175">
        <v>20.850000000000136</v>
      </c>
      <c r="C636" s="175">
        <v>707.85000000000571</v>
      </c>
      <c r="D636" s="184">
        <v>2.889183673469411</v>
      </c>
      <c r="E636" s="184">
        <v>4.4062706047581255</v>
      </c>
      <c r="F636" s="185">
        <v>1552.7412000000083</v>
      </c>
      <c r="G636" s="185">
        <v>17244.128025000144</v>
      </c>
      <c r="H636" s="185">
        <v>70.384196020408751</v>
      </c>
      <c r="I636" s="185">
        <v>174.82875499446629</v>
      </c>
      <c r="J636" s="185">
        <v>1600</v>
      </c>
      <c r="K636" s="185">
        <v>314500</v>
      </c>
      <c r="L636" s="185">
        <v>1283.6734693877552</v>
      </c>
      <c r="M636" s="185">
        <v>267.88251245978427</v>
      </c>
      <c r="N636" s="186">
        <v>8.9999999999998863</v>
      </c>
      <c r="O636" s="186">
        <v>139.04999999999845</v>
      </c>
      <c r="P636" s="186">
        <v>0.56755102040815697</v>
      </c>
      <c r="Q636" s="186">
        <v>1.344577041504855</v>
      </c>
      <c r="R636" s="187">
        <v>0.88730853391685016</v>
      </c>
      <c r="S636" s="192">
        <v>8.6999999999998181</v>
      </c>
      <c r="T636" s="192">
        <v>151.7999999999987</v>
      </c>
      <c r="U636" s="192">
        <v>0.56755102040815697</v>
      </c>
      <c r="V636" s="192">
        <v>1.5144332370366271</v>
      </c>
      <c r="W636" s="187">
        <v>0.87697544371505065</v>
      </c>
      <c r="X636" s="187">
        <v>1.7642839776319008</v>
      </c>
      <c r="Y636" s="188">
        <v>27</v>
      </c>
      <c r="Z636" s="188">
        <v>75</v>
      </c>
      <c r="AA636" s="188">
        <v>58</v>
      </c>
      <c r="AB636" s="188">
        <v>75</v>
      </c>
      <c r="AC636" s="188">
        <v>85</v>
      </c>
      <c r="AD636" s="189">
        <v>20.564999999999976</v>
      </c>
    </row>
    <row r="637" spans="1:30" s="183" customFormat="1" ht="11.35" x14ac:dyDescent="0.35">
      <c r="A637" s="175">
        <v>624</v>
      </c>
      <c r="B637" s="175">
        <v>15.150000000000091</v>
      </c>
      <c r="C637" s="175">
        <v>591.30000000000564</v>
      </c>
      <c r="D637" s="184">
        <v>2.413469387755125</v>
      </c>
      <c r="E637" s="184">
        <v>3.0608283668097709</v>
      </c>
      <c r="F637" s="185">
        <v>1351.9557000000084</v>
      </c>
      <c r="G637" s="185">
        <v>12856.518660000076</v>
      </c>
      <c r="H637" s="185">
        <v>52.475586367347248</v>
      </c>
      <c r="I637" s="185">
        <v>140.17727412169847</v>
      </c>
      <c r="J637" s="185">
        <v>1600</v>
      </c>
      <c r="K637" s="185">
        <v>299600</v>
      </c>
      <c r="L637" s="185">
        <v>1222.8571428571429</v>
      </c>
      <c r="M637" s="185">
        <v>278.40293949833119</v>
      </c>
      <c r="N637" s="186">
        <v>9.5999999999999091</v>
      </c>
      <c r="O637" s="186">
        <v>144.74999999999824</v>
      </c>
      <c r="P637" s="186">
        <v>0.59081632653060501</v>
      </c>
      <c r="Q637" s="186">
        <v>1.4718907723176913</v>
      </c>
      <c r="R637" s="187">
        <v>0.88003480855296001</v>
      </c>
      <c r="S637" s="192">
        <v>11.700000000000001</v>
      </c>
      <c r="T637" s="192">
        <v>171.44999999999794</v>
      </c>
      <c r="U637" s="192">
        <v>0.59081632653060501</v>
      </c>
      <c r="V637" s="192">
        <v>1.7959112142106339</v>
      </c>
      <c r="W637" s="187">
        <v>0.8579065141720551</v>
      </c>
      <c r="X637" s="187">
        <v>1.7379413227250151</v>
      </c>
      <c r="Y637" s="188">
        <v>45</v>
      </c>
      <c r="Z637" s="188">
        <v>70</v>
      </c>
      <c r="AA637" s="188">
        <v>45</v>
      </c>
      <c r="AB637" s="188">
        <v>85</v>
      </c>
      <c r="AC637" s="188">
        <v>75</v>
      </c>
      <c r="AD637" s="189">
        <v>20.109999999999967</v>
      </c>
    </row>
    <row r="638" spans="1:30" s="183" customFormat="1" ht="11.35" x14ac:dyDescent="0.35">
      <c r="A638" s="175">
        <v>625</v>
      </c>
      <c r="B638" s="175">
        <v>18.449999999999363</v>
      </c>
      <c r="C638" s="175">
        <v>882.14999999998668</v>
      </c>
      <c r="D638" s="184">
        <v>3.600612244897905</v>
      </c>
      <c r="E638" s="184">
        <v>4.605895370566107</v>
      </c>
      <c r="F638" s="185">
        <v>1579.5125999999434</v>
      </c>
      <c r="G638" s="185">
        <v>19179.923339999703</v>
      </c>
      <c r="H638" s="185">
        <v>78.285401387753893</v>
      </c>
      <c r="I638" s="185">
        <v>181.08971924166065</v>
      </c>
      <c r="J638" s="185">
        <v>1600</v>
      </c>
      <c r="K638" s="185">
        <v>310700</v>
      </c>
      <c r="L638" s="185">
        <v>1268.1632653061224</v>
      </c>
      <c r="M638" s="185">
        <v>268.69961189387135</v>
      </c>
      <c r="N638" s="186">
        <v>7.6499999999999915</v>
      </c>
      <c r="O638" s="186">
        <v>115.04999999999885</v>
      </c>
      <c r="P638" s="186">
        <v>0.46959183673468918</v>
      </c>
      <c r="Q638" s="186">
        <v>1.3138542337238357</v>
      </c>
      <c r="R638" s="187">
        <v>0.90273903119452292</v>
      </c>
      <c r="S638" s="192">
        <v>9.75</v>
      </c>
      <c r="T638" s="192">
        <v>151.79999999999887</v>
      </c>
      <c r="U638" s="192">
        <v>0.46959183673468918</v>
      </c>
      <c r="V638" s="192">
        <v>1.6268066365490252</v>
      </c>
      <c r="W638" s="187">
        <v>0.87167131625665828</v>
      </c>
      <c r="X638" s="187">
        <v>1.7744103474511812</v>
      </c>
      <c r="Y638" s="188">
        <v>30</v>
      </c>
      <c r="Z638" s="188">
        <v>76</v>
      </c>
      <c r="AA638" s="188">
        <v>54</v>
      </c>
      <c r="AB638" s="188">
        <v>76</v>
      </c>
      <c r="AC638" s="188">
        <v>84</v>
      </c>
      <c r="AD638" s="189">
        <v>19.714999999999979</v>
      </c>
    </row>
    <row r="639" spans="1:30" s="183" customFormat="1" ht="11.35" x14ac:dyDescent="0.35">
      <c r="A639" s="175">
        <v>626</v>
      </c>
      <c r="B639" s="175">
        <v>22.200000000000614</v>
      </c>
      <c r="C639" s="175">
        <v>1190.2500000000375</v>
      </c>
      <c r="D639" s="184">
        <v>4.8581632653062758</v>
      </c>
      <c r="E639" s="184">
        <v>5.5785059083914232</v>
      </c>
      <c r="F639" s="185">
        <v>1418.8842000000286</v>
      </c>
      <c r="G639" s="185">
        <v>28109.746905001179</v>
      </c>
      <c r="H639" s="185">
        <v>114.7336608367395</v>
      </c>
      <c r="I639" s="185">
        <v>222.50204259436231</v>
      </c>
      <c r="J639" s="185">
        <v>1600</v>
      </c>
      <c r="K639" s="185">
        <v>304250</v>
      </c>
      <c r="L639" s="185">
        <v>1241.8367346938776</v>
      </c>
      <c r="M639" s="185">
        <v>284.02604265687842</v>
      </c>
      <c r="N639" s="186">
        <v>7.6499999999999773</v>
      </c>
      <c r="O639" s="186">
        <v>104.09999999999867</v>
      </c>
      <c r="P639" s="186">
        <v>0.42489795918366807</v>
      </c>
      <c r="Q639" s="186">
        <v>1.3086614398442129</v>
      </c>
      <c r="R639" s="187">
        <v>0.91063610610352919</v>
      </c>
      <c r="S639" s="192">
        <v>11.700000000000001</v>
      </c>
      <c r="T639" s="192">
        <v>107.99999999999865</v>
      </c>
      <c r="U639" s="192">
        <v>0.42489795918366807</v>
      </c>
      <c r="V639" s="192">
        <v>1.4732058228413383</v>
      </c>
      <c r="W639" s="187">
        <v>0.90728817924285465</v>
      </c>
      <c r="X639" s="187">
        <v>1.817924285346384</v>
      </c>
      <c r="Y639" s="188">
        <v>44</v>
      </c>
      <c r="Z639" s="188">
        <v>68</v>
      </c>
      <c r="AA639" s="188">
        <v>48</v>
      </c>
      <c r="AB639" s="188">
        <v>90</v>
      </c>
      <c r="AC639" s="188">
        <v>70</v>
      </c>
      <c r="AD639" s="189">
        <v>19.414999999999978</v>
      </c>
    </row>
    <row r="640" spans="1:30" s="183" customFormat="1" ht="11.35" x14ac:dyDescent="0.35">
      <c r="A640" s="175">
        <v>627</v>
      </c>
      <c r="B640" s="175">
        <v>16.800000000000068</v>
      </c>
      <c r="C640" s="175">
        <v>677.55000000000814</v>
      </c>
      <c r="D640" s="184">
        <v>2.7655102040816657</v>
      </c>
      <c r="E640" s="184">
        <v>3.9711155167838652</v>
      </c>
      <c r="F640" s="185">
        <v>1485.8127000000084</v>
      </c>
      <c r="G640" s="185">
        <v>18970.808960000242</v>
      </c>
      <c r="H640" s="185">
        <v>77.431873306123435</v>
      </c>
      <c r="I640" s="185">
        <v>195.73720961145906</v>
      </c>
      <c r="J640" s="185">
        <v>1600</v>
      </c>
      <c r="K640" s="185">
        <v>310800</v>
      </c>
      <c r="L640" s="185">
        <v>1268.5714285714287</v>
      </c>
      <c r="M640" s="185">
        <v>272.87179479279757</v>
      </c>
      <c r="N640" s="186">
        <v>9.6000000000000014</v>
      </c>
      <c r="O640" s="186">
        <v>203.54999999999845</v>
      </c>
      <c r="P640" s="186">
        <v>0.83081632653060589</v>
      </c>
      <c r="Q640" s="186">
        <v>1.8194867731767399</v>
      </c>
      <c r="R640" s="187">
        <v>0.84078376158629697</v>
      </c>
      <c r="S640" s="192">
        <v>9.75</v>
      </c>
      <c r="T640" s="192">
        <v>214.64999999999856</v>
      </c>
      <c r="U640" s="192">
        <v>0.83081632653060589</v>
      </c>
      <c r="V640" s="192">
        <v>2.0879953680685945</v>
      </c>
      <c r="W640" s="187">
        <v>0.83210137275607277</v>
      </c>
      <c r="X640" s="187">
        <v>1.6728851343423696</v>
      </c>
      <c r="Y640" s="188">
        <v>35</v>
      </c>
      <c r="Z640" s="188">
        <v>70</v>
      </c>
      <c r="AA640" s="188">
        <v>55</v>
      </c>
      <c r="AB640" s="188">
        <v>86</v>
      </c>
      <c r="AC640" s="188">
        <v>74</v>
      </c>
      <c r="AD640" s="189">
        <v>21.307499999999973</v>
      </c>
    </row>
    <row r="641" spans="1:30" s="183" customFormat="1" ht="11.35" x14ac:dyDescent="0.35">
      <c r="A641" s="175">
        <v>628</v>
      </c>
      <c r="B641" s="175">
        <v>17.84999999999998</v>
      </c>
      <c r="C641" s="175">
        <v>571.20000000000198</v>
      </c>
      <c r="D641" s="184">
        <v>2.3314285714285794</v>
      </c>
      <c r="E641" s="184">
        <v>3.4396244552919755</v>
      </c>
      <c r="F641" s="185">
        <v>1592.8982999999985</v>
      </c>
      <c r="G641" s="185">
        <v>17055.464020000054</v>
      </c>
      <c r="H641" s="185">
        <v>69.614138857143075</v>
      </c>
      <c r="I641" s="185">
        <v>174.64237332898901</v>
      </c>
      <c r="J641" s="185">
        <v>1600</v>
      </c>
      <c r="K641" s="185">
        <v>315750</v>
      </c>
      <c r="L641" s="185">
        <v>1288.7755102040817</v>
      </c>
      <c r="M641" s="185">
        <v>272.03417586842795</v>
      </c>
      <c r="N641" s="186">
        <v>9.5999999999999091</v>
      </c>
      <c r="O641" s="186">
        <v>188.0999999999986</v>
      </c>
      <c r="P641" s="186">
        <v>0.76775510204081066</v>
      </c>
      <c r="Q641" s="186">
        <v>1.761828020144427</v>
      </c>
      <c r="R641" s="187">
        <v>0.85071428571428664</v>
      </c>
      <c r="S641" s="192">
        <v>15.600000000000001</v>
      </c>
      <c r="T641" s="192">
        <v>188.99999999999824</v>
      </c>
      <c r="U641" s="192">
        <v>0.76775510204081066</v>
      </c>
      <c r="V641" s="192">
        <v>1.901299167566781</v>
      </c>
      <c r="W641" s="187">
        <v>0.8500000000000012</v>
      </c>
      <c r="X641" s="187">
        <v>1.7007142857142878</v>
      </c>
      <c r="Y641" s="188">
        <v>29</v>
      </c>
      <c r="Z641" s="188">
        <v>70</v>
      </c>
      <c r="AA641" s="188">
        <v>61</v>
      </c>
      <c r="AB641" s="188">
        <v>81</v>
      </c>
      <c r="AC641" s="188">
        <v>79</v>
      </c>
      <c r="AD641" s="189">
        <v>20.999999999999975</v>
      </c>
    </row>
    <row r="642" spans="1:30" s="183" customFormat="1" ht="11.35" x14ac:dyDescent="0.35">
      <c r="A642" s="175">
        <v>629</v>
      </c>
      <c r="B642" s="175">
        <v>18.300000000000182</v>
      </c>
      <c r="C642" s="175">
        <v>783.60000000001401</v>
      </c>
      <c r="D642" s="184">
        <v>3.1983673469388325</v>
      </c>
      <c r="E642" s="184">
        <v>4.2613298100181698</v>
      </c>
      <c r="F642" s="185">
        <v>1633.0554000000166</v>
      </c>
      <c r="G642" s="185">
        <v>20848.971400000417</v>
      </c>
      <c r="H642" s="185">
        <v>85.097842448981297</v>
      </c>
      <c r="I642" s="185">
        <v>218.24565689181691</v>
      </c>
      <c r="J642" s="185">
        <v>1600</v>
      </c>
      <c r="K642" s="185">
        <v>311050</v>
      </c>
      <c r="L642" s="185">
        <v>1269.591836734694</v>
      </c>
      <c r="M642" s="185">
        <v>283.03072288538272</v>
      </c>
      <c r="N642" s="186">
        <v>9.5999999999999943</v>
      </c>
      <c r="O642" s="186">
        <v>153.59999999999857</v>
      </c>
      <c r="P642" s="186">
        <v>0.62693877551019828</v>
      </c>
      <c r="Q642" s="186">
        <v>1.5784242039286029</v>
      </c>
      <c r="R642" s="187">
        <v>0.87596899224806302</v>
      </c>
      <c r="S642" s="192">
        <v>13.650000000000002</v>
      </c>
      <c r="T642" s="192">
        <v>157.94999999999823</v>
      </c>
      <c r="U642" s="192">
        <v>0.62693877551019828</v>
      </c>
      <c r="V642" s="192">
        <v>1.8491060113338242</v>
      </c>
      <c r="W642" s="187">
        <v>0.87245639534883845</v>
      </c>
      <c r="X642" s="187">
        <v>1.7484253875969014</v>
      </c>
      <c r="Y642" s="188">
        <v>35</v>
      </c>
      <c r="Z642" s="188">
        <v>67</v>
      </c>
      <c r="AA642" s="188">
        <v>58</v>
      </c>
      <c r="AB642" s="188">
        <v>86</v>
      </c>
      <c r="AC642" s="188">
        <v>74</v>
      </c>
      <c r="AD642" s="189">
        <v>20.639999999999976</v>
      </c>
    </row>
    <row r="643" spans="1:30" s="183" customFormat="1" ht="11.35" x14ac:dyDescent="0.35">
      <c r="A643" s="175">
        <v>630</v>
      </c>
      <c r="B643" s="175">
        <v>21.75</v>
      </c>
      <c r="C643" s="175">
        <v>1033.9500000000066</v>
      </c>
      <c r="D643" s="184">
        <v>4.22020408163268</v>
      </c>
      <c r="E643" s="184">
        <v>5.0306081541701362</v>
      </c>
      <c r="F643" s="185">
        <v>1365.3413999999962</v>
      </c>
      <c r="G643" s="185">
        <v>25854.182090000169</v>
      </c>
      <c r="H643" s="185">
        <v>105.52727383673539</v>
      </c>
      <c r="I643" s="185">
        <v>210.15304049239879</v>
      </c>
      <c r="J643" s="185">
        <v>1600</v>
      </c>
      <c r="K643" s="185">
        <v>316550</v>
      </c>
      <c r="L643" s="185">
        <v>1292.0408163265306</v>
      </c>
      <c r="M643" s="185">
        <v>273.3518389098499</v>
      </c>
      <c r="N643" s="186">
        <v>7.6499999999999773</v>
      </c>
      <c r="O643" s="186">
        <v>123.29999999999846</v>
      </c>
      <c r="P643" s="186">
        <v>0.50326530612244269</v>
      </c>
      <c r="Q643" s="186">
        <v>1.3940261712785043</v>
      </c>
      <c r="R643" s="187">
        <v>0.89735264735264852</v>
      </c>
      <c r="S643" s="192">
        <v>7.8000000000000007</v>
      </c>
      <c r="T643" s="192">
        <v>114.44999999999854</v>
      </c>
      <c r="U643" s="192">
        <v>0.50326530612244269</v>
      </c>
      <c r="V643" s="192">
        <v>1.3800882010302553</v>
      </c>
      <c r="W643" s="187">
        <v>0.90472027972028091</v>
      </c>
      <c r="X643" s="187">
        <v>1.8020729270729294</v>
      </c>
      <c r="Y643" s="188">
        <v>31</v>
      </c>
      <c r="Z643" s="188">
        <v>71</v>
      </c>
      <c r="AA643" s="188">
        <v>58</v>
      </c>
      <c r="AB643" s="188">
        <v>74</v>
      </c>
      <c r="AC643" s="188">
        <v>86</v>
      </c>
      <c r="AD643" s="189">
        <v>20.019999999999975</v>
      </c>
    </row>
    <row r="644" spans="1:30" s="183" customFormat="1" ht="11.35" x14ac:dyDescent="0.35">
      <c r="A644" s="175">
        <v>631</v>
      </c>
      <c r="B644" s="175">
        <v>36.150000000000546</v>
      </c>
      <c r="C644" s="175">
        <v>1590.0000000000309</v>
      </c>
      <c r="D644" s="184">
        <v>6.4897959183674727</v>
      </c>
      <c r="E644" s="184">
        <v>9.4361224952343932</v>
      </c>
      <c r="F644" s="185">
        <v>3225.9537000000491</v>
      </c>
      <c r="G644" s="185">
        <v>40686.578800000811</v>
      </c>
      <c r="H644" s="185">
        <v>166.06766857143188</v>
      </c>
      <c r="I644" s="185">
        <v>444.12701768832119</v>
      </c>
      <c r="J644" s="185">
        <v>1600</v>
      </c>
      <c r="K644" s="185">
        <v>308600</v>
      </c>
      <c r="L644" s="185">
        <v>1259.591836734694</v>
      </c>
      <c r="M644" s="185">
        <v>276.24501466960299</v>
      </c>
      <c r="N644" s="186">
        <v>9.6000000000000227</v>
      </c>
      <c r="O644" s="186">
        <v>166.79999999999927</v>
      </c>
      <c r="P644" s="186">
        <v>0.68081632653060931</v>
      </c>
      <c r="Q644" s="186">
        <v>1.8372900088939428</v>
      </c>
      <c r="R644" s="187">
        <v>0.86369208139249876</v>
      </c>
      <c r="S644" s="192">
        <v>9.5999999999999091</v>
      </c>
      <c r="T644" s="192">
        <v>187.79999999999927</v>
      </c>
      <c r="U644" s="192">
        <v>0.68081632653060931</v>
      </c>
      <c r="V644" s="192">
        <v>1.8328967387721666</v>
      </c>
      <c r="W644" s="187">
        <v>0.84653101250306495</v>
      </c>
      <c r="X644" s="187">
        <v>1.7102230938955638</v>
      </c>
      <c r="Y644" s="188">
        <v>35</v>
      </c>
      <c r="Z644" s="188">
        <v>75</v>
      </c>
      <c r="AA644" s="188">
        <v>50</v>
      </c>
      <c r="AB644" s="188">
        <v>75</v>
      </c>
      <c r="AC644" s="188">
        <v>85</v>
      </c>
      <c r="AD644" s="189">
        <v>20.394999999999989</v>
      </c>
    </row>
    <row r="645" spans="1:30" s="183" customFormat="1" ht="11.35" x14ac:dyDescent="0.35">
      <c r="A645" s="175">
        <v>632</v>
      </c>
      <c r="B645" s="175">
        <v>25.200000000000102</v>
      </c>
      <c r="C645" s="175">
        <v>1678.6500000000135</v>
      </c>
      <c r="D645" s="184">
        <v>6.8516326530612792</v>
      </c>
      <c r="E645" s="184">
        <v>7.1151475875326557</v>
      </c>
      <c r="F645" s="185">
        <v>2248.7976000000094</v>
      </c>
      <c r="G645" s="185">
        <v>46070.381705000495</v>
      </c>
      <c r="H645" s="185">
        <v>188.04237430612446</v>
      </c>
      <c r="I645" s="185">
        <v>371.17795458593332</v>
      </c>
      <c r="J645" s="185">
        <v>1600</v>
      </c>
      <c r="K645" s="185">
        <v>322300</v>
      </c>
      <c r="L645" s="185">
        <v>1315.5102040816328</v>
      </c>
      <c r="M645" s="185">
        <v>271.80378970935647</v>
      </c>
      <c r="N645" s="186">
        <v>5.6999999999999318</v>
      </c>
      <c r="O645" s="186">
        <v>71.099999999998317</v>
      </c>
      <c r="P645" s="186">
        <v>0.29020408163264622</v>
      </c>
      <c r="Q645" s="186">
        <v>0.99224759311818178</v>
      </c>
      <c r="R645" s="187">
        <v>0.93904320987654466</v>
      </c>
      <c r="S645" s="192">
        <v>9.75</v>
      </c>
      <c r="T645" s="192">
        <v>83.399999999998428</v>
      </c>
      <c r="U645" s="192">
        <v>0.29020408163264622</v>
      </c>
      <c r="V645" s="192">
        <v>1.1685512944676033</v>
      </c>
      <c r="W645" s="187">
        <v>0.92849794238683259</v>
      </c>
      <c r="X645" s="187">
        <v>1.8675411522633771</v>
      </c>
      <c r="Y645" s="188">
        <v>23</v>
      </c>
      <c r="Z645" s="188">
        <v>69</v>
      </c>
      <c r="AA645" s="188">
        <v>68</v>
      </c>
      <c r="AB645" s="188">
        <v>89</v>
      </c>
      <c r="AC645" s="188">
        <v>71</v>
      </c>
      <c r="AD645" s="189">
        <v>19.439999999999973</v>
      </c>
    </row>
    <row r="646" spans="1:30" s="183" customFormat="1" ht="11.35" x14ac:dyDescent="0.35">
      <c r="A646" s="175">
        <v>633</v>
      </c>
      <c r="B646" s="175">
        <v>12</v>
      </c>
      <c r="C646" s="175">
        <v>714.90000000001385</v>
      </c>
      <c r="D646" s="184">
        <v>2.9179591836735259</v>
      </c>
      <c r="E646" s="184">
        <v>3.2229650967270564</v>
      </c>
      <c r="F646" s="185">
        <v>1070.8560000000002</v>
      </c>
      <c r="G646" s="185">
        <v>17870.13259500037</v>
      </c>
      <c r="H646" s="185">
        <v>72.93931671428723</v>
      </c>
      <c r="I646" s="185">
        <v>161.6932375541773</v>
      </c>
      <c r="J646" s="185">
        <v>1600</v>
      </c>
      <c r="K646" s="185">
        <v>321050</v>
      </c>
      <c r="L646" s="185">
        <v>1310.408163265306</v>
      </c>
      <c r="M646" s="185">
        <v>268.15978219253327</v>
      </c>
      <c r="N646" s="186">
        <v>9.5999999999999091</v>
      </c>
      <c r="O646" s="186">
        <v>110.84999999999843</v>
      </c>
      <c r="P646" s="186">
        <v>0.45244897959183034</v>
      </c>
      <c r="Q646" s="186">
        <v>1.393425032852962</v>
      </c>
      <c r="R646" s="187">
        <v>0.9071141277023641</v>
      </c>
      <c r="S646" s="192">
        <v>9.75</v>
      </c>
      <c r="T646" s="192">
        <v>113.39999999999833</v>
      </c>
      <c r="U646" s="192">
        <v>0.45244897959183034</v>
      </c>
      <c r="V646" s="192">
        <v>1.5239441386431791</v>
      </c>
      <c r="W646" s="187">
        <v>0.9049773755656122</v>
      </c>
      <c r="X646" s="187">
        <v>1.8120915032679763</v>
      </c>
      <c r="Y646" s="188">
        <v>27</v>
      </c>
      <c r="Z646" s="188">
        <v>74</v>
      </c>
      <c r="AA646" s="188">
        <v>59</v>
      </c>
      <c r="AB646" s="188">
        <v>90</v>
      </c>
      <c r="AC646" s="188">
        <v>70</v>
      </c>
      <c r="AD646" s="189">
        <v>19.889999999999976</v>
      </c>
    </row>
    <row r="647" spans="1:30" s="183" customFormat="1" ht="11.35" x14ac:dyDescent="0.35">
      <c r="A647" s="175">
        <v>634</v>
      </c>
      <c r="B647" s="175">
        <v>12.300000000000068</v>
      </c>
      <c r="C647" s="175">
        <v>425.10000000000366</v>
      </c>
      <c r="D647" s="184">
        <v>1.7351020408163416</v>
      </c>
      <c r="E647" s="184">
        <v>2.5969071472327308</v>
      </c>
      <c r="F647" s="185">
        <v>1097.6274000000062</v>
      </c>
      <c r="G647" s="185">
        <v>11956.999620000062</v>
      </c>
      <c r="H647" s="185">
        <v>48.804080081632911</v>
      </c>
      <c r="I647" s="185">
        <v>147.70412311958273</v>
      </c>
      <c r="J647" s="185">
        <v>1600</v>
      </c>
      <c r="K647" s="185">
        <v>316550</v>
      </c>
      <c r="L647" s="185">
        <v>1292.0408163265306</v>
      </c>
      <c r="M647" s="185">
        <v>273.3518389098499</v>
      </c>
      <c r="N647" s="186">
        <v>7.6500000000000341</v>
      </c>
      <c r="O647" s="186">
        <v>179.8499999999986</v>
      </c>
      <c r="P647" s="186">
        <v>0.73408163265305548</v>
      </c>
      <c r="Q647" s="186">
        <v>1.6151852636560697</v>
      </c>
      <c r="R647" s="187">
        <v>0.85583744138511575</v>
      </c>
      <c r="S647" s="192">
        <v>7.8000000000000007</v>
      </c>
      <c r="T647" s="192">
        <v>158.54999999999853</v>
      </c>
      <c r="U647" s="192">
        <v>0.73408163265305548</v>
      </c>
      <c r="V647" s="192">
        <v>1.4442764369155481</v>
      </c>
      <c r="W647" s="187">
        <v>0.87291090537453508</v>
      </c>
      <c r="X647" s="187">
        <v>1.7287483467596507</v>
      </c>
      <c r="Y647" s="188">
        <v>26</v>
      </c>
      <c r="Z647" s="188">
        <v>72</v>
      </c>
      <c r="AA647" s="188">
        <v>62</v>
      </c>
      <c r="AB647" s="188">
        <v>86</v>
      </c>
      <c r="AC647" s="188">
        <v>74</v>
      </c>
      <c r="AD647" s="189">
        <v>20.792499999999976</v>
      </c>
    </row>
    <row r="648" spans="1:30" s="183" customFormat="1" ht="11.35" x14ac:dyDescent="0.35">
      <c r="A648" s="175">
        <v>635</v>
      </c>
      <c r="B648" s="175">
        <v>15.300000000000125</v>
      </c>
      <c r="C648" s="175">
        <v>522.450000000003</v>
      </c>
      <c r="D648" s="184">
        <v>2.1324489795918491</v>
      </c>
      <c r="E648" s="184">
        <v>3.2245787185840848</v>
      </c>
      <c r="F648" s="185">
        <v>1070.8560000000002</v>
      </c>
      <c r="G648" s="185">
        <v>11970.682780000117</v>
      </c>
      <c r="H648" s="185">
        <v>48.859929714286196</v>
      </c>
      <c r="I648" s="185">
        <v>122.9687479699142</v>
      </c>
      <c r="J648" s="185">
        <v>1600</v>
      </c>
      <c r="K648" s="185">
        <v>305100</v>
      </c>
      <c r="L648" s="185">
        <v>1245.3061224489795</v>
      </c>
      <c r="M648" s="185">
        <v>272.45169552929588</v>
      </c>
      <c r="N648" s="186">
        <v>7.6500000000000341</v>
      </c>
      <c r="O648" s="186">
        <v>221.09999999999832</v>
      </c>
      <c r="P648" s="186">
        <v>0.9024489795918299</v>
      </c>
      <c r="Q648" s="186">
        <v>1.9490051377816615</v>
      </c>
      <c r="R648" s="187">
        <v>0.82491982420715149</v>
      </c>
      <c r="S648" s="192">
        <v>9.75</v>
      </c>
      <c r="T648" s="192">
        <v>236.84999999999832</v>
      </c>
      <c r="U648" s="192">
        <v>0.9024489795918299</v>
      </c>
      <c r="V648" s="192">
        <v>2.0590378420664912</v>
      </c>
      <c r="W648" s="187">
        <v>0.81244803420833933</v>
      </c>
      <c r="X648" s="187">
        <v>1.6373678584154909</v>
      </c>
      <c r="Y648" s="188">
        <v>36</v>
      </c>
      <c r="Z648" s="188">
        <v>73</v>
      </c>
      <c r="AA648" s="188">
        <v>51</v>
      </c>
      <c r="AB648" s="188">
        <v>83</v>
      </c>
      <c r="AC648" s="188">
        <v>77</v>
      </c>
      <c r="AD648" s="189">
        <v>21.047499999999971</v>
      </c>
    </row>
    <row r="649" spans="1:30" s="183" customFormat="1" ht="11.35" x14ac:dyDescent="0.35">
      <c r="A649" s="175">
        <v>636</v>
      </c>
      <c r="B649" s="175">
        <v>31.05000000000075</v>
      </c>
      <c r="C649" s="175">
        <v>2276.1000000000931</v>
      </c>
      <c r="D649" s="184">
        <v>9.2902040816330338</v>
      </c>
      <c r="E649" s="184">
        <v>8.2231359664132793</v>
      </c>
      <c r="F649" s="185">
        <v>2476.3545000000613</v>
      </c>
      <c r="G649" s="185">
        <v>60269.783535002549</v>
      </c>
      <c r="H649" s="185">
        <v>245.99911646939816</v>
      </c>
      <c r="I649" s="185">
        <v>458.1446348073618</v>
      </c>
      <c r="J649" s="185">
        <v>1600</v>
      </c>
      <c r="K649" s="185">
        <v>316050</v>
      </c>
      <c r="L649" s="185">
        <v>1290</v>
      </c>
      <c r="M649" s="185">
        <v>284.12938636600279</v>
      </c>
      <c r="N649" s="186">
        <v>7.6499999999999915</v>
      </c>
      <c r="O649" s="186">
        <v>61.949999999998987</v>
      </c>
      <c r="P649" s="186">
        <v>0.25285714285713873</v>
      </c>
      <c r="Q649" s="186">
        <v>1.1026384155333167</v>
      </c>
      <c r="R649" s="187">
        <v>0.94625894599869953</v>
      </c>
      <c r="S649" s="192">
        <v>7.8000000000000007</v>
      </c>
      <c r="T649" s="192">
        <v>78.749999999998977</v>
      </c>
      <c r="U649" s="192">
        <v>0.25285714285713873</v>
      </c>
      <c r="V649" s="192">
        <v>1.1946087911673935</v>
      </c>
      <c r="W649" s="187">
        <v>0.93168510084580436</v>
      </c>
      <c r="X649" s="187">
        <v>1.8779440468445039</v>
      </c>
      <c r="Y649" s="188">
        <v>35</v>
      </c>
      <c r="Z649" s="188">
        <v>64</v>
      </c>
      <c r="AA649" s="188">
        <v>61</v>
      </c>
      <c r="AB649" s="188">
        <v>85</v>
      </c>
      <c r="AC649" s="188">
        <v>75</v>
      </c>
      <c r="AD649" s="189">
        <v>19.212499999999984</v>
      </c>
    </row>
    <row r="650" spans="1:30" s="183" customFormat="1" ht="11.35" x14ac:dyDescent="0.35">
      <c r="A650" s="175">
        <v>637</v>
      </c>
      <c r="B650" s="175">
        <v>11.400000000000091</v>
      </c>
      <c r="C650" s="175">
        <v>374.25000000000574</v>
      </c>
      <c r="D650" s="184">
        <v>1.5275510204081868</v>
      </c>
      <c r="E650" s="184">
        <v>2.2674067394672353</v>
      </c>
      <c r="F650" s="185">
        <v>1017.3132000000082</v>
      </c>
      <c r="G650" s="185">
        <v>8555.247060000167</v>
      </c>
      <c r="H650" s="185">
        <v>34.91937575510272</v>
      </c>
      <c r="I650" s="185">
        <v>98.948100554675563</v>
      </c>
      <c r="J650" s="185">
        <v>1600</v>
      </c>
      <c r="K650" s="185">
        <v>304500</v>
      </c>
      <c r="L650" s="185">
        <v>1242.8571428571429</v>
      </c>
      <c r="M650" s="185">
        <v>262.98257749435373</v>
      </c>
      <c r="N650" s="186">
        <v>9.4499999999999886</v>
      </c>
      <c r="O650" s="186">
        <v>174.14999999999839</v>
      </c>
      <c r="P650" s="186">
        <v>0.71081632653060567</v>
      </c>
      <c r="Q650" s="186">
        <v>1.5617204110708367</v>
      </c>
      <c r="R650" s="187">
        <v>0.85668435995556225</v>
      </c>
      <c r="S650" s="192">
        <v>7.6500000000000341</v>
      </c>
      <c r="T650" s="192">
        <v>187.34999999999832</v>
      </c>
      <c r="U650" s="192">
        <v>0.71081632653060567</v>
      </c>
      <c r="V650" s="192">
        <v>1.6378177980201278</v>
      </c>
      <c r="W650" s="187">
        <v>0.84582150351808549</v>
      </c>
      <c r="X650" s="187">
        <v>1.7025058634736476</v>
      </c>
      <c r="Y650" s="188">
        <v>32</v>
      </c>
      <c r="Z650" s="188">
        <v>82</v>
      </c>
      <c r="AA650" s="188">
        <v>46</v>
      </c>
      <c r="AB650" s="188">
        <v>88</v>
      </c>
      <c r="AC650" s="188">
        <v>72</v>
      </c>
      <c r="AD650" s="189">
        <v>20.252499999999973</v>
      </c>
    </row>
    <row r="651" spans="1:30" s="183" customFormat="1" ht="11.35" x14ac:dyDescent="0.35">
      <c r="A651" s="175">
        <v>638</v>
      </c>
      <c r="B651" s="175">
        <v>13.949999999999818</v>
      </c>
      <c r="C651" s="175">
        <v>525.89999999999782</v>
      </c>
      <c r="D651" s="184">
        <v>2.1465306122448888</v>
      </c>
      <c r="E651" s="184">
        <v>3.046823494366091</v>
      </c>
      <c r="F651" s="185">
        <v>910.22759999998391</v>
      </c>
      <c r="G651" s="185">
        <v>11330.177034999946</v>
      </c>
      <c r="H651" s="185">
        <v>46.245620551020188</v>
      </c>
      <c r="I651" s="185">
        <v>117.34209406508506</v>
      </c>
      <c r="J651" s="185">
        <v>1600</v>
      </c>
      <c r="K651" s="185">
        <v>307550</v>
      </c>
      <c r="L651" s="185">
        <v>1255.3061224489795</v>
      </c>
      <c r="M651" s="185">
        <v>264.01768166706887</v>
      </c>
      <c r="N651" s="186">
        <v>7.4999999999998863</v>
      </c>
      <c r="O651" s="186">
        <v>161.2499999999994</v>
      </c>
      <c r="P651" s="186">
        <v>0.65816326530612002</v>
      </c>
      <c r="Q651" s="186">
        <v>1.4663069388122476</v>
      </c>
      <c r="R651" s="187">
        <v>0.87222156186853728</v>
      </c>
      <c r="S651" s="192">
        <v>11.700000000000001</v>
      </c>
      <c r="T651" s="192">
        <v>193.94999999999936</v>
      </c>
      <c r="U651" s="192">
        <v>0.65816326530612002</v>
      </c>
      <c r="V651" s="192">
        <v>1.8240990892640634</v>
      </c>
      <c r="W651" s="187">
        <v>0.84630928325211019</v>
      </c>
      <c r="X651" s="187">
        <v>1.7185308451206476</v>
      </c>
      <c r="Y651" s="188">
        <v>27</v>
      </c>
      <c r="Z651" s="188">
        <v>87</v>
      </c>
      <c r="AA651" s="188">
        <v>46</v>
      </c>
      <c r="AB651" s="188">
        <v>72</v>
      </c>
      <c r="AC651" s="188">
        <v>88</v>
      </c>
      <c r="AD651" s="189">
        <v>21.032499999999988</v>
      </c>
    </row>
    <row r="652" spans="1:30" s="183" customFormat="1" ht="11.35" x14ac:dyDescent="0.35">
      <c r="A652" s="175">
        <v>639</v>
      </c>
      <c r="B652" s="175">
        <v>17.699999999999875</v>
      </c>
      <c r="C652" s="175">
        <v>851.54999999999518</v>
      </c>
      <c r="D652" s="184">
        <v>3.475714285714266</v>
      </c>
      <c r="E652" s="184">
        <v>4.3506443841546973</v>
      </c>
      <c r="F652" s="185">
        <v>896.84189999999103</v>
      </c>
      <c r="G652" s="185">
        <v>17044.978554999911</v>
      </c>
      <c r="H652" s="185">
        <v>69.571341040815966</v>
      </c>
      <c r="I652" s="185">
        <v>148.86551121447383</v>
      </c>
      <c r="J652" s="185">
        <v>1600</v>
      </c>
      <c r="K652" s="185">
        <v>308150</v>
      </c>
      <c r="L652" s="185">
        <v>1257.7551020408164</v>
      </c>
      <c r="M652" s="185">
        <v>273.33898747575734</v>
      </c>
      <c r="N652" s="186">
        <v>7.6500000000000057</v>
      </c>
      <c r="O652" s="186">
        <v>126.89999999999944</v>
      </c>
      <c r="P652" s="186">
        <v>0.51795918367346705</v>
      </c>
      <c r="Q652" s="186">
        <v>1.3669263408384524</v>
      </c>
      <c r="R652" s="187">
        <v>0.89501116902457223</v>
      </c>
      <c r="S652" s="192">
        <v>11.700000000000001</v>
      </c>
      <c r="T652" s="192">
        <v>153.89999999999912</v>
      </c>
      <c r="U652" s="192">
        <v>0.51795918367346705</v>
      </c>
      <c r="V652" s="192">
        <v>1.7289609708749747</v>
      </c>
      <c r="W652" s="187">
        <v>0.87267311988086449</v>
      </c>
      <c r="X652" s="187">
        <v>1.7676842889054367</v>
      </c>
      <c r="Y652" s="188">
        <v>34</v>
      </c>
      <c r="Z652" s="188">
        <v>74</v>
      </c>
      <c r="AA652" s="188">
        <v>52</v>
      </c>
      <c r="AB652" s="188">
        <v>82</v>
      </c>
      <c r="AC652" s="188">
        <v>78</v>
      </c>
      <c r="AD652" s="189">
        <v>20.144999999999989</v>
      </c>
    </row>
    <row r="653" spans="1:30" s="183" customFormat="1" ht="11.35" x14ac:dyDescent="0.35">
      <c r="A653" s="175">
        <v>640</v>
      </c>
      <c r="B653" s="175">
        <v>21.899999999999864</v>
      </c>
      <c r="C653" s="175">
        <v>990.90000000000532</v>
      </c>
      <c r="D653" s="184">
        <v>4.0444897959183894</v>
      </c>
      <c r="E653" s="184">
        <v>5.2466324333103769</v>
      </c>
      <c r="F653" s="185">
        <v>1954.312199999988</v>
      </c>
      <c r="G653" s="185">
        <v>24136.276225000125</v>
      </c>
      <c r="H653" s="185">
        <v>98.515413163265819</v>
      </c>
      <c r="I653" s="185">
        <v>261.60523023522353</v>
      </c>
      <c r="J653" s="185">
        <v>1600</v>
      </c>
      <c r="K653" s="185">
        <v>310900</v>
      </c>
      <c r="L653" s="185">
        <v>1268.9795918367347</v>
      </c>
      <c r="M653" s="185">
        <v>260.98210555106164</v>
      </c>
      <c r="N653" s="186">
        <v>9.2999999999998408</v>
      </c>
      <c r="O653" s="186">
        <v>169.34999999999889</v>
      </c>
      <c r="P653" s="186">
        <v>0.69122448979591378</v>
      </c>
      <c r="Q653" s="186">
        <v>1.7012454847545568</v>
      </c>
      <c r="R653" s="187">
        <v>0.86245126705653108</v>
      </c>
      <c r="S653" s="192">
        <v>9.75</v>
      </c>
      <c r="T653" s="192">
        <v>168.29999999999876</v>
      </c>
      <c r="U653" s="192">
        <v>0.69122448979591378</v>
      </c>
      <c r="V653" s="192">
        <v>1.7101471560706418</v>
      </c>
      <c r="W653" s="187">
        <v>0.86330409356725235</v>
      </c>
      <c r="X653" s="187">
        <v>1.7257553606237834</v>
      </c>
      <c r="Y653" s="188">
        <v>24</v>
      </c>
      <c r="Z653" s="188">
        <v>79</v>
      </c>
      <c r="AA653" s="188">
        <v>57</v>
      </c>
      <c r="AB653" s="188">
        <v>84</v>
      </c>
      <c r="AC653" s="188">
        <v>76</v>
      </c>
      <c r="AD653" s="189">
        <v>20.519999999999982</v>
      </c>
    </row>
    <row r="654" spans="1:30" s="183" customFormat="1" ht="11.35" x14ac:dyDescent="0.35">
      <c r="A654" s="175">
        <v>641</v>
      </c>
      <c r="B654" s="175">
        <v>50.400000000000773</v>
      </c>
      <c r="C654" s="175">
        <v>4251.9000000000642</v>
      </c>
      <c r="D654" s="184">
        <v>17.354693877551284</v>
      </c>
      <c r="E654" s="184">
        <v>13.587902512179754</v>
      </c>
      <c r="F654" s="185">
        <v>3988.9386000000759</v>
      </c>
      <c r="G654" s="185">
        <v>98012.772540001519</v>
      </c>
      <c r="H654" s="185">
        <v>400.05213281633274</v>
      </c>
      <c r="I654" s="185">
        <v>688.95625634879502</v>
      </c>
      <c r="J654" s="185">
        <v>1600</v>
      </c>
      <c r="K654" s="185">
        <v>307550</v>
      </c>
      <c r="L654" s="185">
        <v>1255.3061224489795</v>
      </c>
      <c r="M654" s="185">
        <v>264.01768166706887</v>
      </c>
      <c r="N654" s="186">
        <v>6.6000000000000227</v>
      </c>
      <c r="O654" s="186">
        <v>45.149999999998556</v>
      </c>
      <c r="P654" s="186">
        <v>0.18428571428570839</v>
      </c>
      <c r="Q654" s="186">
        <v>0.89203442188968218</v>
      </c>
      <c r="R654" s="187">
        <v>0.96049350308439552</v>
      </c>
      <c r="S654" s="192">
        <v>9.75</v>
      </c>
      <c r="T654" s="192">
        <v>44.849999999998573</v>
      </c>
      <c r="U654" s="192">
        <v>0.18428571428570839</v>
      </c>
      <c r="V654" s="192">
        <v>0.93320399102185925</v>
      </c>
      <c r="W654" s="187">
        <v>0.96075600472503064</v>
      </c>
      <c r="X654" s="187">
        <v>1.921249507809426</v>
      </c>
      <c r="Y654" s="188">
        <v>32</v>
      </c>
      <c r="Z654" s="188">
        <v>83</v>
      </c>
      <c r="AA654" s="188">
        <v>45</v>
      </c>
      <c r="AB654" s="188">
        <v>86</v>
      </c>
      <c r="AC654" s="188">
        <v>74</v>
      </c>
      <c r="AD654" s="189">
        <v>19.047499999999975</v>
      </c>
    </row>
    <row r="655" spans="1:30" s="183" customFormat="1" ht="11.35" x14ac:dyDescent="0.35">
      <c r="A655" s="175">
        <v>642</v>
      </c>
      <c r="B655" s="175">
        <v>30.449999999999591</v>
      </c>
      <c r="C655" s="175">
        <v>1566.150000000003</v>
      </c>
      <c r="D655" s="184">
        <v>6.3924489795918493</v>
      </c>
      <c r="E655" s="184">
        <v>6.9501469882475471</v>
      </c>
      <c r="F655" s="185">
        <v>2088.1691999999475</v>
      </c>
      <c r="G655" s="185">
        <v>37768.05001000013</v>
      </c>
      <c r="H655" s="185">
        <v>154.15530616326583</v>
      </c>
      <c r="I655" s="185">
        <v>318.18306397804554</v>
      </c>
      <c r="J655" s="185">
        <v>1600</v>
      </c>
      <c r="K655" s="185">
        <v>305300</v>
      </c>
      <c r="L655" s="185">
        <v>1246.1224489795918</v>
      </c>
      <c r="M655" s="185">
        <v>280.68867537857898</v>
      </c>
      <c r="N655" s="186">
        <v>9.5999999999999091</v>
      </c>
      <c r="O655" s="186">
        <v>70.199999999998965</v>
      </c>
      <c r="P655" s="186">
        <v>0.28653061224489373</v>
      </c>
      <c r="Q655" s="186">
        <v>1.1860883343869768</v>
      </c>
      <c r="R655" s="187">
        <v>0.93917338185599242</v>
      </c>
      <c r="S655" s="192">
        <v>11.700000000000001</v>
      </c>
      <c r="T655" s="192">
        <v>88.049999999998661</v>
      </c>
      <c r="U655" s="192">
        <v>0.28653061224489373</v>
      </c>
      <c r="V655" s="192">
        <v>1.3641538062940226</v>
      </c>
      <c r="W655" s="187">
        <v>0.92370678450740951</v>
      </c>
      <c r="X655" s="187">
        <v>1.8628801663634018</v>
      </c>
      <c r="Y655" s="188">
        <v>43</v>
      </c>
      <c r="Z655" s="188">
        <v>71</v>
      </c>
      <c r="AA655" s="188">
        <v>46</v>
      </c>
      <c r="AB655" s="188">
        <v>78</v>
      </c>
      <c r="AC655" s="188">
        <v>82</v>
      </c>
      <c r="AD655" s="189">
        <v>19.234999999999982</v>
      </c>
    </row>
    <row r="656" spans="1:30" s="183" customFormat="1" ht="11.35" x14ac:dyDescent="0.35">
      <c r="A656" s="175">
        <v>643</v>
      </c>
      <c r="B656" s="175">
        <v>19.199999999999932</v>
      </c>
      <c r="C656" s="175">
        <v>691.35000000000491</v>
      </c>
      <c r="D656" s="184">
        <v>2.8218367346938975</v>
      </c>
      <c r="E656" s="184">
        <v>4.1107170376224103</v>
      </c>
      <c r="F656" s="185">
        <v>1311.7985999999942</v>
      </c>
      <c r="G656" s="185">
        <v>14927.360815000062</v>
      </c>
      <c r="H656" s="185">
        <v>60.928003326530863</v>
      </c>
      <c r="I656" s="185">
        <v>156.82672664860337</v>
      </c>
      <c r="J656" s="185">
        <v>1600</v>
      </c>
      <c r="K656" s="185">
        <v>306700</v>
      </c>
      <c r="L656" s="185">
        <v>1251.8367346938776</v>
      </c>
      <c r="M656" s="185">
        <v>276.07222764077528</v>
      </c>
      <c r="N656" s="186">
        <v>9.5999999999999091</v>
      </c>
      <c r="O656" s="186">
        <v>175.3499999999984</v>
      </c>
      <c r="P656" s="186">
        <v>0.7157142857142792</v>
      </c>
      <c r="Q656" s="186">
        <v>1.7427155181064788</v>
      </c>
      <c r="R656" s="187">
        <v>0.85688050930460435</v>
      </c>
      <c r="S656" s="192">
        <v>9.75</v>
      </c>
      <c r="T656" s="192">
        <v>170.09999999999846</v>
      </c>
      <c r="U656" s="192">
        <v>0.7157142857142792</v>
      </c>
      <c r="V656" s="192">
        <v>1.615012815256462</v>
      </c>
      <c r="W656" s="187">
        <v>0.86116552399608348</v>
      </c>
      <c r="X656" s="187">
        <v>1.7180460333006877</v>
      </c>
      <c r="Y656" s="188">
        <v>32</v>
      </c>
      <c r="Z656" s="188">
        <v>75</v>
      </c>
      <c r="AA656" s="188">
        <v>53</v>
      </c>
      <c r="AB656" s="188">
        <v>73</v>
      </c>
      <c r="AC656" s="188">
        <v>87</v>
      </c>
      <c r="AD656" s="189">
        <v>20.419999999999973</v>
      </c>
    </row>
    <row r="657" spans="1:30" s="183" customFormat="1" ht="11.35" x14ac:dyDescent="0.35">
      <c r="A657" s="175">
        <v>644</v>
      </c>
      <c r="B657" s="175">
        <v>14.399999999999977</v>
      </c>
      <c r="C657" s="175">
        <v>720.00000000000523</v>
      </c>
      <c r="D657" s="184">
        <v>2.9387755102041031</v>
      </c>
      <c r="E657" s="184">
        <v>3.5942472436628767</v>
      </c>
      <c r="F657" s="185">
        <v>1070.8560000000002</v>
      </c>
      <c r="G657" s="185">
        <v>16922.871225000097</v>
      </c>
      <c r="H657" s="185">
        <v>69.072943775510595</v>
      </c>
      <c r="I657" s="185">
        <v>163.27825966482649</v>
      </c>
      <c r="J657" s="185">
        <v>1600</v>
      </c>
      <c r="K657" s="185">
        <v>310300</v>
      </c>
      <c r="L657" s="185">
        <v>1266.5306122448981</v>
      </c>
      <c r="M657" s="185">
        <v>283.49799071488616</v>
      </c>
      <c r="N657" s="186">
        <v>7.6499999999998636</v>
      </c>
      <c r="O657" s="186">
        <v>134.84999999999843</v>
      </c>
      <c r="P657" s="186">
        <v>0.55040816326529973</v>
      </c>
      <c r="Q657" s="186">
        <v>1.4395894781175744</v>
      </c>
      <c r="R657" s="187">
        <v>0.8904193076548037</v>
      </c>
      <c r="S657" s="192">
        <v>9.75</v>
      </c>
      <c r="T657" s="192">
        <v>129.59999999999854</v>
      </c>
      <c r="U657" s="192">
        <v>0.55040816326529973</v>
      </c>
      <c r="V657" s="192">
        <v>1.3874942695169752</v>
      </c>
      <c r="W657" s="187">
        <v>0.89468551925889916</v>
      </c>
      <c r="X657" s="187">
        <v>1.7851048269137029</v>
      </c>
      <c r="Y657" s="188">
        <v>38</v>
      </c>
      <c r="Z657" s="188">
        <v>69</v>
      </c>
      <c r="AA657" s="188">
        <v>53</v>
      </c>
      <c r="AB657" s="188">
        <v>95</v>
      </c>
      <c r="AC657" s="188">
        <v>65</v>
      </c>
      <c r="AD657" s="189">
        <v>20.509999999999977</v>
      </c>
    </row>
    <row r="658" spans="1:30" s="183" customFormat="1" ht="11.35" x14ac:dyDescent="0.35">
      <c r="A658" s="175">
        <v>645</v>
      </c>
      <c r="B658" s="175">
        <v>40.049999999999983</v>
      </c>
      <c r="C658" s="175">
        <v>1935.6000000000026</v>
      </c>
      <c r="D658" s="184">
        <v>7.9004081632653165</v>
      </c>
      <c r="E658" s="184">
        <v>9.7031292398810347</v>
      </c>
      <c r="F658" s="185">
        <v>3025.168200000001</v>
      </c>
      <c r="G658" s="185">
        <v>51041.681955000036</v>
      </c>
      <c r="H658" s="185">
        <v>208.33339573469402</v>
      </c>
      <c r="I658" s="185">
        <v>475.32959958733022</v>
      </c>
      <c r="J658" s="185">
        <v>1600</v>
      </c>
      <c r="K658" s="185">
        <v>309000</v>
      </c>
      <c r="L658" s="185">
        <v>1261.2244897959183</v>
      </c>
      <c r="M658" s="185">
        <v>277.07216800508445</v>
      </c>
      <c r="N658" s="186">
        <v>5.7000000000000455</v>
      </c>
      <c r="O658" s="186">
        <v>97.799999999998377</v>
      </c>
      <c r="P658" s="186">
        <v>0.39918367346938111</v>
      </c>
      <c r="Q658" s="186">
        <v>1.163199087759748</v>
      </c>
      <c r="R658" s="187">
        <v>0.91854072963518363</v>
      </c>
      <c r="S658" s="192">
        <v>9.75</v>
      </c>
      <c r="T658" s="192">
        <v>120.59999999999853</v>
      </c>
      <c r="U658" s="192">
        <v>0.39918367346938111</v>
      </c>
      <c r="V658" s="192">
        <v>1.4877026867090908</v>
      </c>
      <c r="W658" s="187">
        <v>0.89955022488755731</v>
      </c>
      <c r="X658" s="187">
        <v>1.8180909545227411</v>
      </c>
      <c r="Y658" s="188">
        <v>35</v>
      </c>
      <c r="Z658" s="188">
        <v>64</v>
      </c>
      <c r="AA658" s="188">
        <v>61</v>
      </c>
      <c r="AB658" s="188">
        <v>79</v>
      </c>
      <c r="AC658" s="188">
        <v>81</v>
      </c>
      <c r="AD658" s="189">
        <v>20.009999999999977</v>
      </c>
    </row>
    <row r="659" spans="1:30" s="183" customFormat="1" ht="11.35" x14ac:dyDescent="0.35">
      <c r="A659" s="175">
        <v>646</v>
      </c>
      <c r="B659" s="175">
        <v>16.500000000000227</v>
      </c>
      <c r="C659" s="175">
        <v>665.10000000001401</v>
      </c>
      <c r="D659" s="184">
        <v>2.7146938775510776</v>
      </c>
      <c r="E659" s="184">
        <v>3.5537195372381403</v>
      </c>
      <c r="F659" s="185">
        <v>1271.6415000000204</v>
      </c>
      <c r="G659" s="185">
        <v>18919.943300000414</v>
      </c>
      <c r="H659" s="185">
        <v>77.224258367348625</v>
      </c>
      <c r="I659" s="185">
        <v>178.03388956689528</v>
      </c>
      <c r="J659" s="185">
        <v>1600</v>
      </c>
      <c r="K659" s="185">
        <v>311100</v>
      </c>
      <c r="L659" s="185">
        <v>1269.795918367347</v>
      </c>
      <c r="M659" s="185">
        <v>269.49778578060517</v>
      </c>
      <c r="N659" s="186">
        <v>7.6500000000000341</v>
      </c>
      <c r="O659" s="186">
        <v>161.39999999999856</v>
      </c>
      <c r="P659" s="186">
        <v>0.65877551020407576</v>
      </c>
      <c r="Q659" s="186">
        <v>1.5379537617133519</v>
      </c>
      <c r="R659" s="187">
        <v>0.86826640548481981</v>
      </c>
      <c r="S659" s="192">
        <v>15.600000000000001</v>
      </c>
      <c r="T659" s="192">
        <v>154.04999999999862</v>
      </c>
      <c r="U659" s="192">
        <v>0.65877551020407576</v>
      </c>
      <c r="V659" s="192">
        <v>1.7226726193610118</v>
      </c>
      <c r="W659" s="187">
        <v>0.87426542605289026</v>
      </c>
      <c r="X659" s="187">
        <v>1.7425318315377101</v>
      </c>
      <c r="Y659" s="188">
        <v>38</v>
      </c>
      <c r="Z659" s="188">
        <v>74</v>
      </c>
      <c r="AA659" s="188">
        <v>48</v>
      </c>
      <c r="AB659" s="188">
        <v>83</v>
      </c>
      <c r="AC659" s="188">
        <v>77</v>
      </c>
      <c r="AD659" s="189">
        <v>20.419999999999977</v>
      </c>
    </row>
    <row r="660" spans="1:30" s="183" customFormat="1" ht="11.35" x14ac:dyDescent="0.35">
      <c r="A660" s="175">
        <v>647</v>
      </c>
      <c r="B660" s="175">
        <v>11.100000000000136</v>
      </c>
      <c r="C660" s="175">
        <v>591.90000000000202</v>
      </c>
      <c r="D660" s="184">
        <v>2.4159183673469471</v>
      </c>
      <c r="E660" s="184">
        <v>2.9087860957254819</v>
      </c>
      <c r="F660" s="185">
        <v>789.75630000001229</v>
      </c>
      <c r="G660" s="185">
        <v>14671.693945000028</v>
      </c>
      <c r="H660" s="185">
        <v>59.884465081632769</v>
      </c>
      <c r="I660" s="185">
        <v>131.56138032758173</v>
      </c>
      <c r="J660" s="185">
        <v>1600</v>
      </c>
      <c r="K660" s="185">
        <v>314950</v>
      </c>
      <c r="L660" s="185">
        <v>1285.5102040816328</v>
      </c>
      <c r="M660" s="185">
        <v>270.67054882644214</v>
      </c>
      <c r="N660" s="186">
        <v>7.6499999999999773</v>
      </c>
      <c r="O660" s="186">
        <v>151.34999999999908</v>
      </c>
      <c r="P660" s="186">
        <v>0.61775510204081263</v>
      </c>
      <c r="Q660" s="186">
        <v>1.4285084295242312</v>
      </c>
      <c r="R660" s="187">
        <v>0.87596803933620215</v>
      </c>
      <c r="S660" s="192">
        <v>11.700000000000001</v>
      </c>
      <c r="T660" s="192">
        <v>161.09999999999911</v>
      </c>
      <c r="U660" s="192">
        <v>0.61775510204081263</v>
      </c>
      <c r="V660" s="192">
        <v>1.6947163922173389</v>
      </c>
      <c r="W660" s="187">
        <v>0.86797787338660182</v>
      </c>
      <c r="X660" s="187">
        <v>1.7439459127228041</v>
      </c>
      <c r="Y660" s="188">
        <v>29</v>
      </c>
      <c r="Z660" s="188">
        <v>72</v>
      </c>
      <c r="AA660" s="188">
        <v>59</v>
      </c>
      <c r="AB660" s="188">
        <v>82</v>
      </c>
      <c r="AC660" s="188">
        <v>78</v>
      </c>
      <c r="AD660" s="189">
        <v>20.337499999999984</v>
      </c>
    </row>
    <row r="661" spans="1:30" s="183" customFormat="1" ht="11.35" x14ac:dyDescent="0.35">
      <c r="A661" s="175">
        <v>648</v>
      </c>
      <c r="B661" s="175">
        <v>13.199999999999989</v>
      </c>
      <c r="C661" s="175">
        <v>604.49999999999682</v>
      </c>
      <c r="D661" s="184">
        <v>2.4673469387754974</v>
      </c>
      <c r="E661" s="184">
        <v>3.3133941883169866</v>
      </c>
      <c r="F661" s="185">
        <v>1030.698899999996</v>
      </c>
      <c r="G661" s="185">
        <v>13360.118439999929</v>
      </c>
      <c r="H661" s="185">
        <v>54.531095673469096</v>
      </c>
      <c r="I661" s="185">
        <v>125.46616762054016</v>
      </c>
      <c r="J661" s="185">
        <v>1600</v>
      </c>
      <c r="K661" s="185">
        <v>302600</v>
      </c>
      <c r="L661" s="185">
        <v>1235.1020408163265</v>
      </c>
      <c r="M661" s="185">
        <v>278.22713366178749</v>
      </c>
      <c r="N661" s="186">
        <v>7.5</v>
      </c>
      <c r="O661" s="186">
        <v>188.54999999999828</v>
      </c>
      <c r="P661" s="186">
        <v>0.7695918367346869</v>
      </c>
      <c r="Q661" s="186">
        <v>1.6375410884391581</v>
      </c>
      <c r="R661" s="187">
        <v>0.84633251833740963</v>
      </c>
      <c r="S661" s="192">
        <v>11.700000000000001</v>
      </c>
      <c r="T661" s="192">
        <v>185.99999999999847</v>
      </c>
      <c r="U661" s="192">
        <v>0.7695918367346869</v>
      </c>
      <c r="V661" s="192">
        <v>1.8768453615595875</v>
      </c>
      <c r="W661" s="187">
        <v>0.84841075794621135</v>
      </c>
      <c r="X661" s="187">
        <v>1.694743276283621</v>
      </c>
      <c r="Y661" s="188">
        <v>42</v>
      </c>
      <c r="Z661" s="188">
        <v>72</v>
      </c>
      <c r="AA661" s="188">
        <v>46</v>
      </c>
      <c r="AB661" s="188">
        <v>84</v>
      </c>
      <c r="AC661" s="188">
        <v>76</v>
      </c>
      <c r="AD661" s="189">
        <v>20.449999999999974</v>
      </c>
    </row>
    <row r="662" spans="1:30" s="183" customFormat="1" ht="11.35" x14ac:dyDescent="0.35">
      <c r="A662" s="175">
        <v>649</v>
      </c>
      <c r="B662" s="175">
        <v>21.150000000000205</v>
      </c>
      <c r="C662" s="175">
        <v>618.75000000001228</v>
      </c>
      <c r="D662" s="184">
        <v>2.5255102040816828</v>
      </c>
      <c r="E662" s="184">
        <v>4.7720575266656162</v>
      </c>
      <c r="F662" s="185">
        <v>1887.3837000000185</v>
      </c>
      <c r="G662" s="185">
        <v>13960.392720000251</v>
      </c>
      <c r="H662" s="185">
        <v>56.981194775511227</v>
      </c>
      <c r="I662" s="185">
        <v>205.62066169410056</v>
      </c>
      <c r="J662" s="185">
        <v>1600</v>
      </c>
      <c r="K662" s="185">
        <v>308800</v>
      </c>
      <c r="L662" s="185">
        <v>1260.408163265306</v>
      </c>
      <c r="M662" s="185">
        <v>268.77041808578173</v>
      </c>
      <c r="N662" s="186">
        <v>9.5999999999999091</v>
      </c>
      <c r="O662" s="186">
        <v>198.59999999999789</v>
      </c>
      <c r="P662" s="186">
        <v>0.81061224489795058</v>
      </c>
      <c r="Q662" s="186">
        <v>1.8283877249643199</v>
      </c>
      <c r="R662" s="187">
        <v>0.83992262120662686</v>
      </c>
      <c r="S662" s="192">
        <v>9.75</v>
      </c>
      <c r="T662" s="192">
        <v>232.64999999999804</v>
      </c>
      <c r="U662" s="192">
        <v>0.81061224489795058</v>
      </c>
      <c r="V662" s="192">
        <v>1.9903043255064716</v>
      </c>
      <c r="W662" s="187">
        <v>0.81247733043162973</v>
      </c>
      <c r="X662" s="187">
        <v>1.6523999516382566</v>
      </c>
      <c r="Y662" s="188">
        <v>34</v>
      </c>
      <c r="Z662" s="188">
        <v>76</v>
      </c>
      <c r="AA662" s="188">
        <v>50</v>
      </c>
      <c r="AB662" s="188">
        <v>83</v>
      </c>
      <c r="AC662" s="188">
        <v>77</v>
      </c>
      <c r="AD662" s="189">
        <v>20.677499999999966</v>
      </c>
    </row>
    <row r="663" spans="1:30" s="183" customFormat="1" ht="11.35" x14ac:dyDescent="0.35">
      <c r="A663" s="175">
        <v>650</v>
      </c>
      <c r="B663" s="175">
        <v>12.449999999999818</v>
      </c>
      <c r="C663" s="175">
        <v>405.75000000000006</v>
      </c>
      <c r="D663" s="184">
        <v>1.656122448979592</v>
      </c>
      <c r="E663" s="184">
        <v>2.4940139944709485</v>
      </c>
      <c r="F663" s="185">
        <v>682.67069999998796</v>
      </c>
      <c r="G663" s="185">
        <v>9605.1321300000218</v>
      </c>
      <c r="H663" s="185">
        <v>39.204620938775598</v>
      </c>
      <c r="I663" s="185">
        <v>95.374504470094806</v>
      </c>
      <c r="J663" s="185">
        <v>1600</v>
      </c>
      <c r="K663" s="185">
        <v>310650</v>
      </c>
      <c r="L663" s="185">
        <v>1267.9591836734694</v>
      </c>
      <c r="M663" s="185">
        <v>266.58880038578934</v>
      </c>
      <c r="N663" s="186">
        <v>9.6000000000000227</v>
      </c>
      <c r="O663" s="186">
        <v>188.09999999999923</v>
      </c>
      <c r="P663" s="186">
        <v>0.76775510204081321</v>
      </c>
      <c r="Q663" s="186">
        <v>1.7631360209308209</v>
      </c>
      <c r="R663" s="187">
        <v>0.85106888361045185</v>
      </c>
      <c r="S663" s="192">
        <v>9.6000000000000227</v>
      </c>
      <c r="T663" s="192">
        <v>230.849999999999</v>
      </c>
      <c r="U663" s="192">
        <v>0.76775510204081321</v>
      </c>
      <c r="V663" s="192">
        <v>2.0230082952696948</v>
      </c>
      <c r="W663" s="187">
        <v>0.81722090261282732</v>
      </c>
      <c r="X663" s="187">
        <v>1.6682897862232791</v>
      </c>
      <c r="Y663" s="188">
        <v>30</v>
      </c>
      <c r="Z663" s="188">
        <v>83</v>
      </c>
      <c r="AA663" s="188">
        <v>47</v>
      </c>
      <c r="AB663" s="188">
        <v>83</v>
      </c>
      <c r="AC663" s="188">
        <v>77</v>
      </c>
      <c r="AD663" s="189">
        <v>21.049999999999986</v>
      </c>
    </row>
    <row r="664" spans="1:30" s="183" customFormat="1" ht="11.35" x14ac:dyDescent="0.35">
      <c r="A664" s="175">
        <v>651</v>
      </c>
      <c r="B664" s="175">
        <v>29.85000000000025</v>
      </c>
      <c r="C664" s="175">
        <v>1850.5500000000106</v>
      </c>
      <c r="D664" s="184">
        <v>7.5532653061224924</v>
      </c>
      <c r="E664" s="184">
        <v>7.5828301487354377</v>
      </c>
      <c r="F664" s="185">
        <v>2663.7543000000228</v>
      </c>
      <c r="G664" s="185">
        <v>48242.806450000098</v>
      </c>
      <c r="H664" s="185">
        <v>196.90941408163306</v>
      </c>
      <c r="I664" s="185">
        <v>389.91256670534267</v>
      </c>
      <c r="J664" s="185">
        <v>1600</v>
      </c>
      <c r="K664" s="185">
        <v>307600</v>
      </c>
      <c r="L664" s="185">
        <v>1255.5102040816328</v>
      </c>
      <c r="M664" s="185">
        <v>266.15862724034781</v>
      </c>
      <c r="N664" s="186">
        <v>7.6500000000000057</v>
      </c>
      <c r="O664" s="186">
        <v>95.399999999997789</v>
      </c>
      <c r="P664" s="186">
        <v>0.38938775510203177</v>
      </c>
      <c r="Q664" s="186">
        <v>1.289669560174068</v>
      </c>
      <c r="R664" s="187">
        <v>0.9197172431204258</v>
      </c>
      <c r="S664" s="192">
        <v>9.75</v>
      </c>
      <c r="T664" s="192">
        <v>123.44999999999803</v>
      </c>
      <c r="U664" s="192">
        <v>0.38938775510203177</v>
      </c>
      <c r="V664" s="192">
        <v>1.621087744925622</v>
      </c>
      <c r="W664" s="187">
        <v>0.89611209290583327</v>
      </c>
      <c r="X664" s="187">
        <v>1.8158293360262592</v>
      </c>
      <c r="Y664" s="188">
        <v>34</v>
      </c>
      <c r="Z664" s="188">
        <v>76</v>
      </c>
      <c r="AA664" s="188">
        <v>50</v>
      </c>
      <c r="AB664" s="188">
        <v>78</v>
      </c>
      <c r="AC664" s="188">
        <v>82</v>
      </c>
      <c r="AD664" s="189">
        <v>19.804999999999964</v>
      </c>
    </row>
    <row r="665" spans="1:30" s="183" customFormat="1" ht="11.35" x14ac:dyDescent="0.35">
      <c r="A665" s="175">
        <v>652</v>
      </c>
      <c r="B665" s="175">
        <v>16.050000000000182</v>
      </c>
      <c r="C665" s="175">
        <v>967.50000000000762</v>
      </c>
      <c r="D665" s="184">
        <v>3.9489795918367658</v>
      </c>
      <c r="E665" s="184">
        <v>4.3130198640792941</v>
      </c>
      <c r="F665" s="185">
        <v>1271.6415000000204</v>
      </c>
      <c r="G665" s="185">
        <v>25395.721865000174</v>
      </c>
      <c r="H665" s="185">
        <v>103.6560076122456</v>
      </c>
      <c r="I665" s="185">
        <v>211.38669881054466</v>
      </c>
      <c r="J665" s="185">
        <v>1600</v>
      </c>
      <c r="K665" s="185">
        <v>311500</v>
      </c>
      <c r="L665" s="185">
        <v>1271.4285714285713</v>
      </c>
      <c r="M665" s="185">
        <v>285.7618520124297</v>
      </c>
      <c r="N665" s="186">
        <v>9.5999999999999091</v>
      </c>
      <c r="O665" s="186">
        <v>114.89999999999931</v>
      </c>
      <c r="P665" s="186">
        <v>0.46897959183673188</v>
      </c>
      <c r="Q665" s="186">
        <v>1.4110864389208668</v>
      </c>
      <c r="R665" s="187">
        <v>0.90422605651412902</v>
      </c>
      <c r="S665" s="192">
        <v>13.650000000000002</v>
      </c>
      <c r="T665" s="192">
        <v>111.8999999999991</v>
      </c>
      <c r="U665" s="192">
        <v>0.46897959183673188</v>
      </c>
      <c r="V665" s="192">
        <v>1.4791534848632781</v>
      </c>
      <c r="W665" s="187">
        <v>0.90672668167041837</v>
      </c>
      <c r="X665" s="187">
        <v>1.8109527381845474</v>
      </c>
      <c r="Y665" s="188">
        <v>39</v>
      </c>
      <c r="Z665" s="188">
        <v>62</v>
      </c>
      <c r="AA665" s="188">
        <v>59</v>
      </c>
      <c r="AB665" s="188">
        <v>80</v>
      </c>
      <c r="AC665" s="188">
        <v>80</v>
      </c>
      <c r="AD665" s="189">
        <v>19.994999999999987</v>
      </c>
    </row>
    <row r="666" spans="1:30" s="183" customFormat="1" ht="11.35" x14ac:dyDescent="0.35">
      <c r="A666" s="175">
        <v>653</v>
      </c>
      <c r="B666" s="175">
        <v>11.25</v>
      </c>
      <c r="C666" s="175">
        <v>578.70000000000243</v>
      </c>
      <c r="D666" s="184">
        <v>2.3620408163265405</v>
      </c>
      <c r="E666" s="184">
        <v>2.908517719766571</v>
      </c>
      <c r="F666" s="185">
        <v>950.3847000000286</v>
      </c>
      <c r="G666" s="185">
        <v>14977.482825000186</v>
      </c>
      <c r="H666" s="185">
        <v>61.132582959184433</v>
      </c>
      <c r="I666" s="185">
        <v>146.67102155451283</v>
      </c>
      <c r="J666" s="185">
        <v>1600</v>
      </c>
      <c r="K666" s="185">
        <v>304400</v>
      </c>
      <c r="L666" s="185">
        <v>1242.4489795918366</v>
      </c>
      <c r="M666" s="185">
        <v>274.74675830248663</v>
      </c>
      <c r="N666" s="186">
        <v>9.1500000000000341</v>
      </c>
      <c r="O666" s="186">
        <v>144.89999999999887</v>
      </c>
      <c r="P666" s="186">
        <v>0.59142857142856686</v>
      </c>
      <c r="Q666" s="186">
        <v>1.5611864970875551</v>
      </c>
      <c r="R666" s="187">
        <v>0.87830687830687915</v>
      </c>
      <c r="S666" s="192">
        <v>8.5500000000000114</v>
      </c>
      <c r="T666" s="192">
        <v>134.69999999999885</v>
      </c>
      <c r="U666" s="192">
        <v>0.59142857142856686</v>
      </c>
      <c r="V666" s="192">
        <v>1.4650609703027946</v>
      </c>
      <c r="W666" s="187">
        <v>0.88687326782564968</v>
      </c>
      <c r="X666" s="187">
        <v>1.7651801461325287</v>
      </c>
      <c r="Y666" s="188">
        <v>42</v>
      </c>
      <c r="Z666" s="188">
        <v>66</v>
      </c>
      <c r="AA666" s="188">
        <v>52</v>
      </c>
      <c r="AB666" s="188">
        <v>78</v>
      </c>
      <c r="AC666" s="188">
        <v>82</v>
      </c>
      <c r="AD666" s="189">
        <v>19.844999999999981</v>
      </c>
    </row>
    <row r="667" spans="1:30" s="183" customFormat="1" ht="11.35" x14ac:dyDescent="0.35">
      <c r="A667" s="175">
        <v>654</v>
      </c>
      <c r="B667" s="175">
        <v>34.050000000000637</v>
      </c>
      <c r="C667" s="175">
        <v>2478.3000000000948</v>
      </c>
      <c r="D667" s="184">
        <v>10.115510204082019</v>
      </c>
      <c r="E667" s="184">
        <v>9.1218001488654501</v>
      </c>
      <c r="F667" s="185">
        <v>2690.5257000000493</v>
      </c>
      <c r="G667" s="185">
        <v>68400.034620003076</v>
      </c>
      <c r="H667" s="185">
        <v>279.18381477552276</v>
      </c>
      <c r="I667" s="185">
        <v>501.97151664106349</v>
      </c>
      <c r="J667" s="185">
        <v>1600</v>
      </c>
      <c r="K667" s="185">
        <v>319700</v>
      </c>
      <c r="L667" s="185">
        <v>1304.8979591836735</v>
      </c>
      <c r="M667" s="185">
        <v>260.11600855321103</v>
      </c>
      <c r="N667" s="186">
        <v>7.3500000000000796</v>
      </c>
      <c r="O667" s="186">
        <v>58.949999999998617</v>
      </c>
      <c r="P667" s="186">
        <v>0.24061224489795355</v>
      </c>
      <c r="Q667" s="186">
        <v>0.9964042076042362</v>
      </c>
      <c r="R667" s="187">
        <v>0.95044761064178651</v>
      </c>
      <c r="S667" s="192">
        <v>7.6500000000000341</v>
      </c>
      <c r="T667" s="192">
        <v>94.649999999998457</v>
      </c>
      <c r="U667" s="192">
        <v>0.24061224489795355</v>
      </c>
      <c r="V667" s="192">
        <v>1.2762597342759949</v>
      </c>
      <c r="W667" s="187">
        <v>0.92043878451645555</v>
      </c>
      <c r="X667" s="187">
        <v>1.8708863951582422</v>
      </c>
      <c r="Y667" s="188">
        <v>23</v>
      </c>
      <c r="Z667" s="188">
        <v>78</v>
      </c>
      <c r="AA667" s="188">
        <v>59</v>
      </c>
      <c r="AB667" s="188">
        <v>81</v>
      </c>
      <c r="AC667" s="188">
        <v>79</v>
      </c>
      <c r="AD667" s="189">
        <v>19.827499999999976</v>
      </c>
    </row>
    <row r="668" spans="1:30" s="183" customFormat="1" ht="11.35" x14ac:dyDescent="0.35">
      <c r="A668" s="175">
        <v>655</v>
      </c>
      <c r="B668" s="175">
        <v>26.5499999999995</v>
      </c>
      <c r="C668" s="175">
        <v>1521.4500000000116</v>
      </c>
      <c r="D668" s="184">
        <v>6.2100000000000479</v>
      </c>
      <c r="E668" s="184">
        <v>6.571441566528228</v>
      </c>
      <c r="F668" s="185">
        <v>2048.0121000000245</v>
      </c>
      <c r="G668" s="185">
        <v>42729.608445000267</v>
      </c>
      <c r="H668" s="185">
        <v>174.40656508163374</v>
      </c>
      <c r="I668" s="185">
        <v>361.83599018104604</v>
      </c>
      <c r="J668" s="185">
        <v>1600</v>
      </c>
      <c r="K668" s="185">
        <v>309900</v>
      </c>
      <c r="L668" s="185">
        <v>1264.8979591836735</v>
      </c>
      <c r="M668" s="185">
        <v>297.55232663513493</v>
      </c>
      <c r="N668" s="186">
        <v>7.5</v>
      </c>
      <c r="O668" s="186">
        <v>91.199999999998752</v>
      </c>
      <c r="P668" s="186">
        <v>0.37224489795917859</v>
      </c>
      <c r="Q668" s="186">
        <v>1.1560536768306191</v>
      </c>
      <c r="R668" s="187">
        <v>0.92227051904883761</v>
      </c>
      <c r="S668" s="192">
        <v>7.6499999999999915</v>
      </c>
      <c r="T668" s="192">
        <v>102.29999999999843</v>
      </c>
      <c r="U668" s="192">
        <v>0.37224489795917859</v>
      </c>
      <c r="V668" s="192">
        <v>1.3245390949249334</v>
      </c>
      <c r="W668" s="187">
        <v>0.91281002301201863</v>
      </c>
      <c r="X668" s="187">
        <v>1.8350805420608562</v>
      </c>
      <c r="Y668" s="188">
        <v>39</v>
      </c>
      <c r="Z668" s="188">
        <v>54</v>
      </c>
      <c r="AA668" s="188">
        <v>67</v>
      </c>
      <c r="AB668" s="188">
        <v>71</v>
      </c>
      <c r="AC668" s="188">
        <v>89</v>
      </c>
      <c r="AD668" s="189">
        <v>19.554999999999975</v>
      </c>
    </row>
    <row r="669" spans="1:30" s="183" customFormat="1" ht="11.35" x14ac:dyDescent="0.35">
      <c r="A669" s="175">
        <v>656</v>
      </c>
      <c r="B669" s="175">
        <v>17.250000000000171</v>
      </c>
      <c r="C669" s="175">
        <v>885.15000000001044</v>
      </c>
      <c r="D669" s="184">
        <v>3.6128571428571856</v>
      </c>
      <c r="E669" s="184">
        <v>4.3128843378272617</v>
      </c>
      <c r="F669" s="185">
        <v>1499.1984000000114</v>
      </c>
      <c r="G669" s="185">
        <v>19233.986695000251</v>
      </c>
      <c r="H669" s="185">
        <v>78.506068142858169</v>
      </c>
      <c r="I669" s="185">
        <v>178.2668366595185</v>
      </c>
      <c r="J669" s="185">
        <v>1600</v>
      </c>
      <c r="K669" s="185">
        <v>312450</v>
      </c>
      <c r="L669" s="185">
        <v>1275.3061224489795</v>
      </c>
      <c r="M669" s="185">
        <v>277.96908396922447</v>
      </c>
      <c r="N669" s="186">
        <v>9.3000000000000114</v>
      </c>
      <c r="O669" s="186">
        <v>124.04999999999771</v>
      </c>
      <c r="P669" s="186">
        <v>0.50632653061223554</v>
      </c>
      <c r="Q669" s="186">
        <v>1.4099219456908754</v>
      </c>
      <c r="R669" s="187">
        <v>0.89694704049844398</v>
      </c>
      <c r="S669" s="192">
        <v>9.75</v>
      </c>
      <c r="T669" s="192">
        <v>138.74999999999778</v>
      </c>
      <c r="U669" s="192">
        <v>0.50632653061223554</v>
      </c>
      <c r="V669" s="192">
        <v>1.5221717846948337</v>
      </c>
      <c r="W669" s="187">
        <v>0.88473520249221338</v>
      </c>
      <c r="X669" s="187">
        <v>1.7816822429906574</v>
      </c>
      <c r="Y669" s="188">
        <v>31</v>
      </c>
      <c r="Z669" s="188">
        <v>81</v>
      </c>
      <c r="AA669" s="188">
        <v>48</v>
      </c>
      <c r="AB669" s="188">
        <v>77</v>
      </c>
      <c r="AC669" s="188">
        <v>83</v>
      </c>
      <c r="AD669" s="189">
        <v>20.062499999999961</v>
      </c>
    </row>
    <row r="670" spans="1:30" s="183" customFormat="1" ht="11.35" x14ac:dyDescent="0.35">
      <c r="A670" s="175">
        <v>657</v>
      </c>
      <c r="B670" s="175">
        <v>16.350000000000023</v>
      </c>
      <c r="C670" s="175">
        <v>731.25000000000352</v>
      </c>
      <c r="D670" s="184">
        <v>2.984693877551035</v>
      </c>
      <c r="E670" s="184">
        <v>3.6247923072445341</v>
      </c>
      <c r="F670" s="185">
        <v>1405.4985000000001</v>
      </c>
      <c r="G670" s="185">
        <v>17521.509475000086</v>
      </c>
      <c r="H670" s="185">
        <v>71.516365204081978</v>
      </c>
      <c r="I670" s="185">
        <v>171.83069103094036</v>
      </c>
      <c r="J670" s="185">
        <v>1600</v>
      </c>
      <c r="K670" s="185">
        <v>306200</v>
      </c>
      <c r="L670" s="185">
        <v>1249.795918367347</v>
      </c>
      <c r="M670" s="185">
        <v>271.02182021463187</v>
      </c>
      <c r="N670" s="186">
        <v>7.6500000000000057</v>
      </c>
      <c r="O670" s="186">
        <v>140.6999999999984</v>
      </c>
      <c r="P670" s="186">
        <v>0.57428571428570774</v>
      </c>
      <c r="Q670" s="186">
        <v>1.5765741547969558</v>
      </c>
      <c r="R670" s="187">
        <v>0.88260325406758566</v>
      </c>
      <c r="S670" s="192">
        <v>7.8000000000000007</v>
      </c>
      <c r="T670" s="192">
        <v>155.84999999999863</v>
      </c>
      <c r="U670" s="192">
        <v>0.57428571428570774</v>
      </c>
      <c r="V670" s="192">
        <v>1.5868927989743284</v>
      </c>
      <c r="W670" s="187">
        <v>0.86996245306633402</v>
      </c>
      <c r="X670" s="187">
        <v>1.7525657071339196</v>
      </c>
      <c r="Y670" s="188">
        <v>30</v>
      </c>
      <c r="Z670" s="188">
        <v>70</v>
      </c>
      <c r="AA670" s="188">
        <v>60</v>
      </c>
      <c r="AB670" s="188">
        <v>76</v>
      </c>
      <c r="AC670" s="188">
        <v>84</v>
      </c>
      <c r="AD670" s="189">
        <v>19.974999999999973</v>
      </c>
    </row>
    <row r="671" spans="1:30" s="183" customFormat="1" ht="11.35" x14ac:dyDescent="0.35">
      <c r="A671" s="175">
        <v>658</v>
      </c>
      <c r="B671" s="175">
        <v>18.599999999999227</v>
      </c>
      <c r="C671" s="175">
        <v>610.3499999999915</v>
      </c>
      <c r="D671" s="184">
        <v>2.4912244897958837</v>
      </c>
      <c r="E671" s="184">
        <v>3.4987870454717673</v>
      </c>
      <c r="F671" s="185">
        <v>1365.3413999999557</v>
      </c>
      <c r="G671" s="185">
        <v>15092.971669999806</v>
      </c>
      <c r="H671" s="185">
        <v>61.603965999999211</v>
      </c>
      <c r="I671" s="185">
        <v>152.90158000818175</v>
      </c>
      <c r="J671" s="185">
        <v>1600</v>
      </c>
      <c r="K671" s="185">
        <v>307800</v>
      </c>
      <c r="L671" s="185">
        <v>1256.3265306122448</v>
      </c>
      <c r="M671" s="185">
        <v>274.55398911832054</v>
      </c>
      <c r="N671" s="186">
        <v>9.6000000000000014</v>
      </c>
      <c r="O671" s="186">
        <v>178.64999999999952</v>
      </c>
      <c r="P671" s="186">
        <v>0.72918367346938584</v>
      </c>
      <c r="Q671" s="186">
        <v>1.738956768397443</v>
      </c>
      <c r="R671" s="187">
        <v>0.85345145810262124</v>
      </c>
      <c r="S671" s="192">
        <v>13.650000000000002</v>
      </c>
      <c r="T671" s="192">
        <v>148.04999999999941</v>
      </c>
      <c r="U671" s="192">
        <v>0.72918367346938584</v>
      </c>
      <c r="V671" s="192">
        <v>1.6260973596162085</v>
      </c>
      <c r="W671" s="187">
        <v>0.8785529715762278</v>
      </c>
      <c r="X671" s="187">
        <v>1.732004429678849</v>
      </c>
      <c r="Y671" s="188">
        <v>36</v>
      </c>
      <c r="Z671" s="188">
        <v>75</v>
      </c>
      <c r="AA671" s="188">
        <v>49</v>
      </c>
      <c r="AB671" s="188">
        <v>73</v>
      </c>
      <c r="AC671" s="188">
        <v>87</v>
      </c>
      <c r="AD671" s="189">
        <v>20.317499999999992</v>
      </c>
    </row>
    <row r="672" spans="1:30" s="183" customFormat="1" ht="11.35" x14ac:dyDescent="0.35">
      <c r="A672" s="175">
        <v>659</v>
      </c>
      <c r="B672" s="175">
        <v>23.850000000000023</v>
      </c>
      <c r="C672" s="175">
        <v>1436.8499999999979</v>
      </c>
      <c r="D672" s="184">
        <v>5.8646938775510113</v>
      </c>
      <c r="E672" s="184">
        <v>6.6671946142854663</v>
      </c>
      <c r="F672" s="185">
        <v>1726.7552999999973</v>
      </c>
      <c r="G672" s="185">
        <v>33313.065954999918</v>
      </c>
      <c r="H672" s="185">
        <v>135.97169777550988</v>
      </c>
      <c r="I672" s="185">
        <v>288.40674278354254</v>
      </c>
      <c r="J672" s="185">
        <v>1600</v>
      </c>
      <c r="K672" s="185">
        <v>305800</v>
      </c>
      <c r="L672" s="185">
        <v>1248.1632653061224</v>
      </c>
      <c r="M672" s="185">
        <v>285.59452993759834</v>
      </c>
      <c r="N672" s="186">
        <v>9.5999999999999091</v>
      </c>
      <c r="O672" s="186">
        <v>130.64999999999904</v>
      </c>
      <c r="P672" s="186">
        <v>0.53326530612244505</v>
      </c>
      <c r="Q672" s="186">
        <v>1.4597627638986908</v>
      </c>
      <c r="R672" s="187">
        <v>0.89460309777347602</v>
      </c>
      <c r="S672" s="192">
        <v>9.75</v>
      </c>
      <c r="T672" s="192">
        <v>174.59999999999894</v>
      </c>
      <c r="U672" s="192">
        <v>0.53326530612244505</v>
      </c>
      <c r="V672" s="192">
        <v>1.9503738350258015</v>
      </c>
      <c r="W672" s="187">
        <v>0.85914811229428922</v>
      </c>
      <c r="X672" s="187">
        <v>1.7537512100677652</v>
      </c>
      <c r="Y672" s="188">
        <v>40</v>
      </c>
      <c r="Z672" s="188">
        <v>68</v>
      </c>
      <c r="AA672" s="188">
        <v>52</v>
      </c>
      <c r="AB672" s="188">
        <v>89</v>
      </c>
      <c r="AC672" s="188">
        <v>71</v>
      </c>
      <c r="AD672" s="189">
        <v>20.659999999999982</v>
      </c>
    </row>
    <row r="673" spans="1:30" s="183" customFormat="1" ht="11.35" x14ac:dyDescent="0.35">
      <c r="A673" s="175">
        <v>660</v>
      </c>
      <c r="B673" s="175">
        <v>16.349999999999966</v>
      </c>
      <c r="C673" s="175">
        <v>1099.2000000000014</v>
      </c>
      <c r="D673" s="184">
        <v>4.4865306122449038</v>
      </c>
      <c r="E673" s="184">
        <v>4.369353757511572</v>
      </c>
      <c r="F673" s="185">
        <v>1124.3987999999972</v>
      </c>
      <c r="G673" s="185">
        <v>24734.319555000086</v>
      </c>
      <c r="H673" s="185">
        <v>100.95640634693912</v>
      </c>
      <c r="I673" s="185">
        <v>188.19341409291272</v>
      </c>
      <c r="J673" s="185">
        <v>1600</v>
      </c>
      <c r="K673" s="185">
        <v>313500</v>
      </c>
      <c r="L673" s="185">
        <v>1279.591836734694</v>
      </c>
      <c r="M673" s="185">
        <v>274.03301811105734</v>
      </c>
      <c r="N673" s="186">
        <v>7.5000000000000018</v>
      </c>
      <c r="O673" s="186">
        <v>95.549999999999471</v>
      </c>
      <c r="P673" s="186">
        <v>0.38999999999999785</v>
      </c>
      <c r="Q673" s="186">
        <v>1.1944852790918756</v>
      </c>
      <c r="R673" s="187">
        <v>0.91898766374157492</v>
      </c>
      <c r="S673" s="192">
        <v>9.75</v>
      </c>
      <c r="T673" s="192">
        <v>125.24999999999932</v>
      </c>
      <c r="U673" s="192">
        <v>0.38999999999999785</v>
      </c>
      <c r="V673" s="192">
        <v>1.4991139905873807</v>
      </c>
      <c r="W673" s="187">
        <v>0.8938064352028493</v>
      </c>
      <c r="X673" s="187">
        <v>1.8127940989444242</v>
      </c>
      <c r="Y673" s="188">
        <v>32</v>
      </c>
      <c r="Z673" s="188">
        <v>72</v>
      </c>
      <c r="AA673" s="188">
        <v>56</v>
      </c>
      <c r="AB673" s="188">
        <v>82</v>
      </c>
      <c r="AC673" s="188">
        <v>78</v>
      </c>
      <c r="AD673" s="189">
        <v>19.657499999999988</v>
      </c>
    </row>
    <row r="674" spans="1:30" s="183" customFormat="1" ht="11.35" x14ac:dyDescent="0.35">
      <c r="A674" s="175">
        <v>661</v>
      </c>
      <c r="B674" s="175">
        <v>15.89999999999992</v>
      </c>
      <c r="C674" s="175">
        <v>590.10000000000105</v>
      </c>
      <c r="D674" s="184">
        <v>2.4085714285714328</v>
      </c>
      <c r="E674" s="184">
        <v>3.425337724165328</v>
      </c>
      <c r="F674" s="185">
        <v>1258.2557999999922</v>
      </c>
      <c r="G674" s="185">
        <v>13018.708725000042</v>
      </c>
      <c r="H674" s="185">
        <v>53.137586632653232</v>
      </c>
      <c r="I674" s="185">
        <v>129.16470341670816</v>
      </c>
      <c r="J674" s="185">
        <v>1600</v>
      </c>
      <c r="K674" s="185">
        <v>308100</v>
      </c>
      <c r="L674" s="185">
        <v>1257.5510204081634</v>
      </c>
      <c r="M674" s="185">
        <v>271.2564165007106</v>
      </c>
      <c r="N674" s="186">
        <v>8.3999999999998636</v>
      </c>
      <c r="O674" s="186">
        <v>123.89999999999853</v>
      </c>
      <c r="P674" s="186">
        <v>0.50571428571427968</v>
      </c>
      <c r="Q674" s="186">
        <v>1.3941946379629184</v>
      </c>
      <c r="R674" s="187">
        <v>0.89686602572106489</v>
      </c>
      <c r="S674" s="192">
        <v>9.5999999999999091</v>
      </c>
      <c r="T674" s="192">
        <v>163.34999999999886</v>
      </c>
      <c r="U674" s="192">
        <v>0.50571428571427968</v>
      </c>
      <c r="V674" s="192">
        <v>1.6163627805478991</v>
      </c>
      <c r="W674" s="187">
        <v>0.86402796853539843</v>
      </c>
      <c r="X674" s="187">
        <v>1.7608939942564632</v>
      </c>
      <c r="Y674" s="188">
        <v>28</v>
      </c>
      <c r="Z674" s="188">
        <v>73</v>
      </c>
      <c r="AA674" s="188">
        <v>59</v>
      </c>
      <c r="AB674" s="188">
        <v>78</v>
      </c>
      <c r="AC674" s="188">
        <v>82</v>
      </c>
      <c r="AD674" s="189">
        <v>20.02249999999998</v>
      </c>
    </row>
    <row r="675" spans="1:30" s="183" customFormat="1" ht="11.35" x14ac:dyDescent="0.35">
      <c r="A675" s="175">
        <v>662</v>
      </c>
      <c r="B675" s="175">
        <v>15.450000000000045</v>
      </c>
      <c r="C675" s="175">
        <v>483.44999999999982</v>
      </c>
      <c r="D675" s="184">
        <v>1.9732653061224483</v>
      </c>
      <c r="E675" s="184">
        <v>2.9379145244704863</v>
      </c>
      <c r="F675" s="185">
        <v>923.61329999997179</v>
      </c>
      <c r="G675" s="185">
        <v>11059.116609999966</v>
      </c>
      <c r="H675" s="185">
        <v>45.139251469387617</v>
      </c>
      <c r="I675" s="185">
        <v>120.39442533636796</v>
      </c>
      <c r="J675" s="185">
        <v>1600</v>
      </c>
      <c r="K675" s="185">
        <v>308250</v>
      </c>
      <c r="L675" s="185">
        <v>1258.1632653061224</v>
      </c>
      <c r="M675" s="185">
        <v>277.45678639594126</v>
      </c>
      <c r="N675" s="186">
        <v>9.6000000000000227</v>
      </c>
      <c r="O675" s="186">
        <v>187.9499999999997</v>
      </c>
      <c r="P675" s="186">
        <v>0.76714285714285591</v>
      </c>
      <c r="Q675" s="186">
        <v>1.8142570624155174</v>
      </c>
      <c r="R675" s="187">
        <v>0.8492540904716076</v>
      </c>
      <c r="S675" s="192">
        <v>13.650000000000002</v>
      </c>
      <c r="T675" s="192">
        <v>177.89999999999947</v>
      </c>
      <c r="U675" s="192">
        <v>0.76714285714285591</v>
      </c>
      <c r="V675" s="192">
        <v>1.8565599427463575</v>
      </c>
      <c r="W675" s="187">
        <v>0.85731472569778677</v>
      </c>
      <c r="X675" s="187">
        <v>1.7065688161693944</v>
      </c>
      <c r="Y675" s="188">
        <v>39</v>
      </c>
      <c r="Z675" s="188">
        <v>73</v>
      </c>
      <c r="AA675" s="188">
        <v>48</v>
      </c>
      <c r="AB675" s="188">
        <v>85</v>
      </c>
      <c r="AC675" s="188">
        <v>75</v>
      </c>
      <c r="AD675" s="189">
        <v>20.779999999999994</v>
      </c>
    </row>
    <row r="676" spans="1:30" s="183" customFormat="1" ht="11.35" x14ac:dyDescent="0.35">
      <c r="A676" s="175">
        <v>663</v>
      </c>
      <c r="B676" s="175">
        <v>23.849999999999909</v>
      </c>
      <c r="C676" s="175">
        <v>1128.4500000000062</v>
      </c>
      <c r="D676" s="184">
        <v>4.6059183673469644</v>
      </c>
      <c r="E676" s="184">
        <v>5.7614262515738854</v>
      </c>
      <c r="F676" s="185">
        <v>1405.4984999999597</v>
      </c>
      <c r="G676" s="185">
        <v>25232.044500000138</v>
      </c>
      <c r="H676" s="185">
        <v>102.98793673469444</v>
      </c>
      <c r="I676" s="185">
        <v>226.93960724650304</v>
      </c>
      <c r="J676" s="185">
        <v>1600</v>
      </c>
      <c r="K676" s="185">
        <v>303350</v>
      </c>
      <c r="L676" s="185">
        <v>1238.1632653061224</v>
      </c>
      <c r="M676" s="185">
        <v>262.16839686957502</v>
      </c>
      <c r="N676" s="186">
        <v>7.6499999999999773</v>
      </c>
      <c r="O676" s="186">
        <v>132.89999999999884</v>
      </c>
      <c r="P676" s="186">
        <v>0.54244897959183203</v>
      </c>
      <c r="Q676" s="186">
        <v>1.4613231296993878</v>
      </c>
      <c r="R676" s="187">
        <v>0.89052267391573037</v>
      </c>
      <c r="S676" s="192">
        <v>11.700000000000001</v>
      </c>
      <c r="T676" s="192">
        <v>160.94999999999857</v>
      </c>
      <c r="U676" s="192">
        <v>0.54244897959183203</v>
      </c>
      <c r="V676" s="192">
        <v>1.8159055954212149</v>
      </c>
      <c r="W676" s="187">
        <v>0.86741628567898288</v>
      </c>
      <c r="X676" s="187">
        <v>1.7579389595947132</v>
      </c>
      <c r="Y676" s="188">
        <v>35</v>
      </c>
      <c r="Z676" s="188">
        <v>78</v>
      </c>
      <c r="AA676" s="188">
        <v>47</v>
      </c>
      <c r="AB676" s="188">
        <v>87</v>
      </c>
      <c r="AC676" s="188">
        <v>73</v>
      </c>
      <c r="AD676" s="189">
        <v>20.232499999999977</v>
      </c>
    </row>
    <row r="677" spans="1:30" s="183" customFormat="1" ht="11.35" x14ac:dyDescent="0.35">
      <c r="A677" s="175">
        <v>664</v>
      </c>
      <c r="B677" s="175">
        <v>13.199999999999989</v>
      </c>
      <c r="C677" s="175">
        <v>556.20000000000277</v>
      </c>
      <c r="D677" s="184">
        <v>2.2702040816326643</v>
      </c>
      <c r="E677" s="184">
        <v>3.0158885878913884</v>
      </c>
      <c r="F677" s="185">
        <v>722.82780000000218</v>
      </c>
      <c r="G677" s="185">
        <v>10206.521885000058</v>
      </c>
      <c r="H677" s="185">
        <v>41.65927300000024</v>
      </c>
      <c r="I677" s="185">
        <v>99.388750690383517</v>
      </c>
      <c r="J677" s="185">
        <v>1600</v>
      </c>
      <c r="K677" s="185">
        <v>302200</v>
      </c>
      <c r="L677" s="185">
        <v>1233.4693877551019</v>
      </c>
      <c r="M677" s="185">
        <v>261.26701858763721</v>
      </c>
      <c r="N677" s="186">
        <v>9.5999999999999091</v>
      </c>
      <c r="O677" s="186">
        <v>169.94999999999874</v>
      </c>
      <c r="P677" s="186">
        <v>0.69367346938774999</v>
      </c>
      <c r="Q677" s="186">
        <v>1.6079244001343156</v>
      </c>
      <c r="R677" s="187">
        <v>0.86147450788605051</v>
      </c>
      <c r="S677" s="192">
        <v>9.75</v>
      </c>
      <c r="T677" s="192">
        <v>181.94999999999843</v>
      </c>
      <c r="U677" s="192">
        <v>0.69367346938774999</v>
      </c>
      <c r="V677" s="192">
        <v>1.7456289386450943</v>
      </c>
      <c r="W677" s="187">
        <v>0.85169336104658377</v>
      </c>
      <c r="X677" s="187">
        <v>1.7131678689326342</v>
      </c>
      <c r="Y677" s="188">
        <v>31</v>
      </c>
      <c r="Z677" s="188">
        <v>84</v>
      </c>
      <c r="AA677" s="188">
        <v>45</v>
      </c>
      <c r="AB677" s="188">
        <v>88</v>
      </c>
      <c r="AC677" s="188">
        <v>72</v>
      </c>
      <c r="AD677" s="189">
        <v>20.447499999999977</v>
      </c>
    </row>
    <row r="678" spans="1:30" s="183" customFormat="1" ht="11.35" x14ac:dyDescent="0.35">
      <c r="A678" s="175">
        <v>665</v>
      </c>
      <c r="B678" s="175">
        <v>21.300000000000068</v>
      </c>
      <c r="C678" s="175">
        <v>1127.4000000000035</v>
      </c>
      <c r="D678" s="184">
        <v>4.6016326530612384</v>
      </c>
      <c r="E678" s="184">
        <v>5.5343226172420161</v>
      </c>
      <c r="F678" s="185">
        <v>1686.5982000000083</v>
      </c>
      <c r="G678" s="185">
        <v>31419.956150000038</v>
      </c>
      <c r="H678" s="185">
        <v>128.24471897959199</v>
      </c>
      <c r="I678" s="185">
        <v>264.59225481543137</v>
      </c>
      <c r="J678" s="185">
        <v>1600</v>
      </c>
      <c r="K678" s="185">
        <v>316500</v>
      </c>
      <c r="L678" s="185">
        <v>1291.8367346938776</v>
      </c>
      <c r="M678" s="185">
        <v>286.71881374131794</v>
      </c>
      <c r="N678" s="186">
        <v>9.6000000000000014</v>
      </c>
      <c r="O678" s="186">
        <v>132.59999999999889</v>
      </c>
      <c r="P678" s="186">
        <v>0.54122448979591387</v>
      </c>
      <c r="Q678" s="186">
        <v>1.5688810785850005</v>
      </c>
      <c r="R678" s="187">
        <v>0.89197115972137453</v>
      </c>
      <c r="S678" s="192">
        <v>13.650000000000002</v>
      </c>
      <c r="T678" s="192">
        <v>148.349999999999</v>
      </c>
      <c r="U678" s="192">
        <v>0.54122448979591387</v>
      </c>
      <c r="V678" s="192">
        <v>1.7852022216632748</v>
      </c>
      <c r="W678" s="187">
        <v>0.87913967982402619</v>
      </c>
      <c r="X678" s="187">
        <v>1.7711108395454007</v>
      </c>
      <c r="Y678" s="188">
        <v>27</v>
      </c>
      <c r="Z678" s="188">
        <v>75</v>
      </c>
      <c r="AA678" s="188">
        <v>58</v>
      </c>
      <c r="AB678" s="188">
        <v>75</v>
      </c>
      <c r="AC678" s="188">
        <v>85</v>
      </c>
      <c r="AD678" s="189">
        <v>20.457499999999982</v>
      </c>
    </row>
    <row r="679" spans="1:30" s="183" customFormat="1" ht="11.35" x14ac:dyDescent="0.35">
      <c r="A679" s="175">
        <v>666</v>
      </c>
      <c r="B679" s="175">
        <v>21.450000000000387</v>
      </c>
      <c r="C679" s="175">
        <v>1154.4000000000394</v>
      </c>
      <c r="D679" s="184">
        <v>4.7118367346940389</v>
      </c>
      <c r="E679" s="184">
        <v>5.0437047572349849</v>
      </c>
      <c r="F679" s="185">
        <v>1699.9839000000673</v>
      </c>
      <c r="G679" s="185">
        <v>29730.755175000912</v>
      </c>
      <c r="H679" s="185">
        <v>121.3500211224527</v>
      </c>
      <c r="I679" s="185">
        <v>249.75823987780259</v>
      </c>
      <c r="J679" s="185">
        <v>1600</v>
      </c>
      <c r="K679" s="185">
        <v>311450</v>
      </c>
      <c r="L679" s="185">
        <v>1271.2244897959183</v>
      </c>
      <c r="M679" s="185">
        <v>268.18785205142268</v>
      </c>
      <c r="N679" s="186">
        <v>7.6499999999999773</v>
      </c>
      <c r="O679" s="186">
        <v>85.499999999999659</v>
      </c>
      <c r="P679" s="186">
        <v>0.34897959183673333</v>
      </c>
      <c r="Q679" s="186">
        <v>1.2319969875980388</v>
      </c>
      <c r="R679" s="187">
        <v>0.92628992628992657</v>
      </c>
      <c r="S679" s="192">
        <v>11.700000000000001</v>
      </c>
      <c r="T679" s="192">
        <v>61.949999999999463</v>
      </c>
      <c r="U679" s="192">
        <v>0.34897959183673333</v>
      </c>
      <c r="V679" s="192">
        <v>1.1160215492366838</v>
      </c>
      <c r="W679" s="187">
        <v>0.94659252553989437</v>
      </c>
      <c r="X679" s="187">
        <v>1.8728824518298208</v>
      </c>
      <c r="Y679" s="188">
        <v>27</v>
      </c>
      <c r="Z679" s="188">
        <v>80</v>
      </c>
      <c r="AA679" s="188">
        <v>53</v>
      </c>
      <c r="AB679" s="188">
        <v>71</v>
      </c>
      <c r="AC679" s="188">
        <v>89</v>
      </c>
      <c r="AD679" s="189">
        <v>19.332499999999989</v>
      </c>
    </row>
    <row r="680" spans="1:30" s="183" customFormat="1" ht="11.35" x14ac:dyDescent="0.35">
      <c r="A680" s="175">
        <v>667</v>
      </c>
      <c r="B680" s="175">
        <v>11.550000000000182</v>
      </c>
      <c r="C680" s="175">
        <v>581.7000000000105</v>
      </c>
      <c r="D680" s="184">
        <v>2.3742857142857572</v>
      </c>
      <c r="E680" s="184">
        <v>2.9122008746696011</v>
      </c>
      <c r="F680" s="185">
        <v>910.22759999999664</v>
      </c>
      <c r="G680" s="185">
        <v>13695.950780000227</v>
      </c>
      <c r="H680" s="185">
        <v>55.901839918368275</v>
      </c>
      <c r="I680" s="185">
        <v>135.21922678089547</v>
      </c>
      <c r="J680" s="185">
        <v>1600</v>
      </c>
      <c r="K680" s="185">
        <v>308950</v>
      </c>
      <c r="L680" s="185">
        <v>1261.0204081632653</v>
      </c>
      <c r="M680" s="185">
        <v>275.02045302449761</v>
      </c>
      <c r="N680" s="186">
        <v>7.6500000000000341</v>
      </c>
      <c r="O680" s="186">
        <v>177.74999999999829</v>
      </c>
      <c r="P680" s="186">
        <v>0.7255102040816257</v>
      </c>
      <c r="Q680" s="186">
        <v>1.7216950535670879</v>
      </c>
      <c r="R680" s="187">
        <v>0.85532901965572095</v>
      </c>
      <c r="S680" s="192">
        <v>8.9999999999997726</v>
      </c>
      <c r="T680" s="192">
        <v>169.64999999999824</v>
      </c>
      <c r="U680" s="192">
        <v>0.7255102040816257</v>
      </c>
      <c r="V680" s="192">
        <v>1.7091287333314962</v>
      </c>
      <c r="W680" s="187">
        <v>0.86192162129166272</v>
      </c>
      <c r="X680" s="187">
        <v>1.7172506409473836</v>
      </c>
      <c r="Y680" s="188">
        <v>32</v>
      </c>
      <c r="Z680" s="188">
        <v>72</v>
      </c>
      <c r="AA680" s="188">
        <v>56</v>
      </c>
      <c r="AB680" s="188">
        <v>87</v>
      </c>
      <c r="AC680" s="188">
        <v>73</v>
      </c>
      <c r="AD680" s="189">
        <v>20.477499999999971</v>
      </c>
    </row>
    <row r="681" spans="1:30" s="183" customFormat="1" ht="11.35" x14ac:dyDescent="0.35">
      <c r="A681" s="175">
        <v>668</v>
      </c>
      <c r="B681" s="175">
        <v>18.450000000000614</v>
      </c>
      <c r="C681" s="175">
        <v>762.75000000002103</v>
      </c>
      <c r="D681" s="184">
        <v>3.1132653061225346</v>
      </c>
      <c r="E681" s="184">
        <v>4.1416687001675907</v>
      </c>
      <c r="F681" s="185">
        <v>1405.4985000000611</v>
      </c>
      <c r="G681" s="185">
        <v>25249.297180000649</v>
      </c>
      <c r="H681" s="185">
        <v>103.05835583673735</v>
      </c>
      <c r="I681" s="185">
        <v>240.47277825824867</v>
      </c>
      <c r="J681" s="185">
        <v>1600</v>
      </c>
      <c r="K681" s="185">
        <v>310450</v>
      </c>
      <c r="L681" s="185">
        <v>1267.1428571428571</v>
      </c>
      <c r="M681" s="185">
        <v>289.41716445637292</v>
      </c>
      <c r="N681" s="186">
        <v>9.6000000000000227</v>
      </c>
      <c r="O681" s="186">
        <v>141.74999999999901</v>
      </c>
      <c r="P681" s="186">
        <v>0.57857142857142452</v>
      </c>
      <c r="Q681" s="186">
        <v>1.6165194851598996</v>
      </c>
      <c r="R681" s="187">
        <v>0.88362068965517315</v>
      </c>
      <c r="S681" s="192">
        <v>9.2999999999999545</v>
      </c>
      <c r="T681" s="192">
        <v>161.99999999999895</v>
      </c>
      <c r="U681" s="192">
        <v>0.57857142857142452</v>
      </c>
      <c r="V681" s="192">
        <v>1.6671569898800669</v>
      </c>
      <c r="W681" s="187">
        <v>0.86699507389162644</v>
      </c>
      <c r="X681" s="187">
        <v>1.7506157635467996</v>
      </c>
      <c r="Y681" s="188">
        <v>40</v>
      </c>
      <c r="Z681" s="188">
        <v>60</v>
      </c>
      <c r="AA681" s="188">
        <v>60</v>
      </c>
      <c r="AB681" s="188">
        <v>81</v>
      </c>
      <c r="AC681" s="188">
        <v>79</v>
      </c>
      <c r="AD681" s="189">
        <v>20.299999999999979</v>
      </c>
    </row>
    <row r="682" spans="1:30" s="183" customFormat="1" ht="11.35" x14ac:dyDescent="0.35">
      <c r="A682" s="175">
        <v>669</v>
      </c>
      <c r="B682" s="175">
        <v>16.200000000000159</v>
      </c>
      <c r="C682" s="175">
        <v>777.45000000000914</v>
      </c>
      <c r="D682" s="184">
        <v>3.1732653061224863</v>
      </c>
      <c r="E682" s="184">
        <v>3.8638946565647201</v>
      </c>
      <c r="F682" s="185">
        <v>1070.8560000000102</v>
      </c>
      <c r="G682" s="185">
        <v>20928.765045000229</v>
      </c>
      <c r="H682" s="185">
        <v>85.423530795919305</v>
      </c>
      <c r="I682" s="185">
        <v>174.56669292264513</v>
      </c>
      <c r="J682" s="185">
        <v>1600</v>
      </c>
      <c r="K682" s="185">
        <v>320200</v>
      </c>
      <c r="L682" s="185">
        <v>1306.9387755102041</v>
      </c>
      <c r="M682" s="185">
        <v>280.72070655485766</v>
      </c>
      <c r="N682" s="186">
        <v>9.5999999999999091</v>
      </c>
      <c r="O682" s="186">
        <v>155.69999999999851</v>
      </c>
      <c r="P682" s="186">
        <v>0.63551020408162662</v>
      </c>
      <c r="Q682" s="186">
        <v>1.5829212220392666</v>
      </c>
      <c r="R682" s="187">
        <v>0.87378404669260812</v>
      </c>
      <c r="S682" s="192">
        <v>7.8000000000000007</v>
      </c>
      <c r="T682" s="192">
        <v>166.19999999999828</v>
      </c>
      <c r="U682" s="192">
        <v>0.63551020408162662</v>
      </c>
      <c r="V682" s="192">
        <v>1.7025659840596181</v>
      </c>
      <c r="W682" s="187">
        <v>0.86527237354085729</v>
      </c>
      <c r="X682" s="187">
        <v>1.7390564202334655</v>
      </c>
      <c r="Y682" s="188">
        <v>31</v>
      </c>
      <c r="Z682" s="188">
        <v>64</v>
      </c>
      <c r="AA682" s="188">
        <v>65</v>
      </c>
      <c r="AB682" s="188">
        <v>72</v>
      </c>
      <c r="AC682" s="188">
        <v>88</v>
      </c>
      <c r="AD682" s="189">
        <v>20.559999999999977</v>
      </c>
    </row>
    <row r="683" spans="1:30" s="183" customFormat="1" ht="11.35" x14ac:dyDescent="0.35">
      <c r="A683" s="175">
        <v>670</v>
      </c>
      <c r="B683" s="175">
        <v>28.799999999999983</v>
      </c>
      <c r="C683" s="175">
        <v>2186.2500000000236</v>
      </c>
      <c r="D683" s="184">
        <v>8.9234693877551994</v>
      </c>
      <c r="E683" s="184">
        <v>8.5104522406419978</v>
      </c>
      <c r="F683" s="185">
        <v>2369.2689000000369</v>
      </c>
      <c r="G683" s="185">
        <v>53262.295220000728</v>
      </c>
      <c r="H683" s="185">
        <v>217.39712334694175</v>
      </c>
      <c r="I683" s="185">
        <v>440.60610770592751</v>
      </c>
      <c r="J683" s="185">
        <v>1600</v>
      </c>
      <c r="K683" s="185">
        <v>304850</v>
      </c>
      <c r="L683" s="185">
        <v>1244.2857142857142</v>
      </c>
      <c r="M683" s="185">
        <v>277.739705951985</v>
      </c>
      <c r="N683" s="186">
        <v>7.65</v>
      </c>
      <c r="O683" s="186">
        <v>83.849999999998417</v>
      </c>
      <c r="P683" s="186">
        <v>0.34224489795917723</v>
      </c>
      <c r="Q683" s="186">
        <v>1.1483867253354618</v>
      </c>
      <c r="R683" s="187">
        <v>0.92577346965874519</v>
      </c>
      <c r="S683" s="192">
        <v>11.700000000000001</v>
      </c>
      <c r="T683" s="192">
        <v>88.649999999998599</v>
      </c>
      <c r="U683" s="192">
        <v>0.34224489795917723</v>
      </c>
      <c r="V683" s="192">
        <v>1.3482694941935311</v>
      </c>
      <c r="W683" s="187">
        <v>0.92152436595405762</v>
      </c>
      <c r="X683" s="187">
        <v>1.8472978356128027</v>
      </c>
      <c r="Y683" s="188">
        <v>33</v>
      </c>
      <c r="Z683" s="188">
        <v>71</v>
      </c>
      <c r="AA683" s="188">
        <v>56</v>
      </c>
      <c r="AB683" s="188">
        <v>77</v>
      </c>
      <c r="AC683" s="188">
        <v>83</v>
      </c>
      <c r="AD683" s="189">
        <v>18.827499999999976</v>
      </c>
    </row>
    <row r="684" spans="1:30" s="183" customFormat="1" ht="11.35" x14ac:dyDescent="0.35">
      <c r="A684" s="175">
        <v>671</v>
      </c>
      <c r="B684" s="175">
        <v>25.500000000000227</v>
      </c>
      <c r="C684" s="175">
        <v>1455.4500000000094</v>
      </c>
      <c r="D684" s="184">
        <v>5.9406122448979977</v>
      </c>
      <c r="E684" s="184">
        <v>6.4356058117790242</v>
      </c>
      <c r="F684" s="185">
        <v>1914.1550999999968</v>
      </c>
      <c r="G684" s="185">
        <v>34290.073325000179</v>
      </c>
      <c r="H684" s="185">
        <v>139.95948295918441</v>
      </c>
      <c r="I684" s="185">
        <v>307.2833965557088</v>
      </c>
      <c r="J684" s="185">
        <v>1600</v>
      </c>
      <c r="K684" s="185">
        <v>305550</v>
      </c>
      <c r="L684" s="185">
        <v>1247.1428571428571</v>
      </c>
      <c r="M684" s="185">
        <v>275.45045075234879</v>
      </c>
      <c r="N684" s="186">
        <v>7.6499999999999773</v>
      </c>
      <c r="O684" s="186">
        <v>68.099999999999</v>
      </c>
      <c r="P684" s="186">
        <v>0.27795918367346528</v>
      </c>
      <c r="Q684" s="186">
        <v>1.0279315925599914</v>
      </c>
      <c r="R684" s="187">
        <v>0.93989143386733831</v>
      </c>
      <c r="S684" s="192">
        <v>5.7000000000000028</v>
      </c>
      <c r="T684" s="192">
        <v>76.949999999999022</v>
      </c>
      <c r="U684" s="192">
        <v>0.27795918367346528</v>
      </c>
      <c r="V684" s="192">
        <v>0.99428473007299256</v>
      </c>
      <c r="W684" s="187">
        <v>0.93207996822454731</v>
      </c>
      <c r="X684" s="187">
        <v>1.8719714020918856</v>
      </c>
      <c r="Y684" s="188">
        <v>29</v>
      </c>
      <c r="Z684" s="188">
        <v>76</v>
      </c>
      <c r="AA684" s="188">
        <v>55</v>
      </c>
      <c r="AB684" s="188">
        <v>72</v>
      </c>
      <c r="AC684" s="188">
        <v>88</v>
      </c>
      <c r="AD684" s="189">
        <v>18.882499999999983</v>
      </c>
    </row>
    <row r="685" spans="1:30" s="183" customFormat="1" ht="11.35" x14ac:dyDescent="0.35">
      <c r="A685" s="175">
        <v>672</v>
      </c>
      <c r="B685" s="175">
        <v>19.500000000000455</v>
      </c>
      <c r="C685" s="175">
        <v>842.70000000001687</v>
      </c>
      <c r="D685" s="184">
        <v>3.4395918367347629</v>
      </c>
      <c r="E685" s="184">
        <v>4.4550192540585289</v>
      </c>
      <c r="F685" s="185">
        <v>1740.1410000000408</v>
      </c>
      <c r="G685" s="185">
        <v>22529.09984500051</v>
      </c>
      <c r="H685" s="185">
        <v>91.955509571430653</v>
      </c>
      <c r="I685" s="185">
        <v>232.20127263574855</v>
      </c>
      <c r="J685" s="185">
        <v>1600</v>
      </c>
      <c r="K685" s="185">
        <v>307950</v>
      </c>
      <c r="L685" s="185">
        <v>1256.9387755102041</v>
      </c>
      <c r="M685" s="185">
        <v>280.68420562151306</v>
      </c>
      <c r="N685" s="186">
        <v>9.5999999999999943</v>
      </c>
      <c r="O685" s="186">
        <v>148.64999999999915</v>
      </c>
      <c r="P685" s="186">
        <v>0.60673469387754753</v>
      </c>
      <c r="Q685" s="186">
        <v>1.627166132251751</v>
      </c>
      <c r="R685" s="187">
        <v>0.8800677719956439</v>
      </c>
      <c r="S685" s="192">
        <v>11.700000000000001</v>
      </c>
      <c r="T685" s="192">
        <v>183.44999999999922</v>
      </c>
      <c r="U685" s="192">
        <v>0.60673469387754753</v>
      </c>
      <c r="V685" s="192">
        <v>1.8704448851142967</v>
      </c>
      <c r="W685" s="187">
        <v>0.85199080237202041</v>
      </c>
      <c r="X685" s="187">
        <v>1.7320585743676644</v>
      </c>
      <c r="Y685" s="188">
        <v>38</v>
      </c>
      <c r="Z685" s="188">
        <v>65</v>
      </c>
      <c r="AA685" s="188">
        <v>57</v>
      </c>
      <c r="AB685" s="188">
        <v>80</v>
      </c>
      <c r="AC685" s="188">
        <v>80</v>
      </c>
      <c r="AD685" s="189">
        <v>20.657499999999985</v>
      </c>
    </row>
    <row r="686" spans="1:30" s="183" customFormat="1" ht="11.35" x14ac:dyDescent="0.35">
      <c r="A686" s="175">
        <v>673</v>
      </c>
      <c r="B686" s="175">
        <v>15.900000000000148</v>
      </c>
      <c r="C686" s="175">
        <v>575.09999999999832</v>
      </c>
      <c r="D686" s="184">
        <v>2.3473469387755035</v>
      </c>
      <c r="E686" s="184">
        <v>2.9257378048811193</v>
      </c>
      <c r="F686" s="185">
        <v>669.28500000001532</v>
      </c>
      <c r="G686" s="185">
        <v>14206.689599999962</v>
      </c>
      <c r="H686" s="185">
        <v>57.98648816326515</v>
      </c>
      <c r="I686" s="185">
        <v>112.99367715477563</v>
      </c>
      <c r="J686" s="185">
        <v>1600</v>
      </c>
      <c r="K686" s="185">
        <v>315100</v>
      </c>
      <c r="L686" s="185">
        <v>1286.1224489795918</v>
      </c>
      <c r="M686" s="185">
        <v>276.82195501958159</v>
      </c>
      <c r="N686" s="186">
        <v>9.5999999999999943</v>
      </c>
      <c r="O686" s="186">
        <v>123.59999999999951</v>
      </c>
      <c r="P686" s="186">
        <v>0.5044897959183654</v>
      </c>
      <c r="Q686" s="186">
        <v>1.3798165434371936</v>
      </c>
      <c r="R686" s="187">
        <v>0.89712858926342109</v>
      </c>
      <c r="S686" s="192">
        <v>11.700000000000001</v>
      </c>
      <c r="T686" s="192">
        <v>137.09999999999937</v>
      </c>
      <c r="U686" s="192">
        <v>0.5044897959183654</v>
      </c>
      <c r="V686" s="192">
        <v>1.5937762652077729</v>
      </c>
      <c r="W686" s="187">
        <v>0.8858926342072414</v>
      </c>
      <c r="X686" s="187">
        <v>1.7830212234706626</v>
      </c>
      <c r="Y686" s="188">
        <v>29</v>
      </c>
      <c r="Z686" s="188">
        <v>65</v>
      </c>
      <c r="AA686" s="188">
        <v>66</v>
      </c>
      <c r="AB686" s="188">
        <v>76</v>
      </c>
      <c r="AC686" s="188">
        <v>84</v>
      </c>
      <c r="AD686" s="189">
        <v>20.024999999999988</v>
      </c>
    </row>
    <row r="687" spans="1:30" s="183" customFormat="1" ht="11.35" x14ac:dyDescent="0.35">
      <c r="A687" s="175">
        <v>674</v>
      </c>
      <c r="B687" s="175">
        <v>33.750000000000284</v>
      </c>
      <c r="C687" s="175">
        <v>1731.9000000000167</v>
      </c>
      <c r="D687" s="184">
        <v>7.0689795918368032</v>
      </c>
      <c r="E687" s="184">
        <v>7.5775564438293177</v>
      </c>
      <c r="F687" s="185">
        <v>2703.9114000000268</v>
      </c>
      <c r="G687" s="185">
        <v>40338.773695000345</v>
      </c>
      <c r="H687" s="185">
        <v>164.6480558979606</v>
      </c>
      <c r="I687" s="185">
        <v>340.62824957265678</v>
      </c>
      <c r="J687" s="185">
        <v>1600</v>
      </c>
      <c r="K687" s="185">
        <v>309100</v>
      </c>
      <c r="L687" s="185">
        <v>1261.6326530612246</v>
      </c>
      <c r="M687" s="185">
        <v>281.13023452747575</v>
      </c>
      <c r="N687" s="186">
        <v>9.5999999999999091</v>
      </c>
      <c r="O687" s="186">
        <v>85.949999999998639</v>
      </c>
      <c r="P687" s="186">
        <v>0.35081632653060668</v>
      </c>
      <c r="Q687" s="186">
        <v>1.3244467399429309</v>
      </c>
      <c r="R687" s="187">
        <v>0.92530308955807705</v>
      </c>
      <c r="S687" s="192">
        <v>9.6000000000000227</v>
      </c>
      <c r="T687" s="192">
        <v>91.649999999999181</v>
      </c>
      <c r="U687" s="192">
        <v>0.35081632653060668</v>
      </c>
      <c r="V687" s="192">
        <v>1.3965750236157997</v>
      </c>
      <c r="W687" s="187">
        <v>0.92034936774866449</v>
      </c>
      <c r="X687" s="187">
        <v>1.8456524573067417</v>
      </c>
      <c r="Y687" s="188">
        <v>34</v>
      </c>
      <c r="Z687" s="188">
        <v>68</v>
      </c>
      <c r="AA687" s="188">
        <v>58</v>
      </c>
      <c r="AB687" s="188">
        <v>83</v>
      </c>
      <c r="AC687" s="188">
        <v>77</v>
      </c>
      <c r="AD687" s="189">
        <v>19.177499999999988</v>
      </c>
    </row>
    <row r="688" spans="1:30" s="183" customFormat="1" ht="11.35" x14ac:dyDescent="0.35">
      <c r="A688" s="175">
        <v>675</v>
      </c>
      <c r="B688" s="175">
        <v>34.05000000000075</v>
      </c>
      <c r="C688" s="175">
        <v>2464.8000000000293</v>
      </c>
      <c r="D688" s="184">
        <v>10.060408163265425</v>
      </c>
      <c r="E688" s="184">
        <v>9.6919258180317431</v>
      </c>
      <c r="F688" s="185">
        <v>2837.7684000000168</v>
      </c>
      <c r="G688" s="185">
        <v>73576.507905000952</v>
      </c>
      <c r="H688" s="185">
        <v>300.31227716326919</v>
      </c>
      <c r="I688" s="185">
        <v>553.5609492558599</v>
      </c>
      <c r="J688" s="185">
        <v>1600</v>
      </c>
      <c r="K688" s="185">
        <v>320500</v>
      </c>
      <c r="L688" s="185">
        <v>1308.1632653061224</v>
      </c>
      <c r="M688" s="185">
        <v>277.27208532553283</v>
      </c>
      <c r="N688" s="186">
        <v>7.6500000000000341</v>
      </c>
      <c r="O688" s="186">
        <v>61.499999999999673</v>
      </c>
      <c r="P688" s="186">
        <v>0.25102040816326399</v>
      </c>
      <c r="Q688" s="186">
        <v>1.0164371334731461</v>
      </c>
      <c r="R688" s="187">
        <v>0.94794311833417999</v>
      </c>
      <c r="S688" s="192">
        <v>11.700000000000001</v>
      </c>
      <c r="T688" s="192">
        <v>71.249999999999218</v>
      </c>
      <c r="U688" s="192">
        <v>0.25102040816326399</v>
      </c>
      <c r="V688" s="192">
        <v>1.2147435078633979</v>
      </c>
      <c r="W688" s="187">
        <v>0.93969019807008702</v>
      </c>
      <c r="X688" s="187">
        <v>1.8876333164042669</v>
      </c>
      <c r="Y688" s="188">
        <v>25</v>
      </c>
      <c r="Z688" s="188">
        <v>71</v>
      </c>
      <c r="AA688" s="188">
        <v>64</v>
      </c>
      <c r="AB688" s="188">
        <v>74</v>
      </c>
      <c r="AC688" s="188">
        <v>86</v>
      </c>
      <c r="AD688" s="189">
        <v>19.689999999999994</v>
      </c>
    </row>
    <row r="689" spans="1:30" s="183" customFormat="1" ht="11.35" x14ac:dyDescent="0.35">
      <c r="A689" s="175">
        <v>676</v>
      </c>
      <c r="B689" s="175">
        <v>18.300000000000068</v>
      </c>
      <c r="C689" s="175">
        <v>872.10000000000775</v>
      </c>
      <c r="D689" s="184">
        <v>3.5595918367347257</v>
      </c>
      <c r="E689" s="184">
        <v>3.9995055837799987</v>
      </c>
      <c r="F689" s="185">
        <v>1472.4270000000104</v>
      </c>
      <c r="G689" s="185">
        <v>25805.175555000162</v>
      </c>
      <c r="H689" s="185">
        <v>105.32724716326597</v>
      </c>
      <c r="I689" s="185">
        <v>215.47733431096432</v>
      </c>
      <c r="J689" s="185">
        <v>1600</v>
      </c>
      <c r="K689" s="185">
        <v>317550</v>
      </c>
      <c r="L689" s="185">
        <v>1296.1224489795918</v>
      </c>
      <c r="M689" s="185">
        <v>266.99463006918563</v>
      </c>
      <c r="N689" s="186">
        <v>7.5</v>
      </c>
      <c r="O689" s="186">
        <v>104.54999999999816</v>
      </c>
      <c r="P689" s="186">
        <v>0.42673469387754354</v>
      </c>
      <c r="Q689" s="186">
        <v>1.244590570236195</v>
      </c>
      <c r="R689" s="187">
        <v>0.91297290548133503</v>
      </c>
      <c r="S689" s="192">
        <v>9.5999999999999091</v>
      </c>
      <c r="T689" s="192">
        <v>121.49999999999835</v>
      </c>
      <c r="U689" s="192">
        <v>0.42673469387754354</v>
      </c>
      <c r="V689" s="192">
        <v>1.5071155252413466</v>
      </c>
      <c r="W689" s="187">
        <v>0.8988637782494705</v>
      </c>
      <c r="X689" s="187">
        <v>1.8118366837308055</v>
      </c>
      <c r="Y689" s="188">
        <v>22</v>
      </c>
      <c r="Z689" s="188">
        <v>79</v>
      </c>
      <c r="AA689" s="188">
        <v>59</v>
      </c>
      <c r="AB689" s="188">
        <v>80</v>
      </c>
      <c r="AC689" s="188">
        <v>80</v>
      </c>
      <c r="AD689" s="189">
        <v>20.022499999999969</v>
      </c>
    </row>
    <row r="690" spans="1:30" s="183" customFormat="1" ht="11.35" x14ac:dyDescent="0.35">
      <c r="A690" s="175">
        <v>677</v>
      </c>
      <c r="B690" s="175">
        <v>33.599999999999682</v>
      </c>
      <c r="C690" s="175">
        <v>1230.5999999999965</v>
      </c>
      <c r="D690" s="184">
        <v>5.0228571428571289</v>
      </c>
      <c r="E690" s="184">
        <v>7.5942471755884622</v>
      </c>
      <c r="F690" s="185">
        <v>2998.3967999999722</v>
      </c>
      <c r="G690" s="185">
        <v>35235.401204999755</v>
      </c>
      <c r="H690" s="185">
        <v>143.81796410203981</v>
      </c>
      <c r="I690" s="185">
        <v>420.62514715445445</v>
      </c>
      <c r="J690" s="185">
        <v>1600</v>
      </c>
      <c r="K690" s="185">
        <v>313750</v>
      </c>
      <c r="L690" s="185">
        <v>1280.6122448979593</v>
      </c>
      <c r="M690" s="185">
        <v>284.11069306701864</v>
      </c>
      <c r="N690" s="186">
        <v>9.6000000000000227</v>
      </c>
      <c r="O690" s="186">
        <v>148.94999999999868</v>
      </c>
      <c r="P690" s="186">
        <v>0.60795918367346402</v>
      </c>
      <c r="Q690" s="186">
        <v>1.5364518679703119</v>
      </c>
      <c r="R690" s="187">
        <v>0.87938782946678107</v>
      </c>
      <c r="S690" s="192">
        <v>7.6500000000000057</v>
      </c>
      <c r="T690" s="192">
        <v>169.94999999999879</v>
      </c>
      <c r="U690" s="192">
        <v>0.60795918367346402</v>
      </c>
      <c r="V690" s="192">
        <v>1.5511797386071517</v>
      </c>
      <c r="W690" s="187">
        <v>0.86238309243289279</v>
      </c>
      <c r="X690" s="187">
        <v>1.7417709218996738</v>
      </c>
      <c r="Y690" s="188">
        <v>35</v>
      </c>
      <c r="Z690" s="188">
        <v>64</v>
      </c>
      <c r="AA690" s="188">
        <v>61</v>
      </c>
      <c r="AB690" s="188">
        <v>74</v>
      </c>
      <c r="AC690" s="188">
        <v>86</v>
      </c>
      <c r="AD690" s="189">
        <v>20.582499999999982</v>
      </c>
    </row>
    <row r="691" spans="1:30" s="183" customFormat="1" ht="11.35" x14ac:dyDescent="0.35">
      <c r="A691" s="175">
        <v>678</v>
      </c>
      <c r="B691" s="175">
        <v>25.650000000000205</v>
      </c>
      <c r="C691" s="175">
        <v>1791.0000000000305</v>
      </c>
      <c r="D691" s="184">
        <v>7.3102040816327776</v>
      </c>
      <c r="E691" s="184">
        <v>6.78338570917892</v>
      </c>
      <c r="F691" s="185">
        <v>1740.1410000000205</v>
      </c>
      <c r="G691" s="185">
        <v>48820.919960000792</v>
      </c>
      <c r="H691" s="185">
        <v>199.26906106122772</v>
      </c>
      <c r="I691" s="185">
        <v>363.48241044616839</v>
      </c>
      <c r="J691" s="185">
        <v>1600</v>
      </c>
      <c r="K691" s="185">
        <v>310350</v>
      </c>
      <c r="L691" s="185">
        <v>1266.7346938775511</v>
      </c>
      <c r="M691" s="185">
        <v>269.99079944176816</v>
      </c>
      <c r="N691" s="186">
        <v>9.6000000000000227</v>
      </c>
      <c r="O691" s="186">
        <v>96.749999999999432</v>
      </c>
      <c r="P691" s="186">
        <v>0.39489795918367115</v>
      </c>
      <c r="Q691" s="186">
        <v>1.4505879566137572</v>
      </c>
      <c r="R691" s="187">
        <v>0.91665589869492226</v>
      </c>
      <c r="S691" s="192">
        <v>9.3000000000000682</v>
      </c>
      <c r="T691" s="192">
        <v>95.849999999999341</v>
      </c>
      <c r="U691" s="192">
        <v>0.39489795918367115</v>
      </c>
      <c r="V691" s="192">
        <v>1.4241385556283828</v>
      </c>
      <c r="W691" s="187">
        <v>0.91743119266055095</v>
      </c>
      <c r="X691" s="187">
        <v>1.8340870913554732</v>
      </c>
      <c r="Y691" s="188">
        <v>34</v>
      </c>
      <c r="Z691" s="188">
        <v>78</v>
      </c>
      <c r="AA691" s="188">
        <v>48</v>
      </c>
      <c r="AB691" s="188">
        <v>76</v>
      </c>
      <c r="AC691" s="188">
        <v>84</v>
      </c>
      <c r="AD691" s="189">
        <v>19.347499999999986</v>
      </c>
    </row>
    <row r="692" spans="1:30" s="183" customFormat="1" ht="11.35" x14ac:dyDescent="0.35">
      <c r="A692" s="175">
        <v>679</v>
      </c>
      <c r="B692" s="175">
        <v>19.200000000000045</v>
      </c>
      <c r="C692" s="175">
        <v>856.80000000000746</v>
      </c>
      <c r="D692" s="184">
        <v>3.4971428571428875</v>
      </c>
      <c r="E692" s="184">
        <v>4.4721144190471156</v>
      </c>
      <c r="F692" s="185">
        <v>1311.7985999999637</v>
      </c>
      <c r="G692" s="185">
        <v>22944.502735000227</v>
      </c>
      <c r="H692" s="185">
        <v>93.651031571429499</v>
      </c>
      <c r="I692" s="185">
        <v>208.89048846157257</v>
      </c>
      <c r="J692" s="185">
        <v>1600</v>
      </c>
      <c r="K692" s="185">
        <v>307300</v>
      </c>
      <c r="L692" s="185">
        <v>1254.2857142857142</v>
      </c>
      <c r="M692" s="185">
        <v>285.02947791182675</v>
      </c>
      <c r="N692" s="186">
        <v>7.6500000000000909</v>
      </c>
      <c r="O692" s="186">
        <v>147.44999999999811</v>
      </c>
      <c r="P692" s="186">
        <v>0.60183673469386989</v>
      </c>
      <c r="Q692" s="186">
        <v>1.4900993935786127</v>
      </c>
      <c r="R692" s="187">
        <v>0.87937170204933257</v>
      </c>
      <c r="S692" s="192">
        <v>9.5999999999999091</v>
      </c>
      <c r="T692" s="192">
        <v>174.44999999999817</v>
      </c>
      <c r="U692" s="192">
        <v>0.60183673469386989</v>
      </c>
      <c r="V692" s="192">
        <v>1.8669987527016287</v>
      </c>
      <c r="W692" s="187">
        <v>0.85728310222113269</v>
      </c>
      <c r="X692" s="187">
        <v>1.7366548042704653</v>
      </c>
      <c r="Y692" s="188">
        <v>30</v>
      </c>
      <c r="Z692" s="188">
        <v>69</v>
      </c>
      <c r="AA692" s="188">
        <v>61</v>
      </c>
      <c r="AB692" s="188">
        <v>83</v>
      </c>
      <c r="AC692" s="188">
        <v>77</v>
      </c>
      <c r="AD692" s="189">
        <v>20.372499999999967</v>
      </c>
    </row>
    <row r="693" spans="1:30" s="183" customFormat="1" ht="11.35" x14ac:dyDescent="0.35">
      <c r="A693" s="175">
        <v>680</v>
      </c>
      <c r="B693" s="175">
        <v>24.750000000000341</v>
      </c>
      <c r="C693" s="175">
        <v>1973.2500000000732</v>
      </c>
      <c r="D693" s="184">
        <v>8.0540816326533609</v>
      </c>
      <c r="E693" s="184">
        <v>6.7973614451684119</v>
      </c>
      <c r="F693" s="185">
        <v>1954.3122000000085</v>
      </c>
      <c r="G693" s="185">
        <v>53223.922880002072</v>
      </c>
      <c r="H693" s="185">
        <v>217.24050155102887</v>
      </c>
      <c r="I693" s="185">
        <v>366.4035498451704</v>
      </c>
      <c r="J693" s="185">
        <v>1600</v>
      </c>
      <c r="K693" s="185">
        <v>315050</v>
      </c>
      <c r="L693" s="185">
        <v>1285.9183673469388</v>
      </c>
      <c r="M693" s="185">
        <v>274.78693957547904</v>
      </c>
      <c r="N693" s="186">
        <v>7.6499999999999986</v>
      </c>
      <c r="O693" s="186">
        <v>76.499999999998522</v>
      </c>
      <c r="P693" s="186">
        <v>0.31224489795917765</v>
      </c>
      <c r="Q693" s="186">
        <v>1.2609410766548848</v>
      </c>
      <c r="R693" s="187">
        <v>0.93402328589909567</v>
      </c>
      <c r="S693" s="192">
        <v>7.8000000000000007</v>
      </c>
      <c r="T693" s="192">
        <v>63.599999999998204</v>
      </c>
      <c r="U693" s="192">
        <v>0.31224489795917765</v>
      </c>
      <c r="V693" s="192">
        <v>1.0629277522439684</v>
      </c>
      <c r="W693" s="187">
        <v>0.94514877102199368</v>
      </c>
      <c r="X693" s="187">
        <v>1.8791720569210892</v>
      </c>
      <c r="Y693" s="188">
        <v>29</v>
      </c>
      <c r="Z693" s="188">
        <v>71</v>
      </c>
      <c r="AA693" s="188">
        <v>60</v>
      </c>
      <c r="AB693" s="188">
        <v>81</v>
      </c>
      <c r="AC693" s="188">
        <v>79</v>
      </c>
      <c r="AD693" s="189">
        <v>19.324999999999974</v>
      </c>
    </row>
    <row r="694" spans="1:30" s="183" customFormat="1" ht="11.35" x14ac:dyDescent="0.35">
      <c r="A694" s="175">
        <v>681</v>
      </c>
      <c r="B694" s="175">
        <v>17.249999999999943</v>
      </c>
      <c r="C694" s="175">
        <v>641.84999999999854</v>
      </c>
      <c r="D694" s="184">
        <v>2.6197959183673412</v>
      </c>
      <c r="E694" s="184">
        <v>3.4523106361785647</v>
      </c>
      <c r="F694" s="185">
        <v>1285.0272000000084</v>
      </c>
      <c r="G694" s="185">
        <v>22139.427244999912</v>
      </c>
      <c r="H694" s="185">
        <v>90.365009163264943</v>
      </c>
      <c r="I694" s="185">
        <v>206.91415375771598</v>
      </c>
      <c r="J694" s="185">
        <v>1600</v>
      </c>
      <c r="K694" s="185">
        <v>325400</v>
      </c>
      <c r="L694" s="185">
        <v>1328.1632653061224</v>
      </c>
      <c r="M694" s="185">
        <v>255.15724394348501</v>
      </c>
      <c r="N694" s="186">
        <v>9.6000000000000227</v>
      </c>
      <c r="O694" s="186">
        <v>149.99999999999866</v>
      </c>
      <c r="P694" s="186">
        <v>0.61224489795917825</v>
      </c>
      <c r="Q694" s="186">
        <v>1.6235311966009613</v>
      </c>
      <c r="R694" s="187">
        <v>0.88065401599236282</v>
      </c>
      <c r="S694" s="192">
        <v>11.700000000000001</v>
      </c>
      <c r="T694" s="192">
        <v>187.94999999999868</v>
      </c>
      <c r="U694" s="192">
        <v>0.61224489795917825</v>
      </c>
      <c r="V694" s="192">
        <v>1.8387930378554131</v>
      </c>
      <c r="W694" s="187">
        <v>0.85045948203843025</v>
      </c>
      <c r="X694" s="187">
        <v>1.7311134980307932</v>
      </c>
      <c r="Y694" s="188">
        <v>17</v>
      </c>
      <c r="Z694" s="188">
        <v>77</v>
      </c>
      <c r="AA694" s="188">
        <v>66</v>
      </c>
      <c r="AB694" s="188">
        <v>94</v>
      </c>
      <c r="AC694" s="188">
        <v>66</v>
      </c>
      <c r="AD694" s="189">
        <v>20.94749999999998</v>
      </c>
    </row>
    <row r="695" spans="1:30" s="183" customFormat="1" ht="11.35" x14ac:dyDescent="0.35">
      <c r="A695" s="175">
        <v>682</v>
      </c>
      <c r="B695" s="175">
        <v>21.599999999999454</v>
      </c>
      <c r="C695" s="175">
        <v>942.74999999998738</v>
      </c>
      <c r="D695" s="184">
        <v>3.8479591836734177</v>
      </c>
      <c r="E695" s="184">
        <v>5.3615219806642269</v>
      </c>
      <c r="F695" s="185">
        <v>1807.0694999999394</v>
      </c>
      <c r="G695" s="185">
        <v>20201.252249999667</v>
      </c>
      <c r="H695" s="185">
        <v>82.454090816325177</v>
      </c>
      <c r="I695" s="185">
        <v>211.98585448542562</v>
      </c>
      <c r="J695" s="185">
        <v>1600</v>
      </c>
      <c r="K695" s="185">
        <v>307700</v>
      </c>
      <c r="L695" s="185">
        <v>1255.9183673469388</v>
      </c>
      <c r="M695" s="185">
        <v>285.86164232841833</v>
      </c>
      <c r="N695" s="186">
        <v>7.6499999999999773</v>
      </c>
      <c r="O695" s="186">
        <v>158.84999999999934</v>
      </c>
      <c r="P695" s="186">
        <v>0.64836734693877285</v>
      </c>
      <c r="Q695" s="186">
        <v>1.6027567784079626</v>
      </c>
      <c r="R695" s="187">
        <v>0.87093235831809912</v>
      </c>
      <c r="S695" s="192">
        <v>7.6500000000000341</v>
      </c>
      <c r="T695" s="192">
        <v>156.74999999999932</v>
      </c>
      <c r="U695" s="192">
        <v>0.64836734693877285</v>
      </c>
      <c r="V695" s="192">
        <v>1.6471964381096025</v>
      </c>
      <c r="W695" s="187">
        <v>0.872638634978672</v>
      </c>
      <c r="X695" s="187">
        <v>1.7435709932967711</v>
      </c>
      <c r="Y695" s="188">
        <v>42</v>
      </c>
      <c r="Z695" s="188">
        <v>64</v>
      </c>
      <c r="AA695" s="188">
        <v>54</v>
      </c>
      <c r="AB695" s="188">
        <v>73</v>
      </c>
      <c r="AC695" s="188">
        <v>87</v>
      </c>
      <c r="AD695" s="189">
        <v>20.512499999999989</v>
      </c>
    </row>
    <row r="696" spans="1:30" s="183" customFormat="1" ht="11.35" x14ac:dyDescent="0.35">
      <c r="A696" s="175">
        <v>683</v>
      </c>
      <c r="B696" s="175">
        <v>16.499999999999773</v>
      </c>
      <c r="C696" s="175">
        <v>643.04999999999757</v>
      </c>
      <c r="D696" s="184">
        <v>2.6246938775510107</v>
      </c>
      <c r="E696" s="184">
        <v>3.632299379023658</v>
      </c>
      <c r="F696" s="185">
        <v>1244.8700999999637</v>
      </c>
      <c r="G696" s="185">
        <v>14518.130219999919</v>
      </c>
      <c r="H696" s="185">
        <v>59.25767436734661</v>
      </c>
      <c r="I696" s="185">
        <v>150.56220500830108</v>
      </c>
      <c r="J696" s="185">
        <v>1600</v>
      </c>
      <c r="K696" s="185">
        <v>305550</v>
      </c>
      <c r="L696" s="185">
        <v>1247.1428571428571</v>
      </c>
      <c r="M696" s="185">
        <v>275.45045075234879</v>
      </c>
      <c r="N696" s="186">
        <v>9.3000000000000398</v>
      </c>
      <c r="O696" s="186">
        <v>166.49999999999932</v>
      </c>
      <c r="P696" s="186">
        <v>0.67959183673469115</v>
      </c>
      <c r="Q696" s="186">
        <v>1.7823680591543694</v>
      </c>
      <c r="R696" s="187">
        <v>0.86543823493756866</v>
      </c>
      <c r="S696" s="192">
        <v>7.8000000000000007</v>
      </c>
      <c r="T696" s="192">
        <v>187.34999999999911</v>
      </c>
      <c r="U696" s="192">
        <v>0.67959183673469115</v>
      </c>
      <c r="V696" s="192">
        <v>1.7211641862137796</v>
      </c>
      <c r="W696" s="187">
        <v>0.84858770760092195</v>
      </c>
      <c r="X696" s="187">
        <v>1.7140259425384907</v>
      </c>
      <c r="Y696" s="188">
        <v>33</v>
      </c>
      <c r="Z696" s="188">
        <v>81</v>
      </c>
      <c r="AA696" s="188">
        <v>46</v>
      </c>
      <c r="AB696" s="188">
        <v>84</v>
      </c>
      <c r="AC696" s="188">
        <v>76</v>
      </c>
      <c r="AD696" s="189">
        <v>20.622499999999988</v>
      </c>
    </row>
    <row r="697" spans="1:30" s="183" customFormat="1" ht="11.35" x14ac:dyDescent="0.35">
      <c r="A697" s="175">
        <v>684</v>
      </c>
      <c r="B697" s="175">
        <v>21.600000000000364</v>
      </c>
      <c r="C697" s="175">
        <v>1141.3500000000145</v>
      </c>
      <c r="D697" s="184">
        <v>4.6585714285714879</v>
      </c>
      <c r="E697" s="184">
        <v>5.187068962933699</v>
      </c>
      <c r="F697" s="185">
        <v>1365.3414000000266</v>
      </c>
      <c r="G697" s="185">
        <v>29842.377040000392</v>
      </c>
      <c r="H697" s="185">
        <v>121.80562057143017</v>
      </c>
      <c r="I697" s="185">
        <v>248.23108825534266</v>
      </c>
      <c r="J697" s="185">
        <v>1600</v>
      </c>
      <c r="K697" s="185">
        <v>317150</v>
      </c>
      <c r="L697" s="185">
        <v>1294.4897959183672</v>
      </c>
      <c r="M697" s="185">
        <v>266.35103504747241</v>
      </c>
      <c r="N697" s="186">
        <v>7.6500000000000341</v>
      </c>
      <c r="O697" s="186">
        <v>139.19999999999953</v>
      </c>
      <c r="P697" s="186">
        <v>0.5681632653061206</v>
      </c>
      <c r="Q697" s="186">
        <v>1.5301567923911472</v>
      </c>
      <c r="R697" s="187">
        <v>0.88637198481694657</v>
      </c>
      <c r="S697" s="192">
        <v>9.75</v>
      </c>
      <c r="T697" s="192">
        <v>121.34999999999962</v>
      </c>
      <c r="U697" s="192">
        <v>0.5681632653061206</v>
      </c>
      <c r="V697" s="192">
        <v>1.5604317157477716</v>
      </c>
      <c r="W697" s="187">
        <v>0.90094281866046311</v>
      </c>
      <c r="X697" s="187">
        <v>1.7873148034774098</v>
      </c>
      <c r="Y697" s="188">
        <v>26</v>
      </c>
      <c r="Z697" s="188">
        <v>77</v>
      </c>
      <c r="AA697" s="188">
        <v>57</v>
      </c>
      <c r="AB697" s="188">
        <v>71</v>
      </c>
      <c r="AC697" s="188">
        <v>89</v>
      </c>
      <c r="AD697" s="189">
        <v>20.417499999999993</v>
      </c>
    </row>
    <row r="698" spans="1:30" s="183" customFormat="1" ht="11.35" x14ac:dyDescent="0.35">
      <c r="A698" s="175">
        <v>685</v>
      </c>
      <c r="B698" s="175">
        <v>31.650000000000148</v>
      </c>
      <c r="C698" s="175">
        <v>833.10000000000525</v>
      </c>
      <c r="D698" s="184">
        <v>3.4004081632653276</v>
      </c>
      <c r="E698" s="184">
        <v>5.6822108658974964</v>
      </c>
      <c r="F698" s="185">
        <v>2462.9688000000178</v>
      </c>
      <c r="G698" s="185">
        <v>21935.295320000194</v>
      </c>
      <c r="H698" s="185">
        <v>89.531817632653855</v>
      </c>
      <c r="I698" s="185">
        <v>261.52342219298191</v>
      </c>
      <c r="J698" s="185">
        <v>1600</v>
      </c>
      <c r="K698" s="185">
        <v>314950</v>
      </c>
      <c r="L698" s="185">
        <v>1285.5102040816328</v>
      </c>
      <c r="M698" s="185">
        <v>270.67054882644214</v>
      </c>
      <c r="N698" s="186">
        <v>9.5999999999999091</v>
      </c>
      <c r="O698" s="186">
        <v>182.99999999999756</v>
      </c>
      <c r="P698" s="186">
        <v>0.74693877551019405</v>
      </c>
      <c r="Q698" s="186">
        <v>1.7716751405416251</v>
      </c>
      <c r="R698" s="187">
        <v>0.85369948435064336</v>
      </c>
      <c r="S698" s="192">
        <v>11.700000000000001</v>
      </c>
      <c r="T698" s="192">
        <v>196.04999999999748</v>
      </c>
      <c r="U698" s="192">
        <v>0.74693877551019405</v>
      </c>
      <c r="V698" s="192">
        <v>1.9799067391887051</v>
      </c>
      <c r="W698" s="187">
        <v>0.84326657872646771</v>
      </c>
      <c r="X698" s="187">
        <v>1.6969660630771111</v>
      </c>
      <c r="Y698" s="188">
        <v>26</v>
      </c>
      <c r="Z698" s="188">
        <v>77</v>
      </c>
      <c r="AA698" s="188">
        <v>57</v>
      </c>
      <c r="AB698" s="188">
        <v>80</v>
      </c>
      <c r="AC698" s="188">
        <v>80</v>
      </c>
      <c r="AD698" s="189">
        <v>20.847499999999961</v>
      </c>
    </row>
    <row r="699" spans="1:30" s="183" customFormat="1" ht="11.35" x14ac:dyDescent="0.35">
      <c r="A699" s="175">
        <v>686</v>
      </c>
      <c r="B699" s="175">
        <v>27.14999999999992</v>
      </c>
      <c r="C699" s="175">
        <v>1733.5500000000202</v>
      </c>
      <c r="D699" s="184">
        <v>7.0757142857143682</v>
      </c>
      <c r="E699" s="184">
        <v>7.106934387866704</v>
      </c>
      <c r="F699" s="185">
        <v>2222.0261999999934</v>
      </c>
      <c r="G699" s="185">
        <v>41027.021770000465</v>
      </c>
      <c r="H699" s="185">
        <v>167.45723171428762</v>
      </c>
      <c r="I699" s="185">
        <v>347.12856862640655</v>
      </c>
      <c r="J699" s="185">
        <v>1600</v>
      </c>
      <c r="K699" s="185">
        <v>308250</v>
      </c>
      <c r="L699" s="185">
        <v>1258.1632653061224</v>
      </c>
      <c r="M699" s="185">
        <v>261.48749671851198</v>
      </c>
      <c r="N699" s="186">
        <v>6.4499999999999886</v>
      </c>
      <c r="O699" s="186">
        <v>51.449999999999164</v>
      </c>
      <c r="P699" s="186">
        <v>0.20999999999999658</v>
      </c>
      <c r="Q699" s="186">
        <v>0.8815109048728722</v>
      </c>
      <c r="R699" s="187">
        <v>0.95554115359688974</v>
      </c>
      <c r="S699" s="192">
        <v>11.700000000000001</v>
      </c>
      <c r="T699" s="192">
        <v>89.249999999999218</v>
      </c>
      <c r="U699" s="192">
        <v>0.20999999999999658</v>
      </c>
      <c r="V699" s="192">
        <v>1.2858386942151701</v>
      </c>
      <c r="W699" s="187">
        <v>0.92287751134154306</v>
      </c>
      <c r="X699" s="187">
        <v>1.8784186649384327</v>
      </c>
      <c r="Y699" s="188">
        <v>25</v>
      </c>
      <c r="Z699" s="188">
        <v>81</v>
      </c>
      <c r="AA699" s="188">
        <v>54</v>
      </c>
      <c r="AB699" s="188">
        <v>80</v>
      </c>
      <c r="AC699" s="188">
        <v>80</v>
      </c>
      <c r="AD699" s="189">
        <v>19.287499999999984</v>
      </c>
    </row>
    <row r="700" spans="1:30" s="183" customFormat="1" ht="11.35" x14ac:dyDescent="0.35">
      <c r="A700" s="175">
        <v>687</v>
      </c>
      <c r="B700" s="175">
        <v>38.700000000000045</v>
      </c>
      <c r="C700" s="175">
        <v>1577.5500000000036</v>
      </c>
      <c r="D700" s="184">
        <v>6.4389795918367492</v>
      </c>
      <c r="E700" s="184">
        <v>8.8776139639097078</v>
      </c>
      <c r="F700" s="185">
        <v>2904.6969000000013</v>
      </c>
      <c r="G700" s="185">
        <v>35237.409060000064</v>
      </c>
      <c r="H700" s="185">
        <v>143.82615942857169</v>
      </c>
      <c r="I700" s="185">
        <v>374.30928032474895</v>
      </c>
      <c r="J700" s="185">
        <v>1600</v>
      </c>
      <c r="K700" s="185">
        <v>313700</v>
      </c>
      <c r="L700" s="185">
        <v>1280.408163265306</v>
      </c>
      <c r="M700" s="185">
        <v>266.43486565764232</v>
      </c>
      <c r="N700" s="186">
        <v>9.5999999999999091</v>
      </c>
      <c r="O700" s="186">
        <v>106.49999999999964</v>
      </c>
      <c r="P700" s="186">
        <v>0.43469387755101896</v>
      </c>
      <c r="Q700" s="186">
        <v>1.3134551201416382</v>
      </c>
      <c r="R700" s="187">
        <v>0.9131923217997312</v>
      </c>
      <c r="S700" s="192">
        <v>11.700000000000001</v>
      </c>
      <c r="T700" s="192">
        <v>143.84999999999917</v>
      </c>
      <c r="U700" s="192">
        <v>0.43469387755101896</v>
      </c>
      <c r="V700" s="192">
        <v>1.7095944299026202</v>
      </c>
      <c r="W700" s="187">
        <v>0.88274850226189083</v>
      </c>
      <c r="X700" s="187">
        <v>1.7959408240616219</v>
      </c>
      <c r="Y700" s="188">
        <v>31</v>
      </c>
      <c r="Z700" s="188">
        <v>73</v>
      </c>
      <c r="AA700" s="188">
        <v>56</v>
      </c>
      <c r="AB700" s="188">
        <v>95</v>
      </c>
      <c r="AC700" s="188">
        <v>65</v>
      </c>
      <c r="AD700" s="189">
        <v>20.447499999999987</v>
      </c>
    </row>
    <row r="701" spans="1:30" s="183" customFormat="1" ht="11.35" x14ac:dyDescent="0.35">
      <c r="A701" s="175">
        <v>688</v>
      </c>
      <c r="B701" s="175">
        <v>22.950000000000045</v>
      </c>
      <c r="C701" s="175">
        <v>916.20000000001414</v>
      </c>
      <c r="D701" s="184">
        <v>3.7395918367347516</v>
      </c>
      <c r="E701" s="184">
        <v>5.0378184352772113</v>
      </c>
      <c r="F701" s="185">
        <v>2048.0121000000045</v>
      </c>
      <c r="G701" s="185">
        <v>27219.82095000051</v>
      </c>
      <c r="H701" s="185">
        <v>111.10131000000209</v>
      </c>
      <c r="I701" s="185">
        <v>282.03502671906506</v>
      </c>
      <c r="J701" s="185">
        <v>1600</v>
      </c>
      <c r="K701" s="185">
        <v>313450</v>
      </c>
      <c r="L701" s="185">
        <v>1279.3877551020407</v>
      </c>
      <c r="M701" s="185">
        <v>271.97221533645984</v>
      </c>
      <c r="N701" s="186">
        <v>9.6000000000000085</v>
      </c>
      <c r="O701" s="186">
        <v>147.14999999999833</v>
      </c>
      <c r="P701" s="186">
        <v>0.6006122448979524</v>
      </c>
      <c r="Q701" s="186">
        <v>1.5156254567864937</v>
      </c>
      <c r="R701" s="187">
        <v>0.87867919861489119</v>
      </c>
      <c r="S701" s="192">
        <v>9.6000000000000227</v>
      </c>
      <c r="T701" s="192">
        <v>144.89999999999853</v>
      </c>
      <c r="U701" s="192">
        <v>0.6006122448979524</v>
      </c>
      <c r="V701" s="192">
        <v>1.6862413338741016</v>
      </c>
      <c r="W701" s="187">
        <v>0.8805342567400456</v>
      </c>
      <c r="X701" s="187">
        <v>1.7592134553549368</v>
      </c>
      <c r="Y701" s="188">
        <v>31</v>
      </c>
      <c r="Z701" s="188">
        <v>74</v>
      </c>
      <c r="AA701" s="188">
        <v>55</v>
      </c>
      <c r="AB701" s="188">
        <v>70</v>
      </c>
      <c r="AC701" s="188">
        <v>90</v>
      </c>
      <c r="AD701" s="189">
        <v>20.214999999999975</v>
      </c>
    </row>
    <row r="702" spans="1:30" s="183" customFormat="1" ht="11.35" x14ac:dyDescent="0.35">
      <c r="A702" s="175">
        <v>689</v>
      </c>
      <c r="B702" s="175">
        <v>16.049999999999955</v>
      </c>
      <c r="C702" s="175">
        <v>482.70000000000005</v>
      </c>
      <c r="D702" s="184">
        <v>1.9702040816326531</v>
      </c>
      <c r="E702" s="184">
        <v>2.971998754630325</v>
      </c>
      <c r="F702" s="185">
        <v>1432.2698999999961</v>
      </c>
      <c r="G702" s="185">
        <v>12905.450829999918</v>
      </c>
      <c r="H702" s="185">
        <v>52.675309510203746</v>
      </c>
      <c r="I702" s="185">
        <v>153.31852149965545</v>
      </c>
      <c r="J702" s="185">
        <v>1600</v>
      </c>
      <c r="K702" s="185">
        <v>312100</v>
      </c>
      <c r="L702" s="185">
        <v>1273.8775510204082</v>
      </c>
      <c r="M702" s="185">
        <v>279.25410256119193</v>
      </c>
      <c r="N702" s="186">
        <v>9.6000000000000227</v>
      </c>
      <c r="O702" s="186">
        <v>183.44999999999908</v>
      </c>
      <c r="P702" s="186">
        <v>0.74877551020407784</v>
      </c>
      <c r="Q702" s="186">
        <v>1.6597509104210981</v>
      </c>
      <c r="R702" s="187">
        <v>0.85326934613077454</v>
      </c>
      <c r="S702" s="192">
        <v>9.6000000000000227</v>
      </c>
      <c r="T702" s="192">
        <v>205.79999999999905</v>
      </c>
      <c r="U702" s="192">
        <v>0.74877551020407784</v>
      </c>
      <c r="V702" s="192">
        <v>1.8949544741276423</v>
      </c>
      <c r="W702" s="187">
        <v>0.83539292141571742</v>
      </c>
      <c r="X702" s="187">
        <v>1.688662267546492</v>
      </c>
      <c r="Y702" s="188">
        <v>36</v>
      </c>
      <c r="Z702" s="188">
        <v>71</v>
      </c>
      <c r="AA702" s="188">
        <v>53</v>
      </c>
      <c r="AB702" s="188">
        <v>84</v>
      </c>
      <c r="AC702" s="188">
        <v>76</v>
      </c>
      <c r="AD702" s="189">
        <v>20.837499999999984</v>
      </c>
    </row>
    <row r="703" spans="1:30" s="183" customFormat="1" ht="11.35" x14ac:dyDescent="0.35">
      <c r="A703" s="175">
        <v>690</v>
      </c>
      <c r="B703" s="175">
        <v>16.950000000000159</v>
      </c>
      <c r="C703" s="175">
        <v>657.6000000000156</v>
      </c>
      <c r="D703" s="184">
        <v>2.6840816326531249</v>
      </c>
      <c r="E703" s="184">
        <v>3.4109862993411011</v>
      </c>
      <c r="F703" s="185">
        <v>936.99900000002049</v>
      </c>
      <c r="G703" s="185">
        <v>14897.466085000393</v>
      </c>
      <c r="H703" s="185">
        <v>60.805984020409767</v>
      </c>
      <c r="I703" s="185">
        <v>132.4716660617762</v>
      </c>
      <c r="J703" s="185">
        <v>1600</v>
      </c>
      <c r="K703" s="185">
        <v>314750</v>
      </c>
      <c r="L703" s="185">
        <v>1284.6938775510205</v>
      </c>
      <c r="M703" s="185">
        <v>262.2420828230006</v>
      </c>
      <c r="N703" s="186">
        <v>7.6499999999999773</v>
      </c>
      <c r="O703" s="186">
        <v>123.59999999999889</v>
      </c>
      <c r="P703" s="186">
        <v>0.50448979591836285</v>
      </c>
      <c r="Q703" s="186">
        <v>1.3722439759782274</v>
      </c>
      <c r="R703" s="187">
        <v>0.89830926817228274</v>
      </c>
      <c r="S703" s="192">
        <v>11.700000000000001</v>
      </c>
      <c r="T703" s="192">
        <v>131.24999999999883</v>
      </c>
      <c r="U703" s="192">
        <v>0.50448979591836285</v>
      </c>
      <c r="V703" s="192">
        <v>1.537882299531754</v>
      </c>
      <c r="W703" s="187">
        <v>0.89201530297420784</v>
      </c>
      <c r="X703" s="187">
        <v>1.7903245711464906</v>
      </c>
      <c r="Y703" s="188">
        <v>26</v>
      </c>
      <c r="Z703" s="188">
        <v>72</v>
      </c>
      <c r="AA703" s="188">
        <v>62</v>
      </c>
      <c r="AB703" s="188">
        <v>81</v>
      </c>
      <c r="AC703" s="188">
        <v>79</v>
      </c>
      <c r="AD703" s="189">
        <v>20.257499999999983</v>
      </c>
    </row>
    <row r="704" spans="1:30" s="183" customFormat="1" ht="11.35" x14ac:dyDescent="0.35">
      <c r="A704" s="175">
        <v>691</v>
      </c>
      <c r="B704" s="175">
        <v>28.049999999999727</v>
      </c>
      <c r="C704" s="175">
        <v>1156.6500000000017</v>
      </c>
      <c r="D704" s="184">
        <v>4.7210204081632723</v>
      </c>
      <c r="E704" s="184">
        <v>6.360852751399837</v>
      </c>
      <c r="F704" s="185">
        <v>2302.3403999999759</v>
      </c>
      <c r="G704" s="185">
        <v>30709.844765000038</v>
      </c>
      <c r="H704" s="185">
        <v>125.34630516326546</v>
      </c>
      <c r="I704" s="185">
        <v>309.68510104253033</v>
      </c>
      <c r="J704" s="185">
        <v>1600</v>
      </c>
      <c r="K704" s="185">
        <v>309300</v>
      </c>
      <c r="L704" s="185">
        <v>1262.4489795918366</v>
      </c>
      <c r="M704" s="185">
        <v>289.07377959646226</v>
      </c>
      <c r="N704" s="186">
        <v>7.6499999999999773</v>
      </c>
      <c r="O704" s="186">
        <v>123.44999999999797</v>
      </c>
      <c r="P704" s="186">
        <v>0.50387755102039988</v>
      </c>
      <c r="Q704" s="186">
        <v>1.4171936253843334</v>
      </c>
      <c r="R704" s="187">
        <v>0.8969833521091517</v>
      </c>
      <c r="S704" s="192">
        <v>9.75</v>
      </c>
      <c r="T704" s="192">
        <v>112.4999999999981</v>
      </c>
      <c r="U704" s="192">
        <v>0.50387755102039988</v>
      </c>
      <c r="V704" s="192">
        <v>1.4377262284346806</v>
      </c>
      <c r="W704" s="187">
        <v>0.9061209162598588</v>
      </c>
      <c r="X704" s="187">
        <v>1.8031042683690104</v>
      </c>
      <c r="Y704" s="188">
        <v>34</v>
      </c>
      <c r="Z704" s="188">
        <v>68</v>
      </c>
      <c r="AA704" s="188">
        <v>58</v>
      </c>
      <c r="AB704" s="188">
        <v>77</v>
      </c>
      <c r="AC704" s="188">
        <v>83</v>
      </c>
      <c r="AD704" s="189">
        <v>19.972499999999968</v>
      </c>
    </row>
    <row r="705" spans="1:30" s="183" customFormat="1" ht="11.35" x14ac:dyDescent="0.35">
      <c r="A705" s="175">
        <v>692</v>
      </c>
      <c r="B705" s="175">
        <v>18.299999999999955</v>
      </c>
      <c r="C705" s="175">
        <v>1125.1500000000169</v>
      </c>
      <c r="D705" s="184">
        <v>4.5924489795919055</v>
      </c>
      <c r="E705" s="184">
        <v>5.0308590874966157</v>
      </c>
      <c r="F705" s="185">
        <v>1633.0553999999961</v>
      </c>
      <c r="G705" s="185">
        <v>28321.910250000456</v>
      </c>
      <c r="H705" s="185">
        <v>115.59963367347125</v>
      </c>
      <c r="I705" s="185">
        <v>271.95106832202453</v>
      </c>
      <c r="J705" s="185">
        <v>1600</v>
      </c>
      <c r="K705" s="185">
        <v>303050</v>
      </c>
      <c r="L705" s="185">
        <v>1236.9387755102041</v>
      </c>
      <c r="M705" s="185">
        <v>281.23122219014044</v>
      </c>
      <c r="N705" s="186">
        <v>9.5999999999999943</v>
      </c>
      <c r="O705" s="186">
        <v>131.24999999999886</v>
      </c>
      <c r="P705" s="186">
        <v>0.53571428571428104</v>
      </c>
      <c r="Q705" s="186">
        <v>1.487592124162008</v>
      </c>
      <c r="R705" s="187">
        <v>0.88783489296244156</v>
      </c>
      <c r="S705" s="192">
        <v>9.75</v>
      </c>
      <c r="T705" s="192">
        <v>126.29999999999879</v>
      </c>
      <c r="U705" s="192">
        <v>0.53571428571428104</v>
      </c>
      <c r="V705" s="192">
        <v>1.4978551074957733</v>
      </c>
      <c r="W705" s="187">
        <v>0.89206511985642967</v>
      </c>
      <c r="X705" s="187">
        <v>1.7799000128188713</v>
      </c>
      <c r="Y705" s="188">
        <v>35</v>
      </c>
      <c r="Z705" s="188">
        <v>76</v>
      </c>
      <c r="AA705" s="188">
        <v>49</v>
      </c>
      <c r="AB705" s="188">
        <v>89</v>
      </c>
      <c r="AC705" s="188">
        <v>71</v>
      </c>
      <c r="AD705" s="189">
        <v>19.50249999999998</v>
      </c>
    </row>
    <row r="706" spans="1:30" s="183" customFormat="1" ht="11.35" x14ac:dyDescent="0.35">
      <c r="A706" s="175">
        <v>693</v>
      </c>
      <c r="B706" s="175">
        <v>21.149999999999977</v>
      </c>
      <c r="C706" s="175">
        <v>1083.0000000000157</v>
      </c>
      <c r="D706" s="184">
        <v>4.4204081632653702</v>
      </c>
      <c r="E706" s="184">
        <v>5.1077600714476006</v>
      </c>
      <c r="F706" s="185">
        <v>1298.4129000000012</v>
      </c>
      <c r="G706" s="185">
        <v>27476.23147000037</v>
      </c>
      <c r="H706" s="185">
        <v>112.14788355102192</v>
      </c>
      <c r="I706" s="185">
        <v>230.90729678621787</v>
      </c>
      <c r="J706" s="185">
        <v>1600</v>
      </c>
      <c r="K706" s="185">
        <v>307500</v>
      </c>
      <c r="L706" s="185">
        <v>1255.1020408163265</v>
      </c>
      <c r="M706" s="185">
        <v>277.80700377830129</v>
      </c>
      <c r="N706" s="186">
        <v>9.5999999999999091</v>
      </c>
      <c r="O706" s="186">
        <v>118.64999999999847</v>
      </c>
      <c r="P706" s="186">
        <v>0.48428571428570805</v>
      </c>
      <c r="Q706" s="186">
        <v>1.4105021777518014</v>
      </c>
      <c r="R706" s="187">
        <v>0.89801444043321421</v>
      </c>
      <c r="S706" s="192">
        <v>8.8499999999994543</v>
      </c>
      <c r="T706" s="192">
        <v>119.3999999999985</v>
      </c>
      <c r="U706" s="192">
        <v>0.48428571428570805</v>
      </c>
      <c r="V706" s="192">
        <v>1.4327704097910872</v>
      </c>
      <c r="W706" s="187">
        <v>0.89736977823620545</v>
      </c>
      <c r="X706" s="187">
        <v>1.7953842186694198</v>
      </c>
      <c r="Y706" s="188">
        <v>37</v>
      </c>
      <c r="Z706" s="188">
        <v>70</v>
      </c>
      <c r="AA706" s="188">
        <v>53</v>
      </c>
      <c r="AB706" s="188">
        <v>73</v>
      </c>
      <c r="AC706" s="188">
        <v>87</v>
      </c>
      <c r="AD706" s="189">
        <v>19.389999999999976</v>
      </c>
    </row>
    <row r="707" spans="1:30" s="183" customFormat="1" ht="11.35" x14ac:dyDescent="0.35">
      <c r="A707" s="175">
        <v>694</v>
      </c>
      <c r="B707" s="175">
        <v>10.200000000000045</v>
      </c>
      <c r="C707" s="175">
        <v>375.6000000000036</v>
      </c>
      <c r="D707" s="184">
        <v>1.5330612244898105</v>
      </c>
      <c r="E707" s="184">
        <v>2.2679630892289895</v>
      </c>
      <c r="F707" s="185">
        <v>910.22760000000414</v>
      </c>
      <c r="G707" s="185">
        <v>9501.5416850000856</v>
      </c>
      <c r="H707" s="185">
        <v>38.781802795918715</v>
      </c>
      <c r="I707" s="185">
        <v>100.13392792003023</v>
      </c>
      <c r="J707" s="185">
        <v>1600</v>
      </c>
      <c r="K707" s="185">
        <v>306750</v>
      </c>
      <c r="L707" s="185">
        <v>1252.0408163265306</v>
      </c>
      <c r="M707" s="185">
        <v>262.19423715888752</v>
      </c>
      <c r="N707" s="186">
        <v>9.5999999999999091</v>
      </c>
      <c r="O707" s="186">
        <v>185.99999999999784</v>
      </c>
      <c r="P707" s="186">
        <v>0.75918367346937898</v>
      </c>
      <c r="Q707" s="186">
        <v>1.6493874132769977</v>
      </c>
      <c r="R707" s="187">
        <v>0.85167464114832692</v>
      </c>
      <c r="S707" s="192">
        <v>7.6500000000000057</v>
      </c>
      <c r="T707" s="192">
        <v>162.14999999999813</v>
      </c>
      <c r="U707" s="192">
        <v>0.75918367346937898</v>
      </c>
      <c r="V707" s="192">
        <v>1.5032351362559697</v>
      </c>
      <c r="W707" s="187">
        <v>0.87069377990430752</v>
      </c>
      <c r="X707" s="187">
        <v>1.7223684210526344</v>
      </c>
      <c r="Y707" s="188">
        <v>28</v>
      </c>
      <c r="Z707" s="188">
        <v>85</v>
      </c>
      <c r="AA707" s="188">
        <v>47</v>
      </c>
      <c r="AB707" s="188">
        <v>76</v>
      </c>
      <c r="AC707" s="188">
        <v>84</v>
      </c>
      <c r="AD707" s="189">
        <v>20.899999999999967</v>
      </c>
    </row>
    <row r="708" spans="1:30" s="183" customFormat="1" ht="11.35" x14ac:dyDescent="0.35">
      <c r="A708" s="175">
        <v>695</v>
      </c>
      <c r="B708" s="175">
        <v>22.800000000000011</v>
      </c>
      <c r="C708" s="175">
        <v>833.85000000001014</v>
      </c>
      <c r="D708" s="184">
        <v>3.4034693877551434</v>
      </c>
      <c r="E708" s="184">
        <v>4.9915582634709006</v>
      </c>
      <c r="F708" s="185">
        <v>870.07050000001027</v>
      </c>
      <c r="G708" s="185">
        <v>17018.430250000307</v>
      </c>
      <c r="H708" s="185">
        <v>69.462980612246156</v>
      </c>
      <c r="I708" s="185">
        <v>133.00027370773367</v>
      </c>
      <c r="J708" s="185">
        <v>1600</v>
      </c>
      <c r="K708" s="185">
        <v>312050</v>
      </c>
      <c r="L708" s="185">
        <v>1273.6734693877552</v>
      </c>
      <c r="M708" s="185">
        <v>277.22788960861863</v>
      </c>
      <c r="N708" s="186">
        <v>9.6000000000000227</v>
      </c>
      <c r="O708" s="186">
        <v>157.04999999999819</v>
      </c>
      <c r="P708" s="186">
        <v>0.64102040816325789</v>
      </c>
      <c r="Q708" s="186">
        <v>1.8419466325392584</v>
      </c>
      <c r="R708" s="187">
        <v>0.87241043139166585</v>
      </c>
      <c r="S708" s="192">
        <v>9.75</v>
      </c>
      <c r="T708" s="192">
        <v>163.79999999999819</v>
      </c>
      <c r="U708" s="192">
        <v>0.64102040816325789</v>
      </c>
      <c r="V708" s="192">
        <v>1.7439215277878541</v>
      </c>
      <c r="W708" s="187">
        <v>0.86692663904460288</v>
      </c>
      <c r="X708" s="187">
        <v>1.7393370704362687</v>
      </c>
      <c r="Y708" s="188">
        <v>34</v>
      </c>
      <c r="Z708" s="188">
        <v>68</v>
      </c>
      <c r="AA708" s="188">
        <v>58</v>
      </c>
      <c r="AB708" s="188">
        <v>74</v>
      </c>
      <c r="AC708" s="188">
        <v>86</v>
      </c>
      <c r="AD708" s="189">
        <v>20.514999999999969</v>
      </c>
    </row>
    <row r="709" spans="1:30" s="183" customFormat="1" ht="11.35" x14ac:dyDescent="0.35">
      <c r="A709" s="175">
        <v>696</v>
      </c>
      <c r="B709" s="175">
        <v>14.400000000000091</v>
      </c>
      <c r="C709" s="175">
        <v>649.80000000000234</v>
      </c>
      <c r="D709" s="184">
        <v>2.6522448979591933</v>
      </c>
      <c r="E709" s="184">
        <v>3.344867774902692</v>
      </c>
      <c r="F709" s="185">
        <v>870.07050000000515</v>
      </c>
      <c r="G709" s="185">
        <v>16245.554805000107</v>
      </c>
      <c r="H709" s="185">
        <v>66.308386959184105</v>
      </c>
      <c r="I709" s="185">
        <v>145.18059411049467</v>
      </c>
      <c r="J709" s="185">
        <v>1600</v>
      </c>
      <c r="K709" s="185">
        <v>315450</v>
      </c>
      <c r="L709" s="185">
        <v>1287.5510204081634</v>
      </c>
      <c r="M709" s="185">
        <v>259.36974851286465</v>
      </c>
      <c r="N709" s="186">
        <v>9.6000000000000227</v>
      </c>
      <c r="O709" s="186">
        <v>157.49999999999841</v>
      </c>
      <c r="P709" s="186">
        <v>0.64285714285713635</v>
      </c>
      <c r="Q709" s="186">
        <v>1.6655194138864773</v>
      </c>
      <c r="R709" s="187">
        <v>0.87572493786246997</v>
      </c>
      <c r="S709" s="192">
        <v>9.2999999999999972</v>
      </c>
      <c r="T709" s="192">
        <v>182.54999999999833</v>
      </c>
      <c r="U709" s="192">
        <v>0.64285714285713635</v>
      </c>
      <c r="V709" s="192">
        <v>1.7765827882424694</v>
      </c>
      <c r="W709" s="187">
        <v>0.85595928512250086</v>
      </c>
      <c r="X709" s="187">
        <v>1.7316842229849709</v>
      </c>
      <c r="Y709" s="188">
        <v>20</v>
      </c>
      <c r="Z709" s="188">
        <v>82</v>
      </c>
      <c r="AA709" s="188">
        <v>58</v>
      </c>
      <c r="AB709" s="188">
        <v>76</v>
      </c>
      <c r="AC709" s="188">
        <v>84</v>
      </c>
      <c r="AD709" s="189">
        <v>21.12249999999997</v>
      </c>
    </row>
    <row r="710" spans="1:30" s="183" customFormat="1" ht="11.35" x14ac:dyDescent="0.35">
      <c r="A710" s="175">
        <v>697</v>
      </c>
      <c r="B710" s="175">
        <v>21.000000000000114</v>
      </c>
      <c r="C710" s="175">
        <v>807.30000000001201</v>
      </c>
      <c r="D710" s="184">
        <v>3.2951020408163756</v>
      </c>
      <c r="E710" s="184">
        <v>4.892020150978369</v>
      </c>
      <c r="F710" s="185">
        <v>1566.1269000000166</v>
      </c>
      <c r="G710" s="185">
        <v>14422.348100000179</v>
      </c>
      <c r="H710" s="185">
        <v>58.866726938776239</v>
      </c>
      <c r="I710" s="185">
        <v>140.87116368684417</v>
      </c>
      <c r="J710" s="185">
        <v>1600</v>
      </c>
      <c r="K710" s="185">
        <v>309650</v>
      </c>
      <c r="L710" s="185">
        <v>1263.8775510204082</v>
      </c>
      <c r="M710" s="185">
        <v>272.53226855514572</v>
      </c>
      <c r="N710" s="186">
        <v>9.5999999999999091</v>
      </c>
      <c r="O710" s="186">
        <v>166.79999999999851</v>
      </c>
      <c r="P710" s="186">
        <v>0.6808163265306062</v>
      </c>
      <c r="Q710" s="186">
        <v>1.5882894148441802</v>
      </c>
      <c r="R710" s="187">
        <v>0.865846302328388</v>
      </c>
      <c r="S710" s="192">
        <v>9.75</v>
      </c>
      <c r="T710" s="192">
        <v>190.3499999999986</v>
      </c>
      <c r="U710" s="192">
        <v>0.6808163265306062</v>
      </c>
      <c r="V710" s="192">
        <v>1.8601154601058225</v>
      </c>
      <c r="W710" s="187">
        <v>0.84690553745928421</v>
      </c>
      <c r="X710" s="187">
        <v>1.7127518397876722</v>
      </c>
      <c r="Y710" s="188">
        <v>28</v>
      </c>
      <c r="Z710" s="188">
        <v>78</v>
      </c>
      <c r="AA710" s="188">
        <v>54</v>
      </c>
      <c r="AB710" s="188">
        <v>79</v>
      </c>
      <c r="AC710" s="188">
        <v>81</v>
      </c>
      <c r="AD710" s="189">
        <v>20.722499999999975</v>
      </c>
    </row>
    <row r="711" spans="1:30" s="183" customFormat="1" ht="11.35" x14ac:dyDescent="0.35">
      <c r="A711" s="175">
        <v>698</v>
      </c>
      <c r="B711" s="175">
        <v>43.049999999999955</v>
      </c>
      <c r="C711" s="175">
        <v>3736.5000000000541</v>
      </c>
      <c r="D711" s="184">
        <v>15.251020408163486</v>
      </c>
      <c r="E711" s="184">
        <v>12.388282281613044</v>
      </c>
      <c r="F711" s="185">
        <v>3841.6958999999965</v>
      </c>
      <c r="G711" s="185">
        <v>103647.11113000155</v>
      </c>
      <c r="H711" s="185">
        <v>423.04943318367981</v>
      </c>
      <c r="I711" s="185">
        <v>681.05816631539983</v>
      </c>
      <c r="J711" s="185">
        <v>1600</v>
      </c>
      <c r="K711" s="185">
        <v>312850</v>
      </c>
      <c r="L711" s="185">
        <v>1276.9387755102041</v>
      </c>
      <c r="M711" s="185">
        <v>278.69870388588981</v>
      </c>
      <c r="N711" s="186">
        <v>9.5999999999999943</v>
      </c>
      <c r="O711" s="186">
        <v>35.549999999998839</v>
      </c>
      <c r="P711" s="186">
        <v>0.1451020408163218</v>
      </c>
      <c r="Q711" s="186">
        <v>0.80467161219929839</v>
      </c>
      <c r="R711" s="187">
        <v>0.96854678168546882</v>
      </c>
      <c r="S711" s="192">
        <v>13.650000000000002</v>
      </c>
      <c r="T711" s="192">
        <v>62.249999999998614</v>
      </c>
      <c r="U711" s="192">
        <v>0.1451020408163218</v>
      </c>
      <c r="V711" s="192">
        <v>1.1926017129653175</v>
      </c>
      <c r="W711" s="187">
        <v>0.9449236894492381</v>
      </c>
      <c r="X711" s="187">
        <v>1.913470471134707</v>
      </c>
      <c r="Y711" s="188">
        <v>30</v>
      </c>
      <c r="Z711" s="188">
        <v>75</v>
      </c>
      <c r="AA711" s="188">
        <v>55</v>
      </c>
      <c r="AB711" s="188">
        <v>80</v>
      </c>
      <c r="AC711" s="188">
        <v>80</v>
      </c>
      <c r="AD711" s="189">
        <v>18.837499999999977</v>
      </c>
    </row>
    <row r="712" spans="1:30" s="183" customFormat="1" ht="11.35" x14ac:dyDescent="0.35">
      <c r="A712" s="175">
        <v>699</v>
      </c>
      <c r="B712" s="175">
        <v>11.099999999999454</v>
      </c>
      <c r="C712" s="175">
        <v>542.69999999999845</v>
      </c>
      <c r="D712" s="184">
        <v>2.21510204081632</v>
      </c>
      <c r="E712" s="184">
        <v>2.8303204088219425</v>
      </c>
      <c r="F712" s="185">
        <v>950.38469999996767</v>
      </c>
      <c r="G712" s="185">
        <v>13869.221229999985</v>
      </c>
      <c r="H712" s="185">
        <v>56.609066244897896</v>
      </c>
      <c r="I712" s="185">
        <v>135.13421941725778</v>
      </c>
      <c r="J712" s="185">
        <v>1600</v>
      </c>
      <c r="K712" s="185">
        <v>308850</v>
      </c>
      <c r="L712" s="185">
        <v>1260.6122448979593</v>
      </c>
      <c r="M712" s="185">
        <v>270.86994159427132</v>
      </c>
      <c r="N712" s="186">
        <v>9.6000000000000227</v>
      </c>
      <c r="O712" s="186">
        <v>184.49999999999886</v>
      </c>
      <c r="P712" s="186">
        <v>0.75306122448979129</v>
      </c>
      <c r="Q712" s="186">
        <v>1.8016615783652259</v>
      </c>
      <c r="R712" s="187">
        <v>0.8518429294145996</v>
      </c>
      <c r="S712" s="192">
        <v>9.5999999999999091</v>
      </c>
      <c r="T712" s="192">
        <v>213.29999999999885</v>
      </c>
      <c r="U712" s="192">
        <v>0.75306122448979129</v>
      </c>
      <c r="V712" s="192">
        <v>1.9727689288334642</v>
      </c>
      <c r="W712" s="187">
        <v>0.8287159720549272</v>
      </c>
      <c r="X712" s="187">
        <v>1.6805589014695268</v>
      </c>
      <c r="Y712" s="188">
        <v>31</v>
      </c>
      <c r="Z712" s="188">
        <v>75</v>
      </c>
      <c r="AA712" s="188">
        <v>54</v>
      </c>
      <c r="AB712" s="188">
        <v>80</v>
      </c>
      <c r="AC712" s="188">
        <v>80</v>
      </c>
      <c r="AD712" s="189">
        <v>20.754999999999981</v>
      </c>
    </row>
    <row r="713" spans="1:30" s="183" customFormat="1" ht="11.35" x14ac:dyDescent="0.35">
      <c r="A713" s="175">
        <v>700</v>
      </c>
      <c r="B713" s="175">
        <v>24.299999999999955</v>
      </c>
      <c r="C713" s="175">
        <v>1089.30000000001</v>
      </c>
      <c r="D713" s="184">
        <v>4.446122448979632</v>
      </c>
      <c r="E713" s="184">
        <v>4.9038684195997995</v>
      </c>
      <c r="F713" s="185">
        <v>1111.0131000000042</v>
      </c>
      <c r="G713" s="185">
        <v>22507.087805000228</v>
      </c>
      <c r="H713" s="185">
        <v>91.865664510205008</v>
      </c>
      <c r="I713" s="185">
        <v>172.79743097061586</v>
      </c>
      <c r="J713" s="185">
        <v>1600</v>
      </c>
      <c r="K713" s="185">
        <v>309300</v>
      </c>
      <c r="L713" s="185">
        <v>1262.4489795918366</v>
      </c>
      <c r="M713" s="185">
        <v>273.78292984248463</v>
      </c>
      <c r="N713" s="186">
        <v>7.6500000000000057</v>
      </c>
      <c r="O713" s="186">
        <v>112.04999999999923</v>
      </c>
      <c r="P713" s="186">
        <v>0.45734693877550708</v>
      </c>
      <c r="Q713" s="186">
        <v>1.3858429042895408</v>
      </c>
      <c r="R713" s="187">
        <v>0.90463423975488388</v>
      </c>
      <c r="S713" s="192">
        <v>7.8000000000000007</v>
      </c>
      <c r="T713" s="192">
        <v>101.0999999999992</v>
      </c>
      <c r="U713" s="192">
        <v>0.45734693877550708</v>
      </c>
      <c r="V713" s="192">
        <v>1.3221098629826138</v>
      </c>
      <c r="W713" s="187">
        <v>0.91395378526745874</v>
      </c>
      <c r="X713" s="187">
        <v>1.8185880250223425</v>
      </c>
      <c r="Y713" s="188">
        <v>30</v>
      </c>
      <c r="Z713" s="188">
        <v>79</v>
      </c>
      <c r="AA713" s="188">
        <v>51</v>
      </c>
      <c r="AB713" s="188">
        <v>76</v>
      </c>
      <c r="AC713" s="188">
        <v>84</v>
      </c>
      <c r="AD713" s="189">
        <v>19.582499999999989</v>
      </c>
    </row>
    <row r="714" spans="1:30" s="183" customFormat="1" ht="11.35" x14ac:dyDescent="0.35">
      <c r="A714" s="175">
        <v>701</v>
      </c>
      <c r="B714" s="175">
        <v>13.200000000000045</v>
      </c>
      <c r="C714" s="175">
        <v>337.800000000002</v>
      </c>
      <c r="D714" s="184">
        <v>1.3787755102040897</v>
      </c>
      <c r="E714" s="184">
        <v>2.4969404496771626</v>
      </c>
      <c r="F714" s="185">
        <v>1017.3131999999981</v>
      </c>
      <c r="G714" s="185">
        <v>8980.4661300000516</v>
      </c>
      <c r="H714" s="185">
        <v>36.654963795918576</v>
      </c>
      <c r="I714" s="185">
        <v>111.37246867708362</v>
      </c>
      <c r="J714" s="185">
        <v>1600</v>
      </c>
      <c r="K714" s="185">
        <v>307200</v>
      </c>
      <c r="L714" s="185">
        <v>1253.8775510204082</v>
      </c>
      <c r="M714" s="185">
        <v>265.26213702343631</v>
      </c>
      <c r="N714" s="186">
        <v>9.6000000000000227</v>
      </c>
      <c r="O714" s="186">
        <v>229.79999999999887</v>
      </c>
      <c r="P714" s="186">
        <v>0.93795918367346476</v>
      </c>
      <c r="Q714" s="186">
        <v>1.9213287107417654</v>
      </c>
      <c r="R714" s="187">
        <v>0.82067189511881145</v>
      </c>
      <c r="S714" s="192">
        <v>9.6000000000000227</v>
      </c>
      <c r="T714" s="192">
        <v>231.44999999999905</v>
      </c>
      <c r="U714" s="192">
        <v>0.93795918367346476</v>
      </c>
      <c r="V714" s="192">
        <v>2.0040411038870651</v>
      </c>
      <c r="W714" s="187">
        <v>0.81938429123258871</v>
      </c>
      <c r="X714" s="187">
        <v>1.6400561863514</v>
      </c>
      <c r="Y714" s="188">
        <v>33</v>
      </c>
      <c r="Z714" s="188">
        <v>77</v>
      </c>
      <c r="AA714" s="188">
        <v>50</v>
      </c>
      <c r="AB714" s="188">
        <v>79</v>
      </c>
      <c r="AC714" s="188">
        <v>81</v>
      </c>
      <c r="AD714" s="189">
        <v>21.357499999999984</v>
      </c>
    </row>
    <row r="715" spans="1:30" s="183" customFormat="1" ht="11.35" x14ac:dyDescent="0.35">
      <c r="A715" s="175">
        <v>702</v>
      </c>
      <c r="B715" s="175">
        <v>20.700000000000159</v>
      </c>
      <c r="C715" s="175">
        <v>793.20000000000471</v>
      </c>
      <c r="D715" s="184">
        <v>3.2375510204081825</v>
      </c>
      <c r="E715" s="184">
        <v>5.2138645285605278</v>
      </c>
      <c r="F715" s="185">
        <v>1847.2266000000145</v>
      </c>
      <c r="G715" s="185">
        <v>20420.554635000117</v>
      </c>
      <c r="H715" s="185">
        <v>83.349202591837212</v>
      </c>
      <c r="I715" s="185">
        <v>231.36644006682457</v>
      </c>
      <c r="J715" s="185">
        <v>1600</v>
      </c>
      <c r="K715" s="185">
        <v>311050</v>
      </c>
      <c r="L715" s="185">
        <v>1269.591836734694</v>
      </c>
      <c r="M715" s="185">
        <v>283.03072288538272</v>
      </c>
      <c r="N715" s="186">
        <v>9.6000000000000227</v>
      </c>
      <c r="O715" s="186">
        <v>162.14999999999907</v>
      </c>
      <c r="P715" s="186">
        <v>0.66183673469387372</v>
      </c>
      <c r="Q715" s="186">
        <v>1.5524843568143314</v>
      </c>
      <c r="R715" s="187">
        <v>0.86996270900998496</v>
      </c>
      <c r="S715" s="192">
        <v>15.600000000000001</v>
      </c>
      <c r="T715" s="192">
        <v>217.349999999999</v>
      </c>
      <c r="U715" s="192">
        <v>0.66183673469387372</v>
      </c>
      <c r="V715" s="192">
        <v>2.033728909832508</v>
      </c>
      <c r="W715" s="187">
        <v>0.82569469505593707</v>
      </c>
      <c r="X715" s="187">
        <v>1.695657404065922</v>
      </c>
      <c r="Y715" s="188">
        <v>28</v>
      </c>
      <c r="Z715" s="188">
        <v>70</v>
      </c>
      <c r="AA715" s="188">
        <v>62</v>
      </c>
      <c r="AB715" s="188">
        <v>84</v>
      </c>
      <c r="AC715" s="188">
        <v>76</v>
      </c>
      <c r="AD715" s="189">
        <v>20.782499999999985</v>
      </c>
    </row>
    <row r="716" spans="1:30" s="183" customFormat="1" ht="11.35" x14ac:dyDescent="0.35">
      <c r="A716" s="175">
        <v>703</v>
      </c>
      <c r="B716" s="175">
        <v>20.700000000000159</v>
      </c>
      <c r="C716" s="175">
        <v>1252.9500000000128</v>
      </c>
      <c r="D716" s="184">
        <v>5.1140816326531136</v>
      </c>
      <c r="E716" s="184">
        <v>5.2728615890777313</v>
      </c>
      <c r="F716" s="185">
        <v>1151.170199999993</v>
      </c>
      <c r="G716" s="185">
        <v>26907.116125000357</v>
      </c>
      <c r="H716" s="185">
        <v>109.82496377551166</v>
      </c>
      <c r="I716" s="185">
        <v>211.09377651085524</v>
      </c>
      <c r="J716" s="185">
        <v>1600</v>
      </c>
      <c r="K716" s="185">
        <v>307050</v>
      </c>
      <c r="L716" s="185">
        <v>1253.2653061224489</v>
      </c>
      <c r="M716" s="185">
        <v>274.8873670616573</v>
      </c>
      <c r="N716" s="186">
        <v>9.5999999999999091</v>
      </c>
      <c r="O716" s="186">
        <v>92.999999999999488</v>
      </c>
      <c r="P716" s="186">
        <v>0.37959183673469177</v>
      </c>
      <c r="Q716" s="186">
        <v>1.3245908109021873</v>
      </c>
      <c r="R716" s="187">
        <v>0.91885878811673916</v>
      </c>
      <c r="S716" s="192">
        <v>11.700000000000001</v>
      </c>
      <c r="T716" s="192">
        <v>111.14999999999918</v>
      </c>
      <c r="U716" s="192">
        <v>0.37959183673469177</v>
      </c>
      <c r="V716" s="192">
        <v>1.4749502546175928</v>
      </c>
      <c r="W716" s="187">
        <v>0.90302316450726416</v>
      </c>
      <c r="X716" s="187">
        <v>1.8218819526240033</v>
      </c>
      <c r="Y716" s="188">
        <v>34</v>
      </c>
      <c r="Z716" s="188">
        <v>70</v>
      </c>
      <c r="AA716" s="188">
        <v>56</v>
      </c>
      <c r="AB716" s="188">
        <v>81</v>
      </c>
      <c r="AC716" s="188">
        <v>79</v>
      </c>
      <c r="AD716" s="189">
        <v>19.102499999999985</v>
      </c>
    </row>
    <row r="717" spans="1:30" s="183" customFormat="1" ht="11.35" x14ac:dyDescent="0.35">
      <c r="A717" s="175">
        <v>704</v>
      </c>
      <c r="B717" s="175">
        <v>21.300000000000068</v>
      </c>
      <c r="C717" s="175">
        <v>637.0499999999995</v>
      </c>
      <c r="D717" s="184">
        <v>2.600204081632651</v>
      </c>
      <c r="E717" s="184">
        <v>4.2674172948067879</v>
      </c>
      <c r="F717" s="185">
        <v>1271.6415000000002</v>
      </c>
      <c r="G717" s="185">
        <v>14724.418729999941</v>
      </c>
      <c r="H717" s="185">
        <v>60.099668285714046</v>
      </c>
      <c r="I717" s="185">
        <v>162.66924679888908</v>
      </c>
      <c r="J717" s="185">
        <v>1600</v>
      </c>
      <c r="K717" s="185">
        <v>304250</v>
      </c>
      <c r="L717" s="185">
        <v>1241.8367346938776</v>
      </c>
      <c r="M717" s="185">
        <v>284.02604265687842</v>
      </c>
      <c r="N717" s="186">
        <v>7.6500000000000341</v>
      </c>
      <c r="O717" s="186">
        <v>183.14999999999941</v>
      </c>
      <c r="P717" s="186">
        <v>0.7475510204081609</v>
      </c>
      <c r="Q717" s="186">
        <v>1.7971784928871324</v>
      </c>
      <c r="R717" s="187">
        <v>0.85356200527704518</v>
      </c>
      <c r="S717" s="192">
        <v>7.6499999999998636</v>
      </c>
      <c r="T717" s="192">
        <v>170.69999999999953</v>
      </c>
      <c r="U717" s="192">
        <v>0.7475510204081609</v>
      </c>
      <c r="V717" s="192">
        <v>1.6190305080144518</v>
      </c>
      <c r="W717" s="187">
        <v>0.86351643079875307</v>
      </c>
      <c r="X717" s="187">
        <v>1.7170784360757982</v>
      </c>
      <c r="Y717" s="188">
        <v>42</v>
      </c>
      <c r="Z717" s="188">
        <v>69</v>
      </c>
      <c r="AA717" s="188">
        <v>49</v>
      </c>
      <c r="AB717" s="188">
        <v>82</v>
      </c>
      <c r="AC717" s="188">
        <v>78</v>
      </c>
      <c r="AD717" s="189">
        <v>20.844999999999988</v>
      </c>
    </row>
    <row r="718" spans="1:30" s="183" customFormat="1" ht="11.35" x14ac:dyDescent="0.35">
      <c r="A718" s="175">
        <v>705</v>
      </c>
      <c r="B718" s="175">
        <v>14.999999999999773</v>
      </c>
      <c r="C718" s="175">
        <v>591.60000000000264</v>
      </c>
      <c r="D718" s="184">
        <v>2.4146938775510312</v>
      </c>
      <c r="E718" s="184">
        <v>3.0492320331471112</v>
      </c>
      <c r="F718" s="185">
        <v>1231.4843999999962</v>
      </c>
      <c r="G718" s="185">
        <v>15994.498565000076</v>
      </c>
      <c r="H718" s="185">
        <v>65.28366761224521</v>
      </c>
      <c r="I718" s="185">
        <v>159.775341976867</v>
      </c>
      <c r="J718" s="185">
        <v>1600</v>
      </c>
      <c r="K718" s="185">
        <v>308200</v>
      </c>
      <c r="L718" s="185">
        <v>1257.9591836734694</v>
      </c>
      <c r="M718" s="185">
        <v>290.61113948500594</v>
      </c>
      <c r="N718" s="186">
        <v>9.6000000000000014</v>
      </c>
      <c r="O718" s="186">
        <v>132.29999999999905</v>
      </c>
      <c r="P718" s="186">
        <v>0.53999999999999615</v>
      </c>
      <c r="Q718" s="186">
        <v>1.5630046725961373</v>
      </c>
      <c r="R718" s="187">
        <v>0.89050279329609006</v>
      </c>
      <c r="S718" s="192">
        <v>13.650000000000002</v>
      </c>
      <c r="T718" s="192">
        <v>134.24999999999878</v>
      </c>
      <c r="U718" s="192">
        <v>0.53999999999999615</v>
      </c>
      <c r="V718" s="192">
        <v>1.6127933455270589</v>
      </c>
      <c r="W718" s="187">
        <v>0.88888888888888984</v>
      </c>
      <c r="X718" s="187">
        <v>1.77939168218498</v>
      </c>
      <c r="Y718" s="188">
        <v>36</v>
      </c>
      <c r="Z718" s="188">
        <v>65</v>
      </c>
      <c r="AA718" s="188">
        <v>59</v>
      </c>
      <c r="AB718" s="188">
        <v>77</v>
      </c>
      <c r="AC718" s="188">
        <v>83</v>
      </c>
      <c r="AD718" s="189">
        <v>20.137499999999982</v>
      </c>
    </row>
    <row r="719" spans="1:30" s="183" customFormat="1" ht="11.35" x14ac:dyDescent="0.35">
      <c r="A719" s="175">
        <v>706</v>
      </c>
      <c r="B719" s="175">
        <v>11.399999999999977</v>
      </c>
      <c r="C719" s="175">
        <v>559.49999999999818</v>
      </c>
      <c r="D719" s="184">
        <v>2.2836734693877476</v>
      </c>
      <c r="E719" s="184">
        <v>2.7419327976285479</v>
      </c>
      <c r="F719" s="185">
        <v>803.14200000000017</v>
      </c>
      <c r="G719" s="185">
        <v>12214.228155000006</v>
      </c>
      <c r="H719" s="185">
        <v>49.853992469387784</v>
      </c>
      <c r="I719" s="185">
        <v>108.99007357210409</v>
      </c>
      <c r="J719" s="185">
        <v>1600</v>
      </c>
      <c r="K719" s="185">
        <v>309750</v>
      </c>
      <c r="L719" s="185">
        <v>1264.2857142857142</v>
      </c>
      <c r="M719" s="185">
        <v>276.65300512718386</v>
      </c>
      <c r="N719" s="186">
        <v>7.3499999999999091</v>
      </c>
      <c r="O719" s="186">
        <v>113.84999999999904</v>
      </c>
      <c r="P719" s="186">
        <v>0.46469387755101649</v>
      </c>
      <c r="Q719" s="186">
        <v>1.2742276703576041</v>
      </c>
      <c r="R719" s="187">
        <v>0.90422712933754024</v>
      </c>
      <c r="S719" s="192">
        <v>5.6999999999999886</v>
      </c>
      <c r="T719" s="192">
        <v>115.34999999999897</v>
      </c>
      <c r="U719" s="192">
        <v>0.46469387755101649</v>
      </c>
      <c r="V719" s="192">
        <v>1.1893203678728652</v>
      </c>
      <c r="W719" s="187">
        <v>0.90296529968454342</v>
      </c>
      <c r="X719" s="187">
        <v>1.8071924290220838</v>
      </c>
      <c r="Y719" s="188">
        <v>38</v>
      </c>
      <c r="Z719" s="188">
        <v>75</v>
      </c>
      <c r="AA719" s="188">
        <v>47</v>
      </c>
      <c r="AB719" s="188">
        <v>76</v>
      </c>
      <c r="AC719" s="188">
        <v>84</v>
      </c>
      <c r="AD719" s="189">
        <v>19.812499999999986</v>
      </c>
    </row>
    <row r="720" spans="1:30" s="183" customFormat="1" ht="11.35" x14ac:dyDescent="0.35">
      <c r="A720" s="175">
        <v>707</v>
      </c>
      <c r="B720" s="175">
        <v>18.000000000000114</v>
      </c>
      <c r="C720" s="175">
        <v>875.99999999999977</v>
      </c>
      <c r="D720" s="184">
        <v>3.5755102040816316</v>
      </c>
      <c r="E720" s="184">
        <v>4.8885480349756296</v>
      </c>
      <c r="F720" s="185">
        <v>1017.3132000000082</v>
      </c>
      <c r="G720" s="185">
        <v>18619.657430000068</v>
      </c>
      <c r="H720" s="185">
        <v>75.998601755102314</v>
      </c>
      <c r="I720" s="185">
        <v>175.16179439375236</v>
      </c>
      <c r="J720" s="185">
        <v>1600</v>
      </c>
      <c r="K720" s="185">
        <v>307100</v>
      </c>
      <c r="L720" s="185">
        <v>1253.4693877551019</v>
      </c>
      <c r="M720" s="185">
        <v>276.94580623623227</v>
      </c>
      <c r="N720" s="186">
        <v>7.6500000000000341</v>
      </c>
      <c r="O720" s="186">
        <v>167.54999999999905</v>
      </c>
      <c r="P720" s="186">
        <v>0.68387755102040426</v>
      </c>
      <c r="Q720" s="186">
        <v>1.577790029879574</v>
      </c>
      <c r="R720" s="187">
        <v>0.86349749480630655</v>
      </c>
      <c r="S720" s="192">
        <v>9.75</v>
      </c>
      <c r="T720" s="192">
        <v>170.24999999999903</v>
      </c>
      <c r="U720" s="192">
        <v>0.68387755102040426</v>
      </c>
      <c r="V720" s="192">
        <v>1.79638311757785</v>
      </c>
      <c r="W720" s="187">
        <v>0.8612978125381896</v>
      </c>
      <c r="X720" s="187">
        <v>1.7247953073444962</v>
      </c>
      <c r="Y720" s="188">
        <v>31</v>
      </c>
      <c r="Z720" s="188">
        <v>75</v>
      </c>
      <c r="AA720" s="188">
        <v>54</v>
      </c>
      <c r="AB720" s="188">
        <v>75</v>
      </c>
      <c r="AC720" s="188">
        <v>85</v>
      </c>
      <c r="AD720" s="189">
        <v>20.457499999999985</v>
      </c>
    </row>
    <row r="721" spans="1:30" s="183" customFormat="1" ht="11.35" x14ac:dyDescent="0.35">
      <c r="A721" s="175">
        <v>708</v>
      </c>
      <c r="B721" s="175">
        <v>18.300000000000011</v>
      </c>
      <c r="C721" s="175">
        <v>885.7500000000058</v>
      </c>
      <c r="D721" s="184">
        <v>3.6153061224490033</v>
      </c>
      <c r="E721" s="184">
        <v>4.360675661119374</v>
      </c>
      <c r="F721" s="185">
        <v>1592.8983000000023</v>
      </c>
      <c r="G721" s="185">
        <v>23639.220565000032</v>
      </c>
      <c r="H721" s="185">
        <v>96.486614551020537</v>
      </c>
      <c r="I721" s="185">
        <v>235.08868095291078</v>
      </c>
      <c r="J721" s="185">
        <v>1600</v>
      </c>
      <c r="K721" s="185">
        <v>311050</v>
      </c>
      <c r="L721" s="185">
        <v>1269.591836734694</v>
      </c>
      <c r="M721" s="185">
        <v>267.39452634632056</v>
      </c>
      <c r="N721" s="186">
        <v>9.6000000000000227</v>
      </c>
      <c r="O721" s="186">
        <v>144.89999999999847</v>
      </c>
      <c r="P721" s="186">
        <v>0.5914285714285652</v>
      </c>
      <c r="Q721" s="186">
        <v>1.5687287324663624</v>
      </c>
      <c r="R721" s="187">
        <v>0.88002980625931559</v>
      </c>
      <c r="S721" s="192">
        <v>11.700000000000001</v>
      </c>
      <c r="T721" s="192">
        <v>148.94999999999845</v>
      </c>
      <c r="U721" s="192">
        <v>0.5914285714285652</v>
      </c>
      <c r="V721" s="192">
        <v>1.7158697307060879</v>
      </c>
      <c r="W721" s="187">
        <v>0.87667660208643927</v>
      </c>
      <c r="X721" s="187">
        <v>1.7567064083457549</v>
      </c>
      <c r="Y721" s="188">
        <v>32</v>
      </c>
      <c r="Z721" s="188">
        <v>75</v>
      </c>
      <c r="AA721" s="188">
        <v>53</v>
      </c>
      <c r="AB721" s="188">
        <v>87</v>
      </c>
      <c r="AC721" s="188">
        <v>73</v>
      </c>
      <c r="AD721" s="189">
        <v>20.129999999999974</v>
      </c>
    </row>
    <row r="722" spans="1:30" s="183" customFormat="1" ht="11.35" x14ac:dyDescent="0.35">
      <c r="A722" s="175">
        <v>709</v>
      </c>
      <c r="B722" s="175">
        <v>21.750000000000114</v>
      </c>
      <c r="C722" s="175">
        <v>1175.4000000000092</v>
      </c>
      <c r="D722" s="184">
        <v>4.7975510204082008</v>
      </c>
      <c r="E722" s="184">
        <v>5.5209970034719023</v>
      </c>
      <c r="F722" s="185">
        <v>1726.7553000000328</v>
      </c>
      <c r="G722" s="185">
        <v>30708.208735000269</v>
      </c>
      <c r="H722" s="185">
        <v>125.33962748979702</v>
      </c>
      <c r="I722" s="185">
        <v>310.49434798532758</v>
      </c>
      <c r="J722" s="185">
        <v>1600</v>
      </c>
      <c r="K722" s="185">
        <v>303750</v>
      </c>
      <c r="L722" s="185">
        <v>1239.795918367347</v>
      </c>
      <c r="M722" s="185">
        <v>279.04616366952934</v>
      </c>
      <c r="N722" s="186">
        <v>9.5999999999999979</v>
      </c>
      <c r="O722" s="186">
        <v>125.24999999999929</v>
      </c>
      <c r="P722" s="186">
        <v>0.5112244897959155</v>
      </c>
      <c r="Q722" s="186">
        <v>1.6289411635021913</v>
      </c>
      <c r="R722" s="187">
        <v>0.89431717504113462</v>
      </c>
      <c r="S722" s="192">
        <v>9.5999999999999943</v>
      </c>
      <c r="T722" s="192">
        <v>110.24999999999903</v>
      </c>
      <c r="U722" s="192">
        <v>0.5112244897959155</v>
      </c>
      <c r="V722" s="192">
        <v>1.4707600912118959</v>
      </c>
      <c r="W722" s="187">
        <v>0.90697380078471157</v>
      </c>
      <c r="X722" s="187">
        <v>1.8012909758258462</v>
      </c>
      <c r="Y722" s="188">
        <v>36</v>
      </c>
      <c r="Z722" s="188">
        <v>76</v>
      </c>
      <c r="AA722" s="188">
        <v>48</v>
      </c>
      <c r="AB722" s="188">
        <v>81</v>
      </c>
      <c r="AC722" s="188">
        <v>79</v>
      </c>
      <c r="AD722" s="189">
        <v>19.752499999999987</v>
      </c>
    </row>
    <row r="723" spans="1:30" s="183" customFormat="1" ht="11.35" x14ac:dyDescent="0.35">
      <c r="A723" s="175">
        <v>710</v>
      </c>
      <c r="B723" s="175">
        <v>14.999999999999972</v>
      </c>
      <c r="C723" s="175">
        <v>490.95000000000169</v>
      </c>
      <c r="D723" s="184">
        <v>2.0038775510204152</v>
      </c>
      <c r="E723" s="184">
        <v>3.0132554262181754</v>
      </c>
      <c r="F723" s="185">
        <v>1338.5699999999977</v>
      </c>
      <c r="G723" s="185">
        <v>13230.648975000029</v>
      </c>
      <c r="H723" s="185">
        <v>54.002648877551138</v>
      </c>
      <c r="I723" s="185">
        <v>165.0453366550735</v>
      </c>
      <c r="J723" s="185">
        <v>1600</v>
      </c>
      <c r="K723" s="185">
        <v>308550</v>
      </c>
      <c r="L723" s="185">
        <v>1259.3877551020407</v>
      </c>
      <c r="M723" s="185">
        <v>289.45545371527112</v>
      </c>
      <c r="N723" s="186">
        <v>9.5999999999999091</v>
      </c>
      <c r="O723" s="186">
        <v>190.49999999999886</v>
      </c>
      <c r="P723" s="186">
        <v>0.7775510204081586</v>
      </c>
      <c r="Q723" s="186">
        <v>1.882992833418613</v>
      </c>
      <c r="R723" s="187">
        <v>0.85064095025285258</v>
      </c>
      <c r="S723" s="192">
        <v>9.75</v>
      </c>
      <c r="T723" s="192">
        <v>201.44999999999854</v>
      </c>
      <c r="U723" s="192">
        <v>0.7775510204081586</v>
      </c>
      <c r="V723" s="192">
        <v>1.9083952417661132</v>
      </c>
      <c r="W723" s="187">
        <v>0.84205574503116642</v>
      </c>
      <c r="X723" s="187">
        <v>1.692696695284019</v>
      </c>
      <c r="Y723" s="188">
        <v>33</v>
      </c>
      <c r="Z723" s="188">
        <v>66</v>
      </c>
      <c r="AA723" s="188">
        <v>61</v>
      </c>
      <c r="AB723" s="188">
        <v>82</v>
      </c>
      <c r="AC723" s="188">
        <v>78</v>
      </c>
      <c r="AD723" s="189">
        <v>21.257499999999979</v>
      </c>
    </row>
    <row r="724" spans="1:30" s="183" customFormat="1" ht="11.35" x14ac:dyDescent="0.35">
      <c r="A724" s="175">
        <v>711</v>
      </c>
      <c r="B724" s="175">
        <v>23.850000000000023</v>
      </c>
      <c r="C724" s="175">
        <v>1342.0500000000109</v>
      </c>
      <c r="D724" s="184">
        <v>5.4777551020408604</v>
      </c>
      <c r="E724" s="184">
        <v>6.8657639197743219</v>
      </c>
      <c r="F724" s="185">
        <v>2048.0121000000045</v>
      </c>
      <c r="G724" s="185">
        <v>40243.809590000317</v>
      </c>
      <c r="H724" s="185">
        <v>164.26044730612375</v>
      </c>
      <c r="I724" s="185">
        <v>365.54289772100549</v>
      </c>
      <c r="J724" s="185">
        <v>1600</v>
      </c>
      <c r="K724" s="185">
        <v>313200</v>
      </c>
      <c r="L724" s="185">
        <v>1278.3673469387754</v>
      </c>
      <c r="M724" s="185">
        <v>292.49735138758473</v>
      </c>
      <c r="N724" s="186">
        <v>9.6000000000000085</v>
      </c>
      <c r="O724" s="186">
        <v>141.14999999999873</v>
      </c>
      <c r="P724" s="186">
        <v>0.57612244897958664</v>
      </c>
      <c r="Q724" s="186">
        <v>1.6398755654593615</v>
      </c>
      <c r="R724" s="187">
        <v>0.8844122343692431</v>
      </c>
      <c r="S724" s="192">
        <v>9.75</v>
      </c>
      <c r="T724" s="192">
        <v>153.14999999999867</v>
      </c>
      <c r="U724" s="192">
        <v>0.57612244897958664</v>
      </c>
      <c r="V724" s="192">
        <v>1.6754044317825973</v>
      </c>
      <c r="W724" s="187">
        <v>0.87458543176514036</v>
      </c>
      <c r="X724" s="187">
        <v>1.7589976661343836</v>
      </c>
      <c r="Y724" s="188">
        <v>34</v>
      </c>
      <c r="Z724" s="188">
        <v>62</v>
      </c>
      <c r="AA724" s="188">
        <v>64</v>
      </c>
      <c r="AB724" s="188">
        <v>74</v>
      </c>
      <c r="AC724" s="188">
        <v>86</v>
      </c>
      <c r="AD724" s="189">
        <v>20.352499999999978</v>
      </c>
    </row>
    <row r="725" spans="1:30" s="183" customFormat="1" ht="11.35" x14ac:dyDescent="0.35">
      <c r="A725" s="175">
        <v>712</v>
      </c>
      <c r="B725" s="175">
        <v>13.950000000000045</v>
      </c>
      <c r="C725" s="175">
        <v>612.30000000000632</v>
      </c>
      <c r="D725" s="184">
        <v>2.4991836734694135</v>
      </c>
      <c r="E725" s="184">
        <v>3.4325137975286228</v>
      </c>
      <c r="F725" s="185">
        <v>963.77039999999613</v>
      </c>
      <c r="G725" s="185">
        <v>13476.425300000194</v>
      </c>
      <c r="H725" s="185">
        <v>55.005817551021195</v>
      </c>
      <c r="I725" s="185">
        <v>126.41303207387671</v>
      </c>
      <c r="J725" s="185">
        <v>1600</v>
      </c>
      <c r="K725" s="185">
        <v>307100</v>
      </c>
      <c r="L725" s="185">
        <v>1253.4693877551019</v>
      </c>
      <c r="M725" s="185">
        <v>276.94580623623227</v>
      </c>
      <c r="N725" s="186">
        <v>9.5999999999999943</v>
      </c>
      <c r="O725" s="186">
        <v>170.84999999999835</v>
      </c>
      <c r="P725" s="186">
        <v>0.69734693877550347</v>
      </c>
      <c r="Q725" s="186">
        <v>1.8259858952894095</v>
      </c>
      <c r="R725" s="187">
        <v>0.86265525141685873</v>
      </c>
      <c r="S725" s="192">
        <v>7.8000000000000007</v>
      </c>
      <c r="T725" s="192">
        <v>157.94999999999843</v>
      </c>
      <c r="U725" s="192">
        <v>0.69734693877550347</v>
      </c>
      <c r="V725" s="192">
        <v>1.6602304575866575</v>
      </c>
      <c r="W725" s="187">
        <v>0.87302544314482211</v>
      </c>
      <c r="X725" s="187">
        <v>1.7356806945616809</v>
      </c>
      <c r="Y725" s="188">
        <v>35</v>
      </c>
      <c r="Z725" s="188">
        <v>72</v>
      </c>
      <c r="AA725" s="188">
        <v>53</v>
      </c>
      <c r="AB725" s="188">
        <v>78</v>
      </c>
      <c r="AC725" s="188">
        <v>82</v>
      </c>
      <c r="AD725" s="189">
        <v>20.732499999999973</v>
      </c>
    </row>
    <row r="726" spans="1:30" s="183" customFormat="1" ht="11.35" x14ac:dyDescent="0.35">
      <c r="A726" s="175">
        <v>713</v>
      </c>
      <c r="B726" s="175">
        <v>14.849999999999966</v>
      </c>
      <c r="C726" s="175">
        <v>512.10000000000082</v>
      </c>
      <c r="D726" s="184">
        <v>2.0902040816326566</v>
      </c>
      <c r="E726" s="184">
        <v>3.4267071190125704</v>
      </c>
      <c r="F726" s="185">
        <v>1191.327299999992</v>
      </c>
      <c r="G726" s="185">
        <v>12721.694915000027</v>
      </c>
      <c r="H726" s="185">
        <v>51.925285367347051</v>
      </c>
      <c r="I726" s="185">
        <v>146.03330794540909</v>
      </c>
      <c r="J726" s="185">
        <v>1600</v>
      </c>
      <c r="K726" s="185">
        <v>309000</v>
      </c>
      <c r="L726" s="185">
        <v>1261.2244897959183</v>
      </c>
      <c r="M726" s="185">
        <v>277.07216800508445</v>
      </c>
      <c r="N726" s="186">
        <v>9.5999999999999091</v>
      </c>
      <c r="O726" s="186">
        <v>195.74999999999932</v>
      </c>
      <c r="P726" s="186">
        <v>0.79897959183673195</v>
      </c>
      <c r="Q726" s="186">
        <v>1.767375386775117</v>
      </c>
      <c r="R726" s="187">
        <v>0.84331852563332976</v>
      </c>
      <c r="S726" s="192">
        <v>11.700000000000001</v>
      </c>
      <c r="T726" s="192">
        <v>199.34999999999911</v>
      </c>
      <c r="U726" s="192">
        <v>0.79897959183673195</v>
      </c>
      <c r="V726" s="192">
        <v>1.7900301008064705</v>
      </c>
      <c r="W726" s="187">
        <v>0.8404370272541728</v>
      </c>
      <c r="X726" s="187">
        <v>1.6837555528875026</v>
      </c>
      <c r="Y726" s="188">
        <v>34</v>
      </c>
      <c r="Z726" s="188">
        <v>71</v>
      </c>
      <c r="AA726" s="188">
        <v>55</v>
      </c>
      <c r="AB726" s="188">
        <v>76</v>
      </c>
      <c r="AC726" s="188">
        <v>84</v>
      </c>
      <c r="AD726" s="189">
        <v>20.822499999999987</v>
      </c>
    </row>
    <row r="727" spans="1:30" s="183" customFormat="1" ht="11.35" x14ac:dyDescent="0.35">
      <c r="A727" s="175">
        <v>714</v>
      </c>
      <c r="B727" s="175">
        <v>17.550000000000182</v>
      </c>
      <c r="C727" s="175">
        <v>725.85000000000116</v>
      </c>
      <c r="D727" s="184">
        <v>2.9626530612244943</v>
      </c>
      <c r="E727" s="184">
        <v>3.881843916840817</v>
      </c>
      <c r="F727" s="185">
        <v>1044.0845999999992</v>
      </c>
      <c r="G727" s="185">
        <v>17917.503100000038</v>
      </c>
      <c r="H727" s="185">
        <v>73.132665714285864</v>
      </c>
      <c r="I727" s="185">
        <v>171.87256883388395</v>
      </c>
      <c r="J727" s="185">
        <v>1600</v>
      </c>
      <c r="K727" s="185">
        <v>307400</v>
      </c>
      <c r="L727" s="185">
        <v>1254.6938775510205</v>
      </c>
      <c r="M727" s="185">
        <v>273.68989003064189</v>
      </c>
      <c r="N727" s="186">
        <v>7.6499999999998636</v>
      </c>
      <c r="O727" s="186">
        <v>152.39999999999912</v>
      </c>
      <c r="P727" s="186">
        <v>0.62204081632652708</v>
      </c>
      <c r="Q727" s="186">
        <v>1.585727814993859</v>
      </c>
      <c r="R727" s="187">
        <v>0.87447491969360081</v>
      </c>
      <c r="S727" s="192">
        <v>11.700000000000001</v>
      </c>
      <c r="T727" s="192">
        <v>158.09999999999911</v>
      </c>
      <c r="U727" s="192">
        <v>0.62204081632652708</v>
      </c>
      <c r="V727" s="192">
        <v>1.637930399000685</v>
      </c>
      <c r="W727" s="187">
        <v>0.86978008401284967</v>
      </c>
      <c r="X727" s="187">
        <v>1.7442550037064506</v>
      </c>
      <c r="Y727" s="188">
        <v>34</v>
      </c>
      <c r="Z727" s="188">
        <v>73</v>
      </c>
      <c r="AA727" s="188">
        <v>53</v>
      </c>
      <c r="AB727" s="188">
        <v>65</v>
      </c>
      <c r="AC727" s="188">
        <v>95</v>
      </c>
      <c r="AD727" s="189">
        <v>20.234999999999982</v>
      </c>
    </row>
    <row r="728" spans="1:30" s="183" customFormat="1" ht="11.35" x14ac:dyDescent="0.35">
      <c r="A728" s="175">
        <v>715</v>
      </c>
      <c r="B728" s="175">
        <v>21.300000000000182</v>
      </c>
      <c r="C728" s="175">
        <v>1347.75000000005</v>
      </c>
      <c r="D728" s="184">
        <v>5.5010204081634697</v>
      </c>
      <c r="E728" s="184">
        <v>5.8016275433040008</v>
      </c>
      <c r="F728" s="185">
        <v>1566.1269000000673</v>
      </c>
      <c r="G728" s="185">
        <v>34617.204960001342</v>
      </c>
      <c r="H728" s="185">
        <v>141.29471412245445</v>
      </c>
      <c r="I728" s="185">
        <v>283.33212331073588</v>
      </c>
      <c r="J728" s="185">
        <v>1600</v>
      </c>
      <c r="K728" s="185">
        <v>306600</v>
      </c>
      <c r="L728" s="185">
        <v>1251.4285714285713</v>
      </c>
      <c r="M728" s="185">
        <v>271.92392861022671</v>
      </c>
      <c r="N728" s="186">
        <v>5.7000000000000455</v>
      </c>
      <c r="O728" s="186">
        <v>76.199999999998852</v>
      </c>
      <c r="P728" s="186">
        <v>0.3110204081632606</v>
      </c>
      <c r="Q728" s="186">
        <v>1.0210895918085814</v>
      </c>
      <c r="R728" s="187">
        <v>0.93310508296023265</v>
      </c>
      <c r="S728" s="192">
        <v>5.7000000000000455</v>
      </c>
      <c r="T728" s="192">
        <v>71.09999999999863</v>
      </c>
      <c r="U728" s="192">
        <v>0.3110204081632606</v>
      </c>
      <c r="V728" s="192">
        <v>0.89912637424809005</v>
      </c>
      <c r="W728" s="187">
        <v>0.93758230181722524</v>
      </c>
      <c r="X728" s="187">
        <v>1.8706873847774579</v>
      </c>
      <c r="Y728" s="188">
        <v>31</v>
      </c>
      <c r="Z728" s="188">
        <v>77</v>
      </c>
      <c r="AA728" s="188">
        <v>52</v>
      </c>
      <c r="AB728" s="188">
        <v>71</v>
      </c>
      <c r="AC728" s="188">
        <v>89</v>
      </c>
      <c r="AD728" s="189">
        <v>18.984999999999978</v>
      </c>
    </row>
    <row r="729" spans="1:30" s="183" customFormat="1" ht="11.35" x14ac:dyDescent="0.35">
      <c r="A729" s="175">
        <v>716</v>
      </c>
      <c r="B729" s="175">
        <v>26.7000000000005</v>
      </c>
      <c r="C729" s="175">
        <v>1392.1500000000169</v>
      </c>
      <c r="D729" s="184">
        <v>5.6822448979592526</v>
      </c>
      <c r="E729" s="184">
        <v>7.5532061549032941</v>
      </c>
      <c r="F729" s="185">
        <v>2382.6546000000449</v>
      </c>
      <c r="G729" s="185">
        <v>33019.026745000447</v>
      </c>
      <c r="H729" s="185">
        <v>134.7715377346957</v>
      </c>
      <c r="I729" s="185">
        <v>348.53135033182082</v>
      </c>
      <c r="J729" s="185">
        <v>1600</v>
      </c>
      <c r="K729" s="185">
        <v>307600</v>
      </c>
      <c r="L729" s="185">
        <v>1255.5102040816328</v>
      </c>
      <c r="M729" s="185">
        <v>281.86339285461605</v>
      </c>
      <c r="N729" s="186">
        <v>9.5999999999999091</v>
      </c>
      <c r="O729" s="186">
        <v>167.39999999999958</v>
      </c>
      <c r="P729" s="186">
        <v>0.68326530612244729</v>
      </c>
      <c r="Q729" s="186">
        <v>1.6533639178650141</v>
      </c>
      <c r="R729" s="187">
        <v>0.8622562330288821</v>
      </c>
      <c r="S729" s="192">
        <v>7.6500000000000341</v>
      </c>
      <c r="T729" s="192">
        <v>150.14999999999961</v>
      </c>
      <c r="U729" s="192">
        <v>0.68326530612244729</v>
      </c>
      <c r="V729" s="192">
        <v>1.5651978348742621</v>
      </c>
      <c r="W729" s="187">
        <v>0.87645025919526065</v>
      </c>
      <c r="X729" s="187">
        <v>1.7387064922241429</v>
      </c>
      <c r="Y729" s="188">
        <v>37</v>
      </c>
      <c r="Z729" s="188">
        <v>69</v>
      </c>
      <c r="AA729" s="188">
        <v>54</v>
      </c>
      <c r="AB729" s="188">
        <v>93</v>
      </c>
      <c r="AC729" s="188">
        <v>67</v>
      </c>
      <c r="AD729" s="189">
        <v>20.254999999999992</v>
      </c>
    </row>
    <row r="730" spans="1:30" s="183" customFormat="1" ht="11.35" x14ac:dyDescent="0.35">
      <c r="A730" s="175">
        <v>717</v>
      </c>
      <c r="B730" s="175">
        <v>19.949999999999974</v>
      </c>
      <c r="C730" s="175">
        <v>745.34999999999491</v>
      </c>
      <c r="D730" s="184">
        <v>3.0422448979591628</v>
      </c>
      <c r="E730" s="184">
        <v>4.1290282195862771</v>
      </c>
      <c r="F730" s="185">
        <v>1218.0986999999982</v>
      </c>
      <c r="G730" s="185">
        <v>14364.269034999923</v>
      </c>
      <c r="H730" s="185">
        <v>58.629669530611928</v>
      </c>
      <c r="I730" s="185">
        <v>151.97939934861628</v>
      </c>
      <c r="J730" s="185">
        <v>1600</v>
      </c>
      <c r="K730" s="185">
        <v>306050</v>
      </c>
      <c r="L730" s="185">
        <v>1249.1836734693877</v>
      </c>
      <c r="M730" s="185">
        <v>264.65130735828672</v>
      </c>
      <c r="N730" s="186">
        <v>7.6500000000000341</v>
      </c>
      <c r="O730" s="186">
        <v>171.59999999999943</v>
      </c>
      <c r="P730" s="186">
        <v>0.70040816326530375</v>
      </c>
      <c r="Q730" s="186">
        <v>1.6455852005873413</v>
      </c>
      <c r="R730" s="187">
        <v>0.85788819875776445</v>
      </c>
      <c r="S730" s="192">
        <v>11.700000000000001</v>
      </c>
      <c r="T730" s="192">
        <v>194.39999999999927</v>
      </c>
      <c r="U730" s="192">
        <v>0.70040816326530375</v>
      </c>
      <c r="V730" s="192">
        <v>1.8174468118814444</v>
      </c>
      <c r="W730" s="187">
        <v>0.83900621118012475</v>
      </c>
      <c r="X730" s="187">
        <v>1.6968944099378893</v>
      </c>
      <c r="Y730" s="188">
        <v>30</v>
      </c>
      <c r="Z730" s="188">
        <v>80</v>
      </c>
      <c r="AA730" s="188">
        <v>50</v>
      </c>
      <c r="AB730" s="188">
        <v>86</v>
      </c>
      <c r="AC730" s="188">
        <v>74</v>
      </c>
      <c r="AD730" s="189">
        <v>20.124999999999989</v>
      </c>
    </row>
    <row r="731" spans="1:30" s="183" customFormat="1" ht="11.35" x14ac:dyDescent="0.35">
      <c r="A731" s="175">
        <v>718</v>
      </c>
      <c r="B731" s="175">
        <v>20.400000000000205</v>
      </c>
      <c r="C731" s="175">
        <v>1025.5500000000154</v>
      </c>
      <c r="D731" s="184">
        <v>4.1859183673470017</v>
      </c>
      <c r="E731" s="184">
        <v>5.2015697182959029</v>
      </c>
      <c r="F731" s="185">
        <v>1686.5982000000186</v>
      </c>
      <c r="G731" s="185">
        <v>24633.629345000259</v>
      </c>
      <c r="H731" s="185">
        <v>100.54542589796024</v>
      </c>
      <c r="I731" s="185">
        <v>239.2922135454055</v>
      </c>
      <c r="J731" s="185">
        <v>1600</v>
      </c>
      <c r="K731" s="185">
        <v>308400</v>
      </c>
      <c r="L731" s="185">
        <v>1258.7755102040817</v>
      </c>
      <c r="M731" s="185">
        <v>283.52026449867463</v>
      </c>
      <c r="N731" s="186">
        <v>9.6000000000000227</v>
      </c>
      <c r="O731" s="186">
        <v>110.69999999999837</v>
      </c>
      <c r="P731" s="186">
        <v>0.45183673469387087</v>
      </c>
      <c r="Q731" s="186">
        <v>1.3231260696494438</v>
      </c>
      <c r="R731" s="187">
        <v>0.90574712643678279</v>
      </c>
      <c r="S731" s="192">
        <v>15.600000000000001</v>
      </c>
      <c r="T731" s="192">
        <v>118.64999999999854</v>
      </c>
      <c r="U731" s="192">
        <v>0.45183673469387087</v>
      </c>
      <c r="V731" s="192">
        <v>1.4594688007380814</v>
      </c>
      <c r="W731" s="187">
        <v>0.89897828863346219</v>
      </c>
      <c r="X731" s="187">
        <v>1.804725415070245</v>
      </c>
      <c r="Y731" s="188">
        <v>37</v>
      </c>
      <c r="Z731" s="188">
        <v>60</v>
      </c>
      <c r="AA731" s="188">
        <v>63</v>
      </c>
      <c r="AB731" s="188">
        <v>82</v>
      </c>
      <c r="AC731" s="188">
        <v>78</v>
      </c>
      <c r="AD731" s="189">
        <v>19.574999999999974</v>
      </c>
    </row>
    <row r="732" spans="1:30" s="183" customFormat="1" ht="11.35" x14ac:dyDescent="0.35">
      <c r="A732" s="175">
        <v>719</v>
      </c>
      <c r="B732" s="175">
        <v>35.550000000000296</v>
      </c>
      <c r="C732" s="175">
        <v>1640.7000000000189</v>
      </c>
      <c r="D732" s="184">
        <v>6.6967346938776284</v>
      </c>
      <c r="E732" s="184">
        <v>9.8105971868654542</v>
      </c>
      <c r="F732" s="185">
        <v>3172.4109000000267</v>
      </c>
      <c r="G732" s="185">
        <v>50352.913325000605</v>
      </c>
      <c r="H732" s="185">
        <v>205.52209520408411</v>
      </c>
      <c r="I732" s="185">
        <v>516.19632442897205</v>
      </c>
      <c r="J732" s="185">
        <v>1600</v>
      </c>
      <c r="K732" s="185">
        <v>313500</v>
      </c>
      <c r="L732" s="185">
        <v>1279.591836734694</v>
      </c>
      <c r="M732" s="185">
        <v>289.31065032608853</v>
      </c>
      <c r="N732" s="186">
        <v>8.3999999999991815</v>
      </c>
      <c r="O732" s="186">
        <v>99.899999999998528</v>
      </c>
      <c r="P732" s="186">
        <v>0.40775510204081034</v>
      </c>
      <c r="Q732" s="186">
        <v>1.2475307830002524</v>
      </c>
      <c r="R732" s="187">
        <v>0.91588785046729093</v>
      </c>
      <c r="S732" s="192">
        <v>11.700000000000001</v>
      </c>
      <c r="T732" s="192">
        <v>128.09999999999809</v>
      </c>
      <c r="U732" s="192">
        <v>0.40775510204081034</v>
      </c>
      <c r="V732" s="192">
        <v>1.5114887894574982</v>
      </c>
      <c r="W732" s="187">
        <v>0.89214448092952903</v>
      </c>
      <c r="X732" s="187">
        <v>1.8080323313968201</v>
      </c>
      <c r="Y732" s="188">
        <v>38</v>
      </c>
      <c r="Z732" s="188">
        <v>58</v>
      </c>
      <c r="AA732" s="188">
        <v>64</v>
      </c>
      <c r="AB732" s="188">
        <v>68</v>
      </c>
      <c r="AC732" s="188">
        <v>92</v>
      </c>
      <c r="AD732" s="189">
        <v>19.794999999999973</v>
      </c>
    </row>
    <row r="733" spans="1:30" s="183" customFormat="1" ht="11.35" x14ac:dyDescent="0.35">
      <c r="A733" s="175">
        <v>720</v>
      </c>
      <c r="B733" s="175">
        <v>14.700000000000045</v>
      </c>
      <c r="C733" s="175">
        <v>584.69999999998834</v>
      </c>
      <c r="D733" s="184">
        <v>2.3865306122448504</v>
      </c>
      <c r="E733" s="184">
        <v>3.2641498723906235</v>
      </c>
      <c r="F733" s="185">
        <v>1298.4129000000062</v>
      </c>
      <c r="G733" s="185">
        <v>14603.50123999971</v>
      </c>
      <c r="H733" s="185">
        <v>59.606127510202903</v>
      </c>
      <c r="I733" s="185">
        <v>143.7509800157425</v>
      </c>
      <c r="J733" s="185">
        <v>1600</v>
      </c>
      <c r="K733" s="185">
        <v>315950</v>
      </c>
      <c r="L733" s="185">
        <v>1289.591836734694</v>
      </c>
      <c r="M733" s="185">
        <v>264.35010925088858</v>
      </c>
      <c r="N733" s="186">
        <v>6.6000000000000227</v>
      </c>
      <c r="O733" s="186">
        <v>160.3499999999996</v>
      </c>
      <c r="P733" s="186">
        <v>0.65448979591836565</v>
      </c>
      <c r="Q733" s="186">
        <v>1.4986059932654636</v>
      </c>
      <c r="R733" s="187">
        <v>0.87050272562083619</v>
      </c>
      <c r="S733" s="192">
        <v>9.6000000000000227</v>
      </c>
      <c r="T733" s="192">
        <v>202.34999999999889</v>
      </c>
      <c r="U733" s="192">
        <v>0.65448979591836565</v>
      </c>
      <c r="V733" s="192">
        <v>1.8425113367617736</v>
      </c>
      <c r="W733" s="187">
        <v>0.8365838885523933</v>
      </c>
      <c r="X733" s="187">
        <v>1.7070866141732295</v>
      </c>
      <c r="Y733" s="188">
        <v>24</v>
      </c>
      <c r="Z733" s="188">
        <v>78</v>
      </c>
      <c r="AA733" s="188">
        <v>58</v>
      </c>
      <c r="AB733" s="188">
        <v>91</v>
      </c>
      <c r="AC733" s="188">
        <v>69</v>
      </c>
      <c r="AD733" s="189">
        <v>20.637499999999992</v>
      </c>
    </row>
    <row r="734" spans="1:30" s="183" customFormat="1" ht="11.35" x14ac:dyDescent="0.35">
      <c r="A734" s="175">
        <v>721</v>
      </c>
      <c r="B734" s="175">
        <v>16.799999999999955</v>
      </c>
      <c r="C734" s="175">
        <v>616.950000000003</v>
      </c>
      <c r="D734" s="184">
        <v>2.5181632653061348</v>
      </c>
      <c r="E734" s="184">
        <v>3.4801908237848878</v>
      </c>
      <c r="F734" s="185">
        <v>1204.7129999999952</v>
      </c>
      <c r="G734" s="185">
        <v>15760.100085000078</v>
      </c>
      <c r="H734" s="185">
        <v>64.326939122449303</v>
      </c>
      <c r="I734" s="185">
        <v>183.19380735849649</v>
      </c>
      <c r="J734" s="185">
        <v>1600</v>
      </c>
      <c r="K734" s="185">
        <v>301550</v>
      </c>
      <c r="L734" s="185">
        <v>1230.8163265306123</v>
      </c>
      <c r="M734" s="185">
        <v>281.42521307094023</v>
      </c>
      <c r="N734" s="186">
        <v>9.5999999999999091</v>
      </c>
      <c r="O734" s="186">
        <v>148.3499999999986</v>
      </c>
      <c r="P734" s="186">
        <v>0.60551020408162692</v>
      </c>
      <c r="Q734" s="186">
        <v>1.5263465718759273</v>
      </c>
      <c r="R734" s="187">
        <v>0.87823196257079639</v>
      </c>
      <c r="S734" s="192">
        <v>9.75</v>
      </c>
      <c r="T734" s="192">
        <v>180.29999999999876</v>
      </c>
      <c r="U734" s="192">
        <v>0.60551020408162692</v>
      </c>
      <c r="V734" s="192">
        <v>1.7349634077108516</v>
      </c>
      <c r="W734" s="187">
        <v>0.85200689485348524</v>
      </c>
      <c r="X734" s="187">
        <v>1.7302388574242817</v>
      </c>
      <c r="Y734" s="188">
        <v>38</v>
      </c>
      <c r="Z734" s="188">
        <v>76</v>
      </c>
      <c r="AA734" s="188">
        <v>46</v>
      </c>
      <c r="AB734" s="188">
        <v>81</v>
      </c>
      <c r="AC734" s="188">
        <v>79</v>
      </c>
      <c r="AD734" s="189">
        <v>20.304999999999975</v>
      </c>
    </row>
    <row r="735" spans="1:30" s="183" customFormat="1" ht="11.35" x14ac:dyDescent="0.35">
      <c r="A735" s="175">
        <v>722</v>
      </c>
      <c r="B735" s="175">
        <v>19.800000000000182</v>
      </c>
      <c r="C735" s="175">
        <v>1181.55000000001</v>
      </c>
      <c r="D735" s="184">
        <v>4.8226530612245302</v>
      </c>
      <c r="E735" s="184">
        <v>5.1559915709744981</v>
      </c>
      <c r="F735" s="185">
        <v>1405.4985000000104</v>
      </c>
      <c r="G735" s="185">
        <v>31299.261755000349</v>
      </c>
      <c r="H735" s="185">
        <v>127.75208879591979</v>
      </c>
      <c r="I735" s="185">
        <v>260.76215955739167</v>
      </c>
      <c r="J735" s="185">
        <v>1600</v>
      </c>
      <c r="K735" s="185">
        <v>315600</v>
      </c>
      <c r="L735" s="185">
        <v>1288.1632653061224</v>
      </c>
      <c r="M735" s="185">
        <v>281.50410902708012</v>
      </c>
      <c r="N735" s="186">
        <v>7.6500000000000057</v>
      </c>
      <c r="O735" s="186">
        <v>125.39999999999895</v>
      </c>
      <c r="P735" s="186">
        <v>0.51183673469387325</v>
      </c>
      <c r="Q735" s="186">
        <v>1.4879442764957584</v>
      </c>
      <c r="R735" s="187">
        <v>0.89447109315829421</v>
      </c>
      <c r="S735" s="192">
        <v>9.75</v>
      </c>
      <c r="T735" s="192">
        <v>124.19999999999906</v>
      </c>
      <c r="U735" s="192">
        <v>0.51183673469387325</v>
      </c>
      <c r="V735" s="192">
        <v>1.4264454907354376</v>
      </c>
      <c r="W735" s="187">
        <v>0.89548093915677918</v>
      </c>
      <c r="X735" s="187">
        <v>1.7899520323150733</v>
      </c>
      <c r="Y735" s="188">
        <v>35</v>
      </c>
      <c r="Z735" s="188">
        <v>59</v>
      </c>
      <c r="AA735" s="188">
        <v>66</v>
      </c>
      <c r="AB735" s="188">
        <v>85</v>
      </c>
      <c r="AC735" s="188">
        <v>75</v>
      </c>
      <c r="AD735" s="189">
        <v>19.804999999999986</v>
      </c>
    </row>
    <row r="736" spans="1:30" s="183" customFormat="1" ht="11.35" x14ac:dyDescent="0.35">
      <c r="A736" s="175">
        <v>723</v>
      </c>
      <c r="B736" s="175">
        <v>23.550000000000068</v>
      </c>
      <c r="C736" s="175">
        <v>823.80000000000473</v>
      </c>
      <c r="D736" s="184">
        <v>3.3624489795918562</v>
      </c>
      <c r="E736" s="184">
        <v>4.7907460876443819</v>
      </c>
      <c r="F736" s="185">
        <v>1766.9124000000165</v>
      </c>
      <c r="G736" s="185">
        <v>20220.438420000108</v>
      </c>
      <c r="H736" s="185">
        <v>82.532401714286152</v>
      </c>
      <c r="I736" s="185">
        <v>233.0193957116816</v>
      </c>
      <c r="J736" s="185">
        <v>1600</v>
      </c>
      <c r="K736" s="185">
        <v>302850</v>
      </c>
      <c r="L736" s="185">
        <v>1236.1224489795918</v>
      </c>
      <c r="M736" s="185">
        <v>272.98303801364352</v>
      </c>
      <c r="N736" s="186">
        <v>9.6000000000000227</v>
      </c>
      <c r="O736" s="186">
        <v>160.34999999999937</v>
      </c>
      <c r="P736" s="186">
        <v>0.65448979591836476</v>
      </c>
      <c r="Q736" s="186">
        <v>1.7012532280651211</v>
      </c>
      <c r="R736" s="187">
        <v>0.87132883967260522</v>
      </c>
      <c r="S736" s="192">
        <v>9.75</v>
      </c>
      <c r="T736" s="192">
        <v>197.39999999999938</v>
      </c>
      <c r="U736" s="192">
        <v>0.65448979591836476</v>
      </c>
      <c r="V736" s="192">
        <v>1.8774132011544049</v>
      </c>
      <c r="W736" s="187">
        <v>0.84159845931632205</v>
      </c>
      <c r="X736" s="187">
        <v>1.7129272989889273</v>
      </c>
      <c r="Y736" s="188">
        <v>37</v>
      </c>
      <c r="Z736" s="188">
        <v>76</v>
      </c>
      <c r="AA736" s="188">
        <v>47</v>
      </c>
      <c r="AB736" s="188">
        <v>84</v>
      </c>
      <c r="AC736" s="188">
        <v>76</v>
      </c>
      <c r="AD736" s="189">
        <v>20.769999999999989</v>
      </c>
    </row>
    <row r="737" spans="1:30" s="183" customFormat="1" ht="11.35" x14ac:dyDescent="0.35">
      <c r="A737" s="175">
        <v>724</v>
      </c>
      <c r="B737" s="175">
        <v>17.550000000000068</v>
      </c>
      <c r="C737" s="175">
        <v>778.50000000000659</v>
      </c>
      <c r="D737" s="184">
        <v>3.17755102040819</v>
      </c>
      <c r="E737" s="184">
        <v>3.5010575279456266</v>
      </c>
      <c r="F737" s="185">
        <v>936.99900000000014</v>
      </c>
      <c r="G737" s="185">
        <v>17393.973500000149</v>
      </c>
      <c r="H737" s="185">
        <v>70.995810204082247</v>
      </c>
      <c r="I737" s="185">
        <v>155.69213385205347</v>
      </c>
      <c r="J737" s="185">
        <v>1600</v>
      </c>
      <c r="K737" s="185">
        <v>307400</v>
      </c>
      <c r="L737" s="185">
        <v>1254.6938775510205</v>
      </c>
      <c r="M737" s="185">
        <v>273.68989003064189</v>
      </c>
      <c r="N737" s="186">
        <v>9.5999999999999091</v>
      </c>
      <c r="O737" s="186">
        <v>112.04999999999889</v>
      </c>
      <c r="P737" s="186">
        <v>0.4573469387755057</v>
      </c>
      <c r="Q737" s="186">
        <v>1.385377050395709</v>
      </c>
      <c r="R737" s="187">
        <v>0.906508135168962</v>
      </c>
      <c r="S737" s="192">
        <v>11.700000000000001</v>
      </c>
      <c r="T737" s="192">
        <v>133.49999999999912</v>
      </c>
      <c r="U737" s="192">
        <v>0.4573469387755057</v>
      </c>
      <c r="V737" s="192">
        <v>1.6224110807544467</v>
      </c>
      <c r="W737" s="187">
        <v>0.88861076345431866</v>
      </c>
      <c r="X737" s="187">
        <v>1.7951188986232807</v>
      </c>
      <c r="Y737" s="188">
        <v>36</v>
      </c>
      <c r="Z737" s="188">
        <v>72</v>
      </c>
      <c r="AA737" s="188">
        <v>52</v>
      </c>
      <c r="AB737" s="188">
        <v>79</v>
      </c>
      <c r="AC737" s="188">
        <v>81</v>
      </c>
      <c r="AD737" s="189">
        <v>19.974999999999984</v>
      </c>
    </row>
    <row r="738" spans="1:30" s="183" customFormat="1" ht="11.35" x14ac:dyDescent="0.35">
      <c r="A738" s="175">
        <v>725</v>
      </c>
      <c r="B738" s="175">
        <v>29.400000000000887</v>
      </c>
      <c r="C738" s="175">
        <v>1943.5500000000679</v>
      </c>
      <c r="D738" s="184">
        <v>7.9328571428574204</v>
      </c>
      <c r="E738" s="184">
        <v>7.8128448776339168</v>
      </c>
      <c r="F738" s="185">
        <v>2061.3978000000225</v>
      </c>
      <c r="G738" s="185">
        <v>60729.136140002127</v>
      </c>
      <c r="H738" s="185">
        <v>247.87402506123317</v>
      </c>
      <c r="I738" s="185">
        <v>453.27038665497849</v>
      </c>
      <c r="J738" s="185">
        <v>1600</v>
      </c>
      <c r="K738" s="185">
        <v>312150</v>
      </c>
      <c r="L738" s="185">
        <v>1274.0816326530612</v>
      </c>
      <c r="M738" s="185">
        <v>296.17035394296403</v>
      </c>
      <c r="N738" s="186">
        <v>9.6000000000000227</v>
      </c>
      <c r="O738" s="186">
        <v>82.199999999999889</v>
      </c>
      <c r="P738" s="186">
        <v>0.33551020408163218</v>
      </c>
      <c r="Q738" s="186">
        <v>1.2686656557194269</v>
      </c>
      <c r="R738" s="187">
        <v>0.92896033186414328</v>
      </c>
      <c r="S738" s="192">
        <v>7.8000000000000007</v>
      </c>
      <c r="T738" s="192">
        <v>63.149999999998983</v>
      </c>
      <c r="U738" s="192">
        <v>0.33551020408163218</v>
      </c>
      <c r="V738" s="192">
        <v>0.96523645558433424</v>
      </c>
      <c r="W738" s="187">
        <v>0.94542390458905967</v>
      </c>
      <c r="X738" s="187">
        <v>1.8743842364532028</v>
      </c>
      <c r="Y738" s="188">
        <v>40</v>
      </c>
      <c r="Z738" s="188">
        <v>60</v>
      </c>
      <c r="AA738" s="188">
        <v>60</v>
      </c>
      <c r="AB738" s="188">
        <v>66</v>
      </c>
      <c r="AC738" s="188">
        <v>94</v>
      </c>
      <c r="AD738" s="189">
        <v>19.285</v>
      </c>
    </row>
    <row r="739" spans="1:30" s="183" customFormat="1" ht="11.35" x14ac:dyDescent="0.35">
      <c r="A739" s="175">
        <v>726</v>
      </c>
      <c r="B739" s="175">
        <v>11.549999999999955</v>
      </c>
      <c r="C739" s="175">
        <v>370.05000000000075</v>
      </c>
      <c r="D739" s="184">
        <v>1.5104081632653092</v>
      </c>
      <c r="E739" s="184">
        <v>2.239438746269637</v>
      </c>
      <c r="F739" s="185">
        <v>910.22759999998391</v>
      </c>
      <c r="G739" s="185">
        <v>9090.9725200000157</v>
      </c>
      <c r="H739" s="185">
        <v>37.106010285714348</v>
      </c>
      <c r="I739" s="185">
        <v>91.521426398511224</v>
      </c>
      <c r="J739" s="185">
        <v>1600</v>
      </c>
      <c r="K739" s="185">
        <v>312450</v>
      </c>
      <c r="L739" s="185">
        <v>1275.3061224489795</v>
      </c>
      <c r="M739" s="185">
        <v>277.96908396922447</v>
      </c>
      <c r="N739" s="186">
        <v>9.5999999999999091</v>
      </c>
      <c r="O739" s="186">
        <v>185.9999999999981</v>
      </c>
      <c r="P739" s="186">
        <v>0.75918367346937998</v>
      </c>
      <c r="Q739" s="186">
        <v>1.6323595472614409</v>
      </c>
      <c r="R739" s="187">
        <v>0.85163914812156138</v>
      </c>
      <c r="S739" s="192">
        <v>11.700000000000001</v>
      </c>
      <c r="T739" s="192">
        <v>194.69999999999828</v>
      </c>
      <c r="U739" s="192">
        <v>0.75918367346937998</v>
      </c>
      <c r="V739" s="192">
        <v>1.8152339212046011</v>
      </c>
      <c r="W739" s="187">
        <v>0.8446996889207955</v>
      </c>
      <c r="X739" s="187">
        <v>1.6963388370423569</v>
      </c>
      <c r="Y739" s="188">
        <v>34</v>
      </c>
      <c r="Z739" s="188">
        <v>66</v>
      </c>
      <c r="AA739" s="188">
        <v>60</v>
      </c>
      <c r="AB739" s="188">
        <v>59</v>
      </c>
      <c r="AC739" s="188">
        <v>101</v>
      </c>
      <c r="AD739" s="189">
        <v>20.894999999999971</v>
      </c>
    </row>
    <row r="740" spans="1:30" s="183" customFormat="1" ht="11.35" x14ac:dyDescent="0.35">
      <c r="A740" s="175">
        <v>727</v>
      </c>
      <c r="B740" s="175">
        <v>19.800000000000296</v>
      </c>
      <c r="C740" s="175">
        <v>728.10000000001253</v>
      </c>
      <c r="D740" s="184">
        <v>2.9718367346939285</v>
      </c>
      <c r="E740" s="184">
        <v>4.5256376570317478</v>
      </c>
      <c r="F740" s="185">
        <v>1566.1269000000166</v>
      </c>
      <c r="G740" s="185">
        <v>18112.33940000023</v>
      </c>
      <c r="H740" s="185">
        <v>73.927915918368285</v>
      </c>
      <c r="I740" s="185">
        <v>205.02223702856381</v>
      </c>
      <c r="J740" s="185">
        <v>1600</v>
      </c>
      <c r="K740" s="185">
        <v>313400</v>
      </c>
      <c r="L740" s="185">
        <v>1279.1836734693877</v>
      </c>
      <c r="M740" s="185">
        <v>269.89552270272094</v>
      </c>
      <c r="N740" s="186">
        <v>8.1000000000000512</v>
      </c>
      <c r="O740" s="186">
        <v>183.4499999999976</v>
      </c>
      <c r="P740" s="186">
        <v>0.74877551020407185</v>
      </c>
      <c r="Q740" s="186">
        <v>1.759272428615382</v>
      </c>
      <c r="R740" s="187">
        <v>0.85245506092411782</v>
      </c>
      <c r="S740" s="192">
        <v>9.5999999999999091</v>
      </c>
      <c r="T740" s="192">
        <v>186.59999999999775</v>
      </c>
      <c r="U740" s="192">
        <v>0.74877551020407185</v>
      </c>
      <c r="V740" s="192">
        <v>1.7992705112627889</v>
      </c>
      <c r="W740" s="187">
        <v>0.84992158282060704</v>
      </c>
      <c r="X740" s="187">
        <v>1.7023766437447247</v>
      </c>
      <c r="Y740" s="188">
        <v>28</v>
      </c>
      <c r="Z740" s="188">
        <v>71</v>
      </c>
      <c r="AA740" s="188">
        <v>61</v>
      </c>
      <c r="AB740" s="188">
        <v>78</v>
      </c>
      <c r="AC740" s="188">
        <v>82</v>
      </c>
      <c r="AD740" s="189">
        <v>20.722499999999961</v>
      </c>
    </row>
    <row r="741" spans="1:30" s="183" customFormat="1" ht="11.35" x14ac:dyDescent="0.35">
      <c r="A741" s="175">
        <v>728</v>
      </c>
      <c r="B741" s="175">
        <v>16.649999999999636</v>
      </c>
      <c r="C741" s="175">
        <v>553.34999999999877</v>
      </c>
      <c r="D741" s="184">
        <v>2.2585714285714236</v>
      </c>
      <c r="E741" s="184">
        <v>3.2460644519524409</v>
      </c>
      <c r="F741" s="185">
        <v>1191.327299999992</v>
      </c>
      <c r="G741" s="185">
        <v>12951.631494999994</v>
      </c>
      <c r="H741" s="185">
        <v>52.863802020408137</v>
      </c>
      <c r="I741" s="185">
        <v>128.15253569023383</v>
      </c>
      <c r="J741" s="185">
        <v>1600</v>
      </c>
      <c r="K741" s="185">
        <v>309650</v>
      </c>
      <c r="L741" s="185">
        <v>1263.8775510204082</v>
      </c>
      <c r="M741" s="185">
        <v>272.53226855514572</v>
      </c>
      <c r="N741" s="186">
        <v>8.2499999999998863</v>
      </c>
      <c r="O741" s="186">
        <v>146.39999999999856</v>
      </c>
      <c r="P741" s="186">
        <v>0.59755102040815733</v>
      </c>
      <c r="Q741" s="186">
        <v>1.561798735239083</v>
      </c>
      <c r="R741" s="187">
        <v>0.88280499519692701</v>
      </c>
      <c r="S741" s="192">
        <v>11.700000000000001</v>
      </c>
      <c r="T741" s="192">
        <v>168.29999999999862</v>
      </c>
      <c r="U741" s="192">
        <v>0.59755102040815733</v>
      </c>
      <c r="V741" s="192">
        <v>1.6629068022957303</v>
      </c>
      <c r="W741" s="187">
        <v>0.86527377521613924</v>
      </c>
      <c r="X741" s="187">
        <v>1.7480787704130663</v>
      </c>
      <c r="Y741" s="188">
        <v>31</v>
      </c>
      <c r="Z741" s="188">
        <v>77</v>
      </c>
      <c r="AA741" s="188">
        <v>52</v>
      </c>
      <c r="AB741" s="188">
        <v>71</v>
      </c>
      <c r="AC741" s="188">
        <v>89</v>
      </c>
      <c r="AD741" s="189">
        <v>20.819999999999979</v>
      </c>
    </row>
    <row r="742" spans="1:30" s="183" customFormat="1" ht="11.35" x14ac:dyDescent="0.35">
      <c r="A742" s="175">
        <v>729</v>
      </c>
      <c r="B742" s="175">
        <v>20.550000000000296</v>
      </c>
      <c r="C742" s="175">
        <v>1089.7500000000116</v>
      </c>
      <c r="D742" s="184">
        <v>4.4479591836735164</v>
      </c>
      <c r="E742" s="184">
        <v>4.7607983296956142</v>
      </c>
      <c r="F742" s="185">
        <v>1432.2699000000011</v>
      </c>
      <c r="G742" s="185">
        <v>27255.813610000252</v>
      </c>
      <c r="H742" s="185">
        <v>111.24821881632757</v>
      </c>
      <c r="I742" s="185">
        <v>234.48356792219752</v>
      </c>
      <c r="J742" s="185">
        <v>1600</v>
      </c>
      <c r="K742" s="185">
        <v>308950</v>
      </c>
      <c r="L742" s="185">
        <v>1261.0204081632653</v>
      </c>
      <c r="M742" s="185">
        <v>275.02045302449761</v>
      </c>
      <c r="N742" s="186">
        <v>9.6000000000000014</v>
      </c>
      <c r="O742" s="186">
        <v>113.69999999999811</v>
      </c>
      <c r="P742" s="186">
        <v>0.46408163265305352</v>
      </c>
      <c r="Q742" s="186">
        <v>1.3663909600124839</v>
      </c>
      <c r="R742" s="187">
        <v>0.9040141826009892</v>
      </c>
      <c r="S742" s="192">
        <v>9.75</v>
      </c>
      <c r="T742" s="192">
        <v>132.4499999999982</v>
      </c>
      <c r="U742" s="192">
        <v>0.46408163265305352</v>
      </c>
      <c r="V742" s="192">
        <v>1.5507380688066363</v>
      </c>
      <c r="W742" s="187">
        <v>0.88818538685576931</v>
      </c>
      <c r="X742" s="187">
        <v>1.7921995694567585</v>
      </c>
      <c r="Y742" s="188">
        <v>32</v>
      </c>
      <c r="Z742" s="188">
        <v>75</v>
      </c>
      <c r="AA742" s="188">
        <v>53</v>
      </c>
      <c r="AB742" s="188">
        <v>80</v>
      </c>
      <c r="AC742" s="188">
        <v>80</v>
      </c>
      <c r="AD742" s="189">
        <v>19.742499999999968</v>
      </c>
    </row>
    <row r="743" spans="1:30" s="183" customFormat="1" ht="11.35" x14ac:dyDescent="0.35">
      <c r="A743" s="175">
        <v>730</v>
      </c>
      <c r="B743" s="175">
        <v>27.450000000000273</v>
      </c>
      <c r="C743" s="175">
        <v>1210.5000000000221</v>
      </c>
      <c r="D743" s="184">
        <v>4.9408163265307019</v>
      </c>
      <c r="E743" s="184">
        <v>5.8926885221777718</v>
      </c>
      <c r="F743" s="185">
        <v>2061.3978000000225</v>
      </c>
      <c r="G743" s="185">
        <v>33586.282965000588</v>
      </c>
      <c r="H743" s="185">
        <v>137.08686924490036</v>
      </c>
      <c r="I743" s="185">
        <v>283.5002855563236</v>
      </c>
      <c r="J743" s="185">
        <v>1600</v>
      </c>
      <c r="K743" s="185">
        <v>315800</v>
      </c>
      <c r="L743" s="185">
        <v>1288.9795918367347</v>
      </c>
      <c r="M743" s="185">
        <v>274.0874942419531</v>
      </c>
      <c r="N743" s="186">
        <v>9.4500000000000455</v>
      </c>
      <c r="O743" s="186">
        <v>130.94999999999851</v>
      </c>
      <c r="P743" s="186">
        <v>0.53448979591836132</v>
      </c>
      <c r="Q743" s="186">
        <v>1.6163560277046276</v>
      </c>
      <c r="R743" s="187">
        <v>0.88910060975609861</v>
      </c>
      <c r="S743" s="192">
        <v>9.75</v>
      </c>
      <c r="T743" s="192">
        <v>114.89999999999822</v>
      </c>
      <c r="U743" s="192">
        <v>0.53448979591836132</v>
      </c>
      <c r="V743" s="192">
        <v>1.4238372375696584</v>
      </c>
      <c r="W743" s="187">
        <v>0.90269308943089566</v>
      </c>
      <c r="X743" s="187">
        <v>1.7917936991869943</v>
      </c>
      <c r="Y743" s="188">
        <v>33</v>
      </c>
      <c r="Z743" s="188">
        <v>67</v>
      </c>
      <c r="AA743" s="188">
        <v>60</v>
      </c>
      <c r="AB743" s="188">
        <v>72</v>
      </c>
      <c r="AC743" s="188">
        <v>88</v>
      </c>
      <c r="AD743" s="189">
        <v>19.679999999999971</v>
      </c>
    </row>
    <row r="744" spans="1:30" s="183" customFormat="1" ht="11.35" x14ac:dyDescent="0.35">
      <c r="A744" s="175">
        <v>731</v>
      </c>
      <c r="B744" s="175">
        <v>14.400000000000205</v>
      </c>
      <c r="C744" s="175">
        <v>518.25000000000659</v>
      </c>
      <c r="D744" s="184">
        <v>2.1153061224490064</v>
      </c>
      <c r="E744" s="184">
        <v>3.1517625189054743</v>
      </c>
      <c r="F744" s="185">
        <v>1124.3988000000224</v>
      </c>
      <c r="G744" s="185">
        <v>16344.683350000225</v>
      </c>
      <c r="H744" s="185">
        <v>66.712993265307034</v>
      </c>
      <c r="I744" s="185">
        <v>170.42616477238008</v>
      </c>
      <c r="J744" s="185">
        <v>1600</v>
      </c>
      <c r="K744" s="185">
        <v>311100</v>
      </c>
      <c r="L744" s="185">
        <v>1269.795918367347</v>
      </c>
      <c r="M744" s="185">
        <v>269.49778578060517</v>
      </c>
      <c r="N744" s="186">
        <v>9.6000000000000227</v>
      </c>
      <c r="O744" s="186">
        <v>179.99999999999892</v>
      </c>
      <c r="P744" s="186">
        <v>0.73469387755101601</v>
      </c>
      <c r="Q744" s="186">
        <v>1.6231926923691768</v>
      </c>
      <c r="R744" s="187">
        <v>0.85802176999526814</v>
      </c>
      <c r="S744" s="192">
        <v>15.600000000000001</v>
      </c>
      <c r="T744" s="192">
        <v>205.19999999999891</v>
      </c>
      <c r="U744" s="192">
        <v>0.73469387755101601</v>
      </c>
      <c r="V744" s="192">
        <v>1.9213101005587714</v>
      </c>
      <c r="W744" s="187">
        <v>0.83814481779460559</v>
      </c>
      <c r="X744" s="187">
        <v>1.6961665877898737</v>
      </c>
      <c r="Y744" s="188">
        <v>30</v>
      </c>
      <c r="Z744" s="188">
        <v>74</v>
      </c>
      <c r="AA744" s="188">
        <v>56</v>
      </c>
      <c r="AB744" s="188">
        <v>63</v>
      </c>
      <c r="AC744" s="188">
        <v>97</v>
      </c>
      <c r="AD744" s="189">
        <v>21.129999999999981</v>
      </c>
    </row>
    <row r="745" spans="1:30" s="183" customFormat="1" ht="11.35" x14ac:dyDescent="0.35">
      <c r="A745" s="175">
        <v>732</v>
      </c>
      <c r="B745" s="175">
        <v>17.100000000000023</v>
      </c>
      <c r="C745" s="175">
        <v>568.94999999999743</v>
      </c>
      <c r="D745" s="184">
        <v>2.3222448979591732</v>
      </c>
      <c r="E745" s="184">
        <v>3.483874600909318</v>
      </c>
      <c r="F745" s="185">
        <v>1218.0986999999982</v>
      </c>
      <c r="G745" s="185">
        <v>13164.464124999962</v>
      </c>
      <c r="H745" s="185">
        <v>53.732506632652907</v>
      </c>
      <c r="I745" s="185">
        <v>141.09260766518466</v>
      </c>
      <c r="J745" s="185">
        <v>1600</v>
      </c>
      <c r="K745" s="185">
        <v>310150</v>
      </c>
      <c r="L745" s="185">
        <v>1265.9183673469388</v>
      </c>
      <c r="M745" s="185">
        <v>277.4512094705442</v>
      </c>
      <c r="N745" s="186">
        <v>7.6499999999999773</v>
      </c>
      <c r="O745" s="186">
        <v>205.19999999999874</v>
      </c>
      <c r="P745" s="186">
        <v>0.8375510204081581</v>
      </c>
      <c r="Q745" s="186">
        <v>1.7923385797544986</v>
      </c>
      <c r="R745" s="187">
        <v>0.83905882352941252</v>
      </c>
      <c r="S745" s="192">
        <v>13.650000000000002</v>
      </c>
      <c r="T745" s="192">
        <v>200.09999999999866</v>
      </c>
      <c r="U745" s="192">
        <v>0.8375510204081581</v>
      </c>
      <c r="V745" s="192">
        <v>2.0089873761885126</v>
      </c>
      <c r="W745" s="187">
        <v>0.84305882352941253</v>
      </c>
      <c r="X745" s="187">
        <v>1.682117647058825</v>
      </c>
      <c r="Y745" s="188">
        <v>33</v>
      </c>
      <c r="Z745" s="188">
        <v>68</v>
      </c>
      <c r="AA745" s="188">
        <v>59</v>
      </c>
      <c r="AB745" s="188">
        <v>82</v>
      </c>
      <c r="AC745" s="188">
        <v>78</v>
      </c>
      <c r="AD745" s="189">
        <v>21.249999999999979</v>
      </c>
    </row>
    <row r="746" spans="1:30" s="183" customFormat="1" ht="11.35" x14ac:dyDescent="0.35">
      <c r="A746" s="175">
        <v>733</v>
      </c>
      <c r="B746" s="175">
        <v>11.25</v>
      </c>
      <c r="C746" s="175">
        <v>645.30000000000246</v>
      </c>
      <c r="D746" s="184">
        <v>2.6338775510204182</v>
      </c>
      <c r="E746" s="184">
        <v>3.0322912509926354</v>
      </c>
      <c r="F746" s="185">
        <v>1003.9275000000001</v>
      </c>
      <c r="G746" s="185">
        <v>15998.439910000056</v>
      </c>
      <c r="H746" s="185">
        <v>65.299754734694105</v>
      </c>
      <c r="I746" s="185">
        <v>157.36274817649948</v>
      </c>
      <c r="J746" s="185">
        <v>1600</v>
      </c>
      <c r="K746" s="185">
        <v>307100</v>
      </c>
      <c r="L746" s="185">
        <v>1253.4693877551019</v>
      </c>
      <c r="M746" s="185">
        <v>292.07111628657475</v>
      </c>
      <c r="N746" s="186">
        <v>7.7999999999999972</v>
      </c>
      <c r="O746" s="186">
        <v>162.89999999999827</v>
      </c>
      <c r="P746" s="186">
        <v>0.66489795918366645</v>
      </c>
      <c r="Q746" s="186">
        <v>1.674413430997733</v>
      </c>
      <c r="R746" s="187">
        <v>0.86720469552457935</v>
      </c>
      <c r="S746" s="192">
        <v>11.700000000000001</v>
      </c>
      <c r="T746" s="192">
        <v>151.04999999999839</v>
      </c>
      <c r="U746" s="192">
        <v>0.66489795918366645</v>
      </c>
      <c r="V746" s="192">
        <v>1.6823219597666552</v>
      </c>
      <c r="W746" s="187">
        <v>0.87686475910980788</v>
      </c>
      <c r="X746" s="187">
        <v>1.7440694546343871</v>
      </c>
      <c r="Y746" s="188">
        <v>45</v>
      </c>
      <c r="Z746" s="188">
        <v>59</v>
      </c>
      <c r="AA746" s="188">
        <v>56</v>
      </c>
      <c r="AB746" s="188">
        <v>76</v>
      </c>
      <c r="AC746" s="188">
        <v>84</v>
      </c>
      <c r="AD746" s="189">
        <v>20.444999999999972</v>
      </c>
    </row>
    <row r="747" spans="1:30" s="183" customFormat="1" ht="11.35" x14ac:dyDescent="0.35">
      <c r="A747" s="175">
        <v>734</v>
      </c>
      <c r="B747" s="175">
        <v>23.400000000000659</v>
      </c>
      <c r="C747" s="175">
        <v>2030.7000000000569</v>
      </c>
      <c r="D747" s="184">
        <v>8.288571428571661</v>
      </c>
      <c r="E747" s="184">
        <v>6.1637401488830799</v>
      </c>
      <c r="F747" s="185">
        <v>1887.3837000000794</v>
      </c>
      <c r="G747" s="185">
        <v>56673.789595001501</v>
      </c>
      <c r="H747" s="185">
        <v>231.3215901836796</v>
      </c>
      <c r="I747" s="185">
        <v>361.16938635581766</v>
      </c>
      <c r="J747" s="185">
        <v>1600</v>
      </c>
      <c r="K747" s="185">
        <v>320550</v>
      </c>
      <c r="L747" s="185">
        <v>1308.3673469387754</v>
      </c>
      <c r="M747" s="185">
        <v>263.41349202701628</v>
      </c>
      <c r="N747" s="186">
        <v>5.7000000000000011</v>
      </c>
      <c r="O747" s="186">
        <v>37.649999999999132</v>
      </c>
      <c r="P747" s="186">
        <v>0.15367346938775156</v>
      </c>
      <c r="Q747" s="186">
        <v>0.70981610952004259</v>
      </c>
      <c r="R747" s="187">
        <v>0.96761708166688232</v>
      </c>
      <c r="S747" s="192">
        <v>7.6500000000000057</v>
      </c>
      <c r="T747" s="192">
        <v>35.549999999999045</v>
      </c>
      <c r="U747" s="192">
        <v>0.15367346938775156</v>
      </c>
      <c r="V747" s="192">
        <v>0.75732521775431738</v>
      </c>
      <c r="W747" s="187">
        <v>0.96942330021932732</v>
      </c>
      <c r="X747" s="187">
        <v>1.9370403818862096</v>
      </c>
      <c r="Y747" s="188">
        <v>26</v>
      </c>
      <c r="Z747" s="188">
        <v>72</v>
      </c>
      <c r="AA747" s="188">
        <v>62</v>
      </c>
      <c r="AB747" s="188">
        <v>76</v>
      </c>
      <c r="AC747" s="188">
        <v>84</v>
      </c>
      <c r="AD747" s="189">
        <v>19.377499999999984</v>
      </c>
    </row>
    <row r="748" spans="1:30" s="183" customFormat="1" ht="11.35" x14ac:dyDescent="0.35">
      <c r="A748" s="175">
        <v>735</v>
      </c>
      <c r="B748" s="175">
        <v>16.94999999999996</v>
      </c>
      <c r="C748" s="175">
        <v>540.75</v>
      </c>
      <c r="D748" s="184">
        <v>2.2071428571428573</v>
      </c>
      <c r="E748" s="184">
        <v>3.4866108067911386</v>
      </c>
      <c r="F748" s="185">
        <v>1111.0130999999992</v>
      </c>
      <c r="G748" s="185">
        <v>12634.98532500002</v>
      </c>
      <c r="H748" s="185">
        <v>51.571368673469465</v>
      </c>
      <c r="I748" s="185">
        <v>137.93746541199829</v>
      </c>
      <c r="J748" s="185">
        <v>1600</v>
      </c>
      <c r="K748" s="185">
        <v>316000</v>
      </c>
      <c r="L748" s="185">
        <v>1289.795918367347</v>
      </c>
      <c r="M748" s="185">
        <v>282.14989763841891</v>
      </c>
      <c r="N748" s="186">
        <v>9.4499999999999318</v>
      </c>
      <c r="O748" s="186">
        <v>198.44999999999862</v>
      </c>
      <c r="P748" s="186">
        <v>0.80999999999999439</v>
      </c>
      <c r="Q748" s="186">
        <v>1.7754161368581607</v>
      </c>
      <c r="R748" s="187">
        <v>0.84560625510561427</v>
      </c>
      <c r="S748" s="192">
        <v>11.700000000000001</v>
      </c>
      <c r="T748" s="192">
        <v>190.49999999999875</v>
      </c>
      <c r="U748" s="192">
        <v>0.80999999999999439</v>
      </c>
      <c r="V748" s="192">
        <v>1.7629050291644834</v>
      </c>
      <c r="W748" s="187">
        <v>0.85179134087991681</v>
      </c>
      <c r="X748" s="187">
        <v>1.6973975959855312</v>
      </c>
      <c r="Y748" s="188">
        <v>32</v>
      </c>
      <c r="Z748" s="188">
        <v>62</v>
      </c>
      <c r="AA748" s="188">
        <v>66</v>
      </c>
      <c r="AB748" s="188">
        <v>70</v>
      </c>
      <c r="AC748" s="188">
        <v>90</v>
      </c>
      <c r="AD748" s="189">
        <v>21.422499999999978</v>
      </c>
    </row>
    <row r="749" spans="1:30" s="183" customFormat="1" ht="11.35" x14ac:dyDescent="0.35">
      <c r="A749" s="175">
        <v>736</v>
      </c>
      <c r="B749" s="175">
        <v>19.949999999999932</v>
      </c>
      <c r="C749" s="175">
        <v>865.49999999999886</v>
      </c>
      <c r="D749" s="184">
        <v>3.5326530612244853</v>
      </c>
      <c r="E749" s="184">
        <v>4.1522898953519283</v>
      </c>
      <c r="F749" s="185">
        <v>1619.6696999999931</v>
      </c>
      <c r="G749" s="185">
        <v>23923.666689999922</v>
      </c>
      <c r="H749" s="185">
        <v>97.647619142856826</v>
      </c>
      <c r="I749" s="185">
        <v>201.48676034843749</v>
      </c>
      <c r="J749" s="185">
        <v>1600</v>
      </c>
      <c r="K749" s="185">
        <v>311650</v>
      </c>
      <c r="L749" s="185">
        <v>1272.0408163265306</v>
      </c>
      <c r="M749" s="185">
        <v>276.47502771525427</v>
      </c>
      <c r="N749" s="186">
        <v>7.65</v>
      </c>
      <c r="O749" s="186">
        <v>119.09999999999886</v>
      </c>
      <c r="P749" s="186">
        <v>0.48612244897958717</v>
      </c>
      <c r="Q749" s="186">
        <v>1.3904722872700781</v>
      </c>
      <c r="R749" s="187">
        <v>0.89898218829516618</v>
      </c>
      <c r="S749" s="192">
        <v>11.700000000000001</v>
      </c>
      <c r="T749" s="192">
        <v>125.0999999999988</v>
      </c>
      <c r="U749" s="192">
        <v>0.48612244897958717</v>
      </c>
      <c r="V749" s="192">
        <v>1.5011367388968344</v>
      </c>
      <c r="W749" s="187">
        <v>0.89389312977099333</v>
      </c>
      <c r="X749" s="187">
        <v>1.7928753180661596</v>
      </c>
      <c r="Y749" s="188">
        <v>32</v>
      </c>
      <c r="Z749" s="188">
        <v>74</v>
      </c>
      <c r="AA749" s="188">
        <v>54</v>
      </c>
      <c r="AB749" s="188">
        <v>86</v>
      </c>
      <c r="AC749" s="188">
        <v>74</v>
      </c>
      <c r="AD749" s="189">
        <v>19.649999999999981</v>
      </c>
    </row>
    <row r="750" spans="1:30" s="183" customFormat="1" ht="11.35" x14ac:dyDescent="0.35">
      <c r="A750" s="175">
        <v>737</v>
      </c>
      <c r="B750" s="175">
        <v>32.700000000000159</v>
      </c>
      <c r="C750" s="175">
        <v>1813.3500000000085</v>
      </c>
      <c r="D750" s="184">
        <v>7.4014285714286059</v>
      </c>
      <c r="E750" s="184">
        <v>8.530668395775848</v>
      </c>
      <c r="F750" s="185">
        <v>2088.1692000000185</v>
      </c>
      <c r="G750" s="185">
        <v>45398.493930000121</v>
      </c>
      <c r="H750" s="185">
        <v>185.29997522449028</v>
      </c>
      <c r="I750" s="185">
        <v>354.92510997452877</v>
      </c>
      <c r="J750" s="185">
        <v>1600</v>
      </c>
      <c r="K750" s="185">
        <v>317300</v>
      </c>
      <c r="L750" s="185">
        <v>1295.1020408163265</v>
      </c>
      <c r="M750" s="185">
        <v>272.57968040180333</v>
      </c>
      <c r="N750" s="186">
        <v>7.6499999999999986</v>
      </c>
      <c r="O750" s="186">
        <v>97.199999999999221</v>
      </c>
      <c r="P750" s="186">
        <v>0.39673469387754784</v>
      </c>
      <c r="Q750" s="186">
        <v>1.2205756297127917</v>
      </c>
      <c r="R750" s="187">
        <v>0.91720965887313211</v>
      </c>
      <c r="S750" s="192">
        <v>11.700000000000001</v>
      </c>
      <c r="T750" s="192">
        <v>127.04999999999944</v>
      </c>
      <c r="U750" s="192">
        <v>0.39673469387754784</v>
      </c>
      <c r="V750" s="192">
        <v>1.5414398740287882</v>
      </c>
      <c r="W750" s="187">
        <v>0.89178484732336816</v>
      </c>
      <c r="X750" s="187">
        <v>1.8089945061965003</v>
      </c>
      <c r="Y750" s="188">
        <v>26</v>
      </c>
      <c r="Z750" s="188">
        <v>74</v>
      </c>
      <c r="AA750" s="188">
        <v>60</v>
      </c>
      <c r="AB750" s="188">
        <v>73</v>
      </c>
      <c r="AC750" s="188">
        <v>87</v>
      </c>
      <c r="AD750" s="189">
        <v>19.567499999999988</v>
      </c>
    </row>
    <row r="751" spans="1:30" s="183" customFormat="1" ht="11.35" x14ac:dyDescent="0.35">
      <c r="A751" s="175">
        <v>738</v>
      </c>
      <c r="B751" s="175">
        <v>17.7000000000005</v>
      </c>
      <c r="C751" s="175">
        <v>901.95000000001778</v>
      </c>
      <c r="D751" s="184">
        <v>3.6814285714286439</v>
      </c>
      <c r="E751" s="184">
        <v>4.1641561835877683</v>
      </c>
      <c r="F751" s="185">
        <v>1271.6415000000104</v>
      </c>
      <c r="G751" s="185">
        <v>25989.749485000484</v>
      </c>
      <c r="H751" s="185">
        <v>106.08061014285911</v>
      </c>
      <c r="I751" s="185">
        <v>221.67786596180304</v>
      </c>
      <c r="J751" s="185">
        <v>1600</v>
      </c>
      <c r="K751" s="185">
        <v>317000</v>
      </c>
      <c r="L751" s="185">
        <v>1293.8775510204082</v>
      </c>
      <c r="M751" s="185">
        <v>259.97175387655125</v>
      </c>
      <c r="N751" s="186">
        <v>7.6499999999999773</v>
      </c>
      <c r="O751" s="186">
        <v>140.84999999999854</v>
      </c>
      <c r="P751" s="186">
        <v>0.57489795918366748</v>
      </c>
      <c r="Q751" s="186">
        <v>1.4700746084124656</v>
      </c>
      <c r="R751" s="187">
        <v>0.88462956137117688</v>
      </c>
      <c r="S751" s="192">
        <v>9.5999999999999091</v>
      </c>
      <c r="T751" s="192">
        <v>135.29999999999848</v>
      </c>
      <c r="U751" s="192">
        <v>0.57489795918366748</v>
      </c>
      <c r="V751" s="192">
        <v>1.6014226069369324</v>
      </c>
      <c r="W751" s="187">
        <v>0.88917557439488992</v>
      </c>
      <c r="X751" s="187">
        <v>1.7738051357660667</v>
      </c>
      <c r="Y751" s="188">
        <v>27</v>
      </c>
      <c r="Z751" s="188">
        <v>82</v>
      </c>
      <c r="AA751" s="188">
        <v>51</v>
      </c>
      <c r="AB751" s="188">
        <v>77</v>
      </c>
      <c r="AC751" s="188">
        <v>83</v>
      </c>
      <c r="AD751" s="189">
        <v>20.347499999999975</v>
      </c>
    </row>
    <row r="752" spans="1:30" s="183" customFormat="1" ht="11.35" x14ac:dyDescent="0.35">
      <c r="A752" s="175">
        <v>739</v>
      </c>
      <c r="B752" s="175">
        <v>16.049999999999983</v>
      </c>
      <c r="C752" s="175">
        <v>1107.7500000000064</v>
      </c>
      <c r="D752" s="184">
        <v>4.5214285714285971</v>
      </c>
      <c r="E752" s="184">
        <v>4.1033148335158289</v>
      </c>
      <c r="F752" s="185">
        <v>1405.498499999999</v>
      </c>
      <c r="G752" s="185">
        <v>23406.235020000073</v>
      </c>
      <c r="H752" s="185">
        <v>95.535653142857441</v>
      </c>
      <c r="I752" s="185">
        <v>185.29247015603715</v>
      </c>
      <c r="J752" s="185">
        <v>1600</v>
      </c>
      <c r="K752" s="185">
        <v>312650</v>
      </c>
      <c r="L752" s="185">
        <v>1276.1224489795918</v>
      </c>
      <c r="M752" s="185">
        <v>270.49451016012301</v>
      </c>
      <c r="N752" s="186">
        <v>9.5999999999999091</v>
      </c>
      <c r="O752" s="186">
        <v>83.099999999999127</v>
      </c>
      <c r="P752" s="186">
        <v>0.33918367346938422</v>
      </c>
      <c r="Q752" s="186">
        <v>1.2175944382781057</v>
      </c>
      <c r="R752" s="187">
        <v>0.92691292875989528</v>
      </c>
      <c r="S752" s="192">
        <v>7.8000000000000007</v>
      </c>
      <c r="T752" s="192">
        <v>109.19999999999912</v>
      </c>
      <c r="U752" s="192">
        <v>0.33918367346938422</v>
      </c>
      <c r="V752" s="192">
        <v>1.3604377911564098</v>
      </c>
      <c r="W752" s="187">
        <v>0.90395778364116164</v>
      </c>
      <c r="X752" s="187">
        <v>1.8308707124010568</v>
      </c>
      <c r="Y752" s="188">
        <v>28</v>
      </c>
      <c r="Z752" s="188">
        <v>70</v>
      </c>
      <c r="AA752" s="188">
        <v>62</v>
      </c>
      <c r="AB752" s="188">
        <v>81</v>
      </c>
      <c r="AC752" s="188">
        <v>79</v>
      </c>
      <c r="AD752" s="189">
        <v>18.949999999999985</v>
      </c>
    </row>
    <row r="753" spans="1:30" s="183" customFormat="1" ht="11.35" x14ac:dyDescent="0.35">
      <c r="A753" s="175">
        <v>740</v>
      </c>
      <c r="B753" s="175">
        <v>29.100000000000009</v>
      </c>
      <c r="C753" s="175">
        <v>1459.650000000014</v>
      </c>
      <c r="D753" s="184">
        <v>5.9577551020408732</v>
      </c>
      <c r="E753" s="184">
        <v>7.1463779847161177</v>
      </c>
      <c r="F753" s="185">
        <v>1900.7694000000063</v>
      </c>
      <c r="G753" s="185">
        <v>34117.695255000232</v>
      </c>
      <c r="H753" s="185">
        <v>139.25589900000094</v>
      </c>
      <c r="I753" s="185">
        <v>293.04056752449554</v>
      </c>
      <c r="J753" s="185">
        <v>1600</v>
      </c>
      <c r="K753" s="185">
        <v>318200</v>
      </c>
      <c r="L753" s="185">
        <v>1298.7755102040817</v>
      </c>
      <c r="M753" s="185">
        <v>261.92566093609128</v>
      </c>
      <c r="N753" s="186">
        <v>6.6000000000000227</v>
      </c>
      <c r="O753" s="186">
        <v>94.649999999998741</v>
      </c>
      <c r="P753" s="186">
        <v>0.38632653061223976</v>
      </c>
      <c r="Q753" s="186">
        <v>1.1188707236403364</v>
      </c>
      <c r="R753" s="187">
        <v>0.92187693450538666</v>
      </c>
      <c r="S753" s="192">
        <v>11.700000000000001</v>
      </c>
      <c r="T753" s="192">
        <v>112.94999999999878</v>
      </c>
      <c r="U753" s="192">
        <v>0.38632653061223976</v>
      </c>
      <c r="V753" s="192">
        <v>1.5061557363170619</v>
      </c>
      <c r="W753" s="187">
        <v>0.90677231645412992</v>
      </c>
      <c r="X753" s="187">
        <v>1.8286492509595167</v>
      </c>
      <c r="Y753" s="188">
        <v>26</v>
      </c>
      <c r="Z753" s="188">
        <v>74</v>
      </c>
      <c r="AA753" s="188">
        <v>60</v>
      </c>
      <c r="AB753" s="188">
        <v>86</v>
      </c>
      <c r="AC753" s="188">
        <v>74</v>
      </c>
      <c r="AD753" s="189">
        <v>20.192499999999981</v>
      </c>
    </row>
    <row r="754" spans="1:30" s="183" customFormat="1" ht="11.35" x14ac:dyDescent="0.35">
      <c r="A754" s="175">
        <v>741</v>
      </c>
      <c r="B754" s="175">
        <v>25.499999999999545</v>
      </c>
      <c r="C754" s="175">
        <v>805.34999999999877</v>
      </c>
      <c r="D754" s="184">
        <v>3.287142857142852</v>
      </c>
      <c r="E754" s="184">
        <v>5.0574332568547318</v>
      </c>
      <c r="F754" s="185">
        <v>1766.9123999999556</v>
      </c>
      <c r="G754" s="185">
        <v>20123.317730000035</v>
      </c>
      <c r="H754" s="185">
        <v>82.135990734694019</v>
      </c>
      <c r="I754" s="185">
        <v>215.0597727735981</v>
      </c>
      <c r="J754" s="185">
        <v>1600</v>
      </c>
      <c r="K754" s="185">
        <v>309700</v>
      </c>
      <c r="L754" s="185">
        <v>1264.0816326530612</v>
      </c>
      <c r="M754" s="185">
        <v>274.60044272517933</v>
      </c>
      <c r="N754" s="186">
        <v>9.6000000000000227</v>
      </c>
      <c r="O754" s="186">
        <v>167.39999999999864</v>
      </c>
      <c r="P754" s="186">
        <v>0.68326530612244341</v>
      </c>
      <c r="Q754" s="186">
        <v>1.6700120100617171</v>
      </c>
      <c r="R754" s="187">
        <v>0.86321853168280527</v>
      </c>
      <c r="S754" s="192">
        <v>9.75</v>
      </c>
      <c r="T754" s="192">
        <v>155.8499999999988</v>
      </c>
      <c r="U754" s="192">
        <v>0.68326530612244341</v>
      </c>
      <c r="V754" s="192">
        <v>1.6521444290536387</v>
      </c>
      <c r="W754" s="187">
        <v>0.87265596274053281</v>
      </c>
      <c r="X754" s="187">
        <v>1.7358744944233382</v>
      </c>
      <c r="Y754" s="188">
        <v>32</v>
      </c>
      <c r="Z754" s="188">
        <v>75</v>
      </c>
      <c r="AA754" s="188">
        <v>53</v>
      </c>
      <c r="AB754" s="188">
        <v>81</v>
      </c>
      <c r="AC754" s="188">
        <v>79</v>
      </c>
      <c r="AD754" s="189">
        <v>20.39749999999998</v>
      </c>
    </row>
    <row r="755" spans="1:30" s="183" customFormat="1" ht="11.35" x14ac:dyDescent="0.35">
      <c r="A755" s="175">
        <v>742</v>
      </c>
      <c r="B755" s="175">
        <v>21.900000000000148</v>
      </c>
      <c r="C755" s="175">
        <v>1010.5500000000034</v>
      </c>
      <c r="D755" s="184">
        <v>4.1246938775510342</v>
      </c>
      <c r="E755" s="184">
        <v>5.9720191487705545</v>
      </c>
      <c r="F755" s="185">
        <v>1686.5982000000135</v>
      </c>
      <c r="G755" s="185">
        <v>20234.047215000061</v>
      </c>
      <c r="H755" s="185">
        <v>82.587947816326775</v>
      </c>
      <c r="I755" s="185">
        <v>198.86975291682754</v>
      </c>
      <c r="J755" s="185">
        <v>1600</v>
      </c>
      <c r="K755" s="185">
        <v>303600</v>
      </c>
      <c r="L755" s="185">
        <v>1239.1836734693877</v>
      </c>
      <c r="M755" s="185">
        <v>288.18138594947771</v>
      </c>
      <c r="N755" s="186">
        <v>7.6500000000000057</v>
      </c>
      <c r="O755" s="186">
        <v>132.89999999999796</v>
      </c>
      <c r="P755" s="186">
        <v>0.54244897959182836</v>
      </c>
      <c r="Q755" s="186">
        <v>1.4252243576792658</v>
      </c>
      <c r="R755" s="187">
        <v>0.88716250636780603</v>
      </c>
      <c r="S755" s="192">
        <v>9.75</v>
      </c>
      <c r="T755" s="192">
        <v>132.14999999999765</v>
      </c>
      <c r="U755" s="192">
        <v>0.54244897959182836</v>
      </c>
      <c r="V755" s="192">
        <v>1.5031625242932252</v>
      </c>
      <c r="W755" s="187">
        <v>0.88779928680591103</v>
      </c>
      <c r="X755" s="187">
        <v>1.7749617931737172</v>
      </c>
      <c r="Y755" s="188">
        <v>38</v>
      </c>
      <c r="Z755" s="188">
        <v>68</v>
      </c>
      <c r="AA755" s="188">
        <v>54</v>
      </c>
      <c r="AB755" s="188">
        <v>88</v>
      </c>
      <c r="AC755" s="188">
        <v>72</v>
      </c>
      <c r="AD755" s="189">
        <v>19.629999999999963</v>
      </c>
    </row>
    <row r="756" spans="1:30" s="183" customFormat="1" ht="11.35" x14ac:dyDescent="0.35">
      <c r="A756" s="175">
        <v>743</v>
      </c>
      <c r="B756" s="175">
        <v>14.849999999999994</v>
      </c>
      <c r="C756" s="175">
        <v>806.40000000000077</v>
      </c>
      <c r="D756" s="184">
        <v>3.2914285714285745</v>
      </c>
      <c r="E756" s="184">
        <v>4.021658576373432</v>
      </c>
      <c r="F756" s="185">
        <v>1030.698899999996</v>
      </c>
      <c r="G756" s="185">
        <v>21022.61367499999</v>
      </c>
      <c r="H756" s="185">
        <v>85.806586428571393</v>
      </c>
      <c r="I756" s="185">
        <v>181.97800401679169</v>
      </c>
      <c r="J756" s="185">
        <v>1600</v>
      </c>
      <c r="K756" s="185">
        <v>313450</v>
      </c>
      <c r="L756" s="185">
        <v>1279.3877551020407</v>
      </c>
      <c r="M756" s="185">
        <v>271.97221533645984</v>
      </c>
      <c r="N756" s="186">
        <v>7.6499999999999773</v>
      </c>
      <c r="O756" s="186">
        <v>154.9499999999986</v>
      </c>
      <c r="P756" s="186">
        <v>0.632448979591831</v>
      </c>
      <c r="Q756" s="186">
        <v>1.5927146259008056</v>
      </c>
      <c r="R756" s="187">
        <v>0.87370094143538435</v>
      </c>
      <c r="S756" s="192">
        <v>9.75</v>
      </c>
      <c r="T756" s="192">
        <v>165.74999999999852</v>
      </c>
      <c r="U756" s="192">
        <v>0.632448979591831</v>
      </c>
      <c r="V756" s="192">
        <v>1.7064637856464917</v>
      </c>
      <c r="W756" s="187">
        <v>0.86489790927986421</v>
      </c>
      <c r="X756" s="187">
        <v>1.7385988507152486</v>
      </c>
      <c r="Y756" s="188">
        <v>29</v>
      </c>
      <c r="Z756" s="188">
        <v>70</v>
      </c>
      <c r="AA756" s="188">
        <v>61</v>
      </c>
      <c r="AB756" s="188">
        <v>86</v>
      </c>
      <c r="AC756" s="188">
        <v>74</v>
      </c>
      <c r="AD756" s="189">
        <v>20.447499999999977</v>
      </c>
    </row>
    <row r="757" spans="1:30" s="183" customFormat="1" ht="11.35" x14ac:dyDescent="0.35">
      <c r="A757" s="175">
        <v>744</v>
      </c>
      <c r="B757" s="175">
        <v>22.5</v>
      </c>
      <c r="C757" s="175">
        <v>1012.0500000000087</v>
      </c>
      <c r="D757" s="184">
        <v>4.1308163265306481</v>
      </c>
      <c r="E757" s="184">
        <v>5.2237889163284503</v>
      </c>
      <c r="F757" s="185">
        <v>1833.8409000000063</v>
      </c>
      <c r="G757" s="185">
        <v>20253.159020000279</v>
      </c>
      <c r="H757" s="185">
        <v>82.665955183674612</v>
      </c>
      <c r="I757" s="185">
        <v>196.01367445316518</v>
      </c>
      <c r="J757" s="185">
        <v>1600</v>
      </c>
      <c r="K757" s="185">
        <v>318600</v>
      </c>
      <c r="L757" s="185">
        <v>1300.408163265306</v>
      </c>
      <c r="M757" s="185">
        <v>245.61698144149591</v>
      </c>
      <c r="N757" s="186">
        <v>6.5999999999999091</v>
      </c>
      <c r="O757" s="186">
        <v>110.69999999999922</v>
      </c>
      <c r="P757" s="186">
        <v>0.45183673469387436</v>
      </c>
      <c r="Q757" s="186">
        <v>1.2676728929022258</v>
      </c>
      <c r="R757" s="187">
        <v>0.91004388103364264</v>
      </c>
      <c r="S757" s="192">
        <v>9.75</v>
      </c>
      <c r="T757" s="192">
        <v>137.09999999999832</v>
      </c>
      <c r="U757" s="192">
        <v>0.45183673469387436</v>
      </c>
      <c r="V757" s="192">
        <v>1.5296522148167264</v>
      </c>
      <c r="W757" s="187">
        <v>0.88859093125304855</v>
      </c>
      <c r="X757" s="187">
        <v>1.7986348122866911</v>
      </c>
      <c r="Y757" s="188">
        <v>22</v>
      </c>
      <c r="Z757" s="188">
        <v>81</v>
      </c>
      <c r="AA757" s="188">
        <v>57</v>
      </c>
      <c r="AB757" s="188">
        <v>80</v>
      </c>
      <c r="AC757" s="188">
        <v>80</v>
      </c>
      <c r="AD757" s="189">
        <v>20.509999999999987</v>
      </c>
    </row>
    <row r="758" spans="1:30" s="183" customFormat="1" ht="11.35" x14ac:dyDescent="0.35">
      <c r="A758" s="175">
        <v>745</v>
      </c>
      <c r="B758" s="175">
        <v>19.800000000000182</v>
      </c>
      <c r="C758" s="175">
        <v>1153.9500000000085</v>
      </c>
      <c r="D758" s="184">
        <v>4.7100000000000346</v>
      </c>
      <c r="E758" s="184">
        <v>5.217835899624478</v>
      </c>
      <c r="F758" s="185">
        <v>1405.4984999999799</v>
      </c>
      <c r="G758" s="185">
        <v>27968.37904000016</v>
      </c>
      <c r="H758" s="185">
        <v>114.1566491428578</v>
      </c>
      <c r="I758" s="185">
        <v>225.36746428031128</v>
      </c>
      <c r="J758" s="185">
        <v>1600</v>
      </c>
      <c r="K758" s="185">
        <v>312700</v>
      </c>
      <c r="L758" s="185">
        <v>1276.3265306122448</v>
      </c>
      <c r="M758" s="185">
        <v>272.56894057653079</v>
      </c>
      <c r="N758" s="186">
        <v>7.5</v>
      </c>
      <c r="O758" s="186">
        <v>111.44999999999848</v>
      </c>
      <c r="P758" s="186">
        <v>0.45489795918366727</v>
      </c>
      <c r="Q758" s="186">
        <v>1.3056844861029333</v>
      </c>
      <c r="R758" s="187">
        <v>0.90530206474636876</v>
      </c>
      <c r="S758" s="192">
        <v>7.8000000000000007</v>
      </c>
      <c r="T758" s="192">
        <v>105.89999999999831</v>
      </c>
      <c r="U758" s="192">
        <v>0.45489795918366727</v>
      </c>
      <c r="V758" s="192">
        <v>1.2950414027594399</v>
      </c>
      <c r="W758" s="187">
        <v>0.91001784348712855</v>
      </c>
      <c r="X758" s="187">
        <v>1.8153199082334974</v>
      </c>
      <c r="Y758" s="188">
        <v>29</v>
      </c>
      <c r="Z758" s="188">
        <v>77</v>
      </c>
      <c r="AA758" s="188">
        <v>54</v>
      </c>
      <c r="AB758" s="188">
        <v>78</v>
      </c>
      <c r="AC758" s="188">
        <v>82</v>
      </c>
      <c r="AD758" s="189">
        <v>19.614999999999974</v>
      </c>
    </row>
    <row r="759" spans="1:30" s="183" customFormat="1" ht="11.35" x14ac:dyDescent="0.35">
      <c r="A759" s="175">
        <v>746</v>
      </c>
      <c r="B759" s="175">
        <v>22.800000000000637</v>
      </c>
      <c r="C759" s="175">
        <v>1693.3500000000622</v>
      </c>
      <c r="D759" s="184">
        <v>6.9116326530614787</v>
      </c>
      <c r="E759" s="184">
        <v>6.4895058246457991</v>
      </c>
      <c r="F759" s="185">
        <v>1793.6838000000225</v>
      </c>
      <c r="G759" s="185">
        <v>46574.799500001609</v>
      </c>
      <c r="H759" s="185">
        <v>190.10122244898616</v>
      </c>
      <c r="I759" s="185">
        <v>342.66858983847573</v>
      </c>
      <c r="J759" s="185">
        <v>1600</v>
      </c>
      <c r="K759" s="185">
        <v>312950</v>
      </c>
      <c r="L759" s="185">
        <v>1277.3469387755101</v>
      </c>
      <c r="M759" s="185">
        <v>267.05570971428472</v>
      </c>
      <c r="N759" s="186">
        <v>8.5499999999998977</v>
      </c>
      <c r="O759" s="186">
        <v>74.999999999999432</v>
      </c>
      <c r="P759" s="186">
        <v>0.30612244897958951</v>
      </c>
      <c r="Q759" s="186">
        <v>1.1940525710042424</v>
      </c>
      <c r="R759" s="187">
        <v>0.93527508090614941</v>
      </c>
      <c r="S759" s="192">
        <v>9.75</v>
      </c>
      <c r="T759" s="192">
        <v>84.749999999999432</v>
      </c>
      <c r="U759" s="192">
        <v>0.30612244897958951</v>
      </c>
      <c r="V759" s="192">
        <v>1.2829683792522946</v>
      </c>
      <c r="W759" s="187">
        <v>0.92686084142394864</v>
      </c>
      <c r="X759" s="187">
        <v>1.8621359223300979</v>
      </c>
      <c r="Y759" s="188">
        <v>25</v>
      </c>
      <c r="Z759" s="188">
        <v>79</v>
      </c>
      <c r="AA759" s="188">
        <v>56</v>
      </c>
      <c r="AB759" s="188">
        <v>80</v>
      </c>
      <c r="AC759" s="188">
        <v>80</v>
      </c>
      <c r="AD759" s="189">
        <v>19.312499999999993</v>
      </c>
    </row>
    <row r="760" spans="1:30" s="183" customFormat="1" ht="11.35" x14ac:dyDescent="0.35">
      <c r="A760" s="175">
        <v>747</v>
      </c>
      <c r="B760" s="175">
        <v>16.949999999999932</v>
      </c>
      <c r="C760" s="175">
        <v>758.09999999999809</v>
      </c>
      <c r="D760" s="184">
        <v>3.0942857142857063</v>
      </c>
      <c r="E760" s="184">
        <v>4.1073265206872618</v>
      </c>
      <c r="F760" s="185">
        <v>1512.5840999999941</v>
      </c>
      <c r="G760" s="185">
        <v>20605.797849999974</v>
      </c>
      <c r="H760" s="185">
        <v>84.10529734693867</v>
      </c>
      <c r="I760" s="185">
        <v>199.50094261303315</v>
      </c>
      <c r="J760" s="185">
        <v>1600</v>
      </c>
      <c r="K760" s="185">
        <v>310800</v>
      </c>
      <c r="L760" s="185">
        <v>1268.5714285714287</v>
      </c>
      <c r="M760" s="185">
        <v>272.87179479279757</v>
      </c>
      <c r="N760" s="186">
        <v>9.5999999999999091</v>
      </c>
      <c r="O760" s="186">
        <v>175.34999999999894</v>
      </c>
      <c r="P760" s="186">
        <v>0.71571428571428142</v>
      </c>
      <c r="Q760" s="186">
        <v>1.7273024548386893</v>
      </c>
      <c r="R760" s="187">
        <v>0.85849170802566355</v>
      </c>
      <c r="S760" s="192">
        <v>15.600000000000001</v>
      </c>
      <c r="T760" s="192">
        <v>176.99999999999878</v>
      </c>
      <c r="U760" s="192">
        <v>0.71571428571428142</v>
      </c>
      <c r="V760" s="192">
        <v>1.8519335604565388</v>
      </c>
      <c r="W760" s="187">
        <v>0.85716015010289393</v>
      </c>
      <c r="X760" s="187">
        <v>1.7156518581285574</v>
      </c>
      <c r="Y760" s="188">
        <v>29</v>
      </c>
      <c r="Z760" s="188">
        <v>75</v>
      </c>
      <c r="AA760" s="188">
        <v>56</v>
      </c>
      <c r="AB760" s="188">
        <v>88</v>
      </c>
      <c r="AC760" s="188">
        <v>72</v>
      </c>
      <c r="AD760" s="189">
        <v>20.652499999999982</v>
      </c>
    </row>
    <row r="761" spans="1:30" s="183" customFormat="1" ht="11.35" x14ac:dyDescent="0.35">
      <c r="A761" s="175">
        <v>748</v>
      </c>
      <c r="B761" s="175">
        <v>23.250000000000114</v>
      </c>
      <c r="C761" s="175">
        <v>1322.6999999999914</v>
      </c>
      <c r="D761" s="184">
        <v>5.3987755102040467</v>
      </c>
      <c r="E761" s="184">
        <v>5.4694642770645805</v>
      </c>
      <c r="F761" s="185">
        <v>1378.7271000000144</v>
      </c>
      <c r="G761" s="185">
        <v>31727.52978999972</v>
      </c>
      <c r="H761" s="185">
        <v>129.50012159183558</v>
      </c>
      <c r="I761" s="185">
        <v>239.11546591408893</v>
      </c>
      <c r="J761" s="185">
        <v>1600</v>
      </c>
      <c r="K761" s="185">
        <v>311200</v>
      </c>
      <c r="L761" s="185">
        <v>1270.204081632653</v>
      </c>
      <c r="M761" s="185">
        <v>273.65535489363339</v>
      </c>
      <c r="N761" s="186">
        <v>8.3999999999998636</v>
      </c>
      <c r="O761" s="186">
        <v>104.84999999999951</v>
      </c>
      <c r="P761" s="186">
        <v>0.42795918367346741</v>
      </c>
      <c r="Q761" s="186">
        <v>1.296647599900288</v>
      </c>
      <c r="R761" s="187">
        <v>0.91179810725552091</v>
      </c>
      <c r="S761" s="192">
        <v>11.700000000000001</v>
      </c>
      <c r="T761" s="192">
        <v>132.89999999999981</v>
      </c>
      <c r="U761" s="192">
        <v>0.42795918367346741</v>
      </c>
      <c r="V761" s="192">
        <v>1.7555456984170188</v>
      </c>
      <c r="W761" s="187">
        <v>0.88820189274447969</v>
      </c>
      <c r="X761" s="187">
        <v>1.8000000000000007</v>
      </c>
      <c r="Y761" s="188">
        <v>30</v>
      </c>
      <c r="Z761" s="188">
        <v>70</v>
      </c>
      <c r="AA761" s="188">
        <v>60</v>
      </c>
      <c r="AB761" s="188">
        <v>73</v>
      </c>
      <c r="AC761" s="188">
        <v>87</v>
      </c>
      <c r="AD761" s="189">
        <v>19.812499999999993</v>
      </c>
    </row>
    <row r="762" spans="1:30" s="183" customFormat="1" ht="11.35" x14ac:dyDescent="0.35">
      <c r="A762" s="175">
        <v>749</v>
      </c>
      <c r="B762" s="175">
        <v>15.900000000000034</v>
      </c>
      <c r="C762" s="175">
        <v>582.00000000000421</v>
      </c>
      <c r="D762" s="184">
        <v>2.37551020408165</v>
      </c>
      <c r="E762" s="184">
        <v>3.5953539357135988</v>
      </c>
      <c r="F762" s="185">
        <v>1418.8842000000034</v>
      </c>
      <c r="G762" s="185">
        <v>14747.323150000151</v>
      </c>
      <c r="H762" s="185">
        <v>60.193155714286334</v>
      </c>
      <c r="I762" s="185">
        <v>161.8613002089495</v>
      </c>
      <c r="J762" s="185">
        <v>1600</v>
      </c>
      <c r="K762" s="185">
        <v>311550</v>
      </c>
      <c r="L762" s="185">
        <v>1271.6326530612246</v>
      </c>
      <c r="M762" s="185">
        <v>272.36326798795773</v>
      </c>
      <c r="N762" s="186">
        <v>9.6000000000000227</v>
      </c>
      <c r="O762" s="186">
        <v>238.64999999999836</v>
      </c>
      <c r="P762" s="186">
        <v>0.97408163265305447</v>
      </c>
      <c r="Q762" s="186">
        <v>2.1112383887880521</v>
      </c>
      <c r="R762" s="187">
        <v>0.81530067332249923</v>
      </c>
      <c r="S762" s="192">
        <v>11.700000000000001</v>
      </c>
      <c r="T762" s="192">
        <v>233.09999999999849</v>
      </c>
      <c r="U762" s="192">
        <v>0.97408163265305447</v>
      </c>
      <c r="V762" s="192">
        <v>2.1195634409773683</v>
      </c>
      <c r="W762" s="187">
        <v>0.8195960065010458</v>
      </c>
      <c r="X762" s="187">
        <v>1.6348966798235449</v>
      </c>
      <c r="Y762" s="188">
        <v>37</v>
      </c>
      <c r="Z762" s="188">
        <v>73</v>
      </c>
      <c r="AA762" s="188">
        <v>50</v>
      </c>
      <c r="AB762" s="188">
        <v>77</v>
      </c>
      <c r="AC762" s="188">
        <v>83</v>
      </c>
      <c r="AD762" s="189">
        <v>21.534999999999972</v>
      </c>
    </row>
    <row r="763" spans="1:30" s="183" customFormat="1" ht="11.35" x14ac:dyDescent="0.35">
      <c r="A763" s="175">
        <v>750</v>
      </c>
      <c r="B763" s="175">
        <v>19.050000000000125</v>
      </c>
      <c r="C763" s="175">
        <v>709.80000000000439</v>
      </c>
      <c r="D763" s="184">
        <v>2.897142857142875</v>
      </c>
      <c r="E763" s="184">
        <v>3.7715625974163158</v>
      </c>
      <c r="F763" s="185">
        <v>1271.6415000000104</v>
      </c>
      <c r="G763" s="185">
        <v>22244.207530000152</v>
      </c>
      <c r="H763" s="185">
        <v>90.79268379591899</v>
      </c>
      <c r="I763" s="185">
        <v>215.59157314003039</v>
      </c>
      <c r="J763" s="185">
        <v>1600</v>
      </c>
      <c r="K763" s="185">
        <v>315550</v>
      </c>
      <c r="L763" s="185">
        <v>1287.9591836734694</v>
      </c>
      <c r="M763" s="185">
        <v>279.50468185642046</v>
      </c>
      <c r="N763" s="186">
        <v>7.6500000000000057</v>
      </c>
      <c r="O763" s="186">
        <v>166.94999999999888</v>
      </c>
      <c r="P763" s="186">
        <v>0.68142857142856683</v>
      </c>
      <c r="Q763" s="186">
        <v>1.6250195459101806</v>
      </c>
      <c r="R763" s="187">
        <v>0.86391979459591717</v>
      </c>
      <c r="S763" s="192">
        <v>9.75</v>
      </c>
      <c r="T763" s="192">
        <v>131.24999999999869</v>
      </c>
      <c r="U763" s="192">
        <v>0.68142857142856683</v>
      </c>
      <c r="V763" s="192">
        <v>1.4785765196939036</v>
      </c>
      <c r="W763" s="187">
        <v>0.89301870644333137</v>
      </c>
      <c r="X763" s="187">
        <v>1.7569385010392486</v>
      </c>
      <c r="Y763" s="188">
        <v>32</v>
      </c>
      <c r="Z763" s="188">
        <v>65</v>
      </c>
      <c r="AA763" s="188">
        <v>63</v>
      </c>
      <c r="AB763" s="188">
        <v>78</v>
      </c>
      <c r="AC763" s="188">
        <v>82</v>
      </c>
      <c r="AD763" s="189">
        <v>20.44749999999998</v>
      </c>
    </row>
    <row r="764" spans="1:30" s="183" customFormat="1" ht="11.35" x14ac:dyDescent="0.35">
      <c r="A764" s="175">
        <v>751</v>
      </c>
      <c r="B764" s="175">
        <v>11.550000000000068</v>
      </c>
      <c r="C764" s="175">
        <v>445.35000000000417</v>
      </c>
      <c r="D764" s="184">
        <v>1.8177551020408333</v>
      </c>
      <c r="E764" s="184">
        <v>2.605369821540187</v>
      </c>
      <c r="F764" s="185">
        <v>923.61330000000214</v>
      </c>
      <c r="G764" s="185">
        <v>9816.1056350000854</v>
      </c>
      <c r="H764" s="185">
        <v>40.065737285714633</v>
      </c>
      <c r="I764" s="185">
        <v>105.00492989254387</v>
      </c>
      <c r="J764" s="185">
        <v>1600</v>
      </c>
      <c r="K764" s="185">
        <v>309900</v>
      </c>
      <c r="L764" s="185">
        <v>1264.8979591836735</v>
      </c>
      <c r="M764" s="185">
        <v>282.72040907747157</v>
      </c>
      <c r="N764" s="186">
        <v>9.5999999999999943</v>
      </c>
      <c r="O764" s="186">
        <v>207.59999999999803</v>
      </c>
      <c r="P764" s="186">
        <v>0.84734693877550216</v>
      </c>
      <c r="Q764" s="186">
        <v>1.9749930229283215</v>
      </c>
      <c r="R764" s="187">
        <v>0.83719562404423131</v>
      </c>
      <c r="S764" s="192">
        <v>7.8000000000000007</v>
      </c>
      <c r="T764" s="192">
        <v>207.14999999999804</v>
      </c>
      <c r="U764" s="192">
        <v>0.84734693877550216</v>
      </c>
      <c r="V764" s="192">
        <v>1.8614676269894768</v>
      </c>
      <c r="W764" s="187">
        <v>0.83754852370309496</v>
      </c>
      <c r="X764" s="187">
        <v>1.6747441477473264</v>
      </c>
      <c r="Y764" s="188">
        <v>33</v>
      </c>
      <c r="Z764" s="188">
        <v>72</v>
      </c>
      <c r="AA764" s="188">
        <v>55</v>
      </c>
      <c r="AB764" s="188">
        <v>85</v>
      </c>
      <c r="AC764" s="188">
        <v>75</v>
      </c>
      <c r="AD764" s="189">
        <v>21.252499999999966</v>
      </c>
    </row>
    <row r="765" spans="1:30" s="183" customFormat="1" ht="11.35" x14ac:dyDescent="0.35">
      <c r="A765" s="175">
        <v>752</v>
      </c>
      <c r="B765" s="175">
        <v>40.049999999999045</v>
      </c>
      <c r="C765" s="175">
        <v>1928.0999999999926</v>
      </c>
      <c r="D765" s="184">
        <v>7.8697959183673172</v>
      </c>
      <c r="E765" s="184">
        <v>10.492589400868891</v>
      </c>
      <c r="F765" s="185">
        <v>2891.3111999999273</v>
      </c>
      <c r="G765" s="185">
        <v>51426.74392500009</v>
      </c>
      <c r="H765" s="185">
        <v>209.90507724489834</v>
      </c>
      <c r="I765" s="185">
        <v>433.76529920430738</v>
      </c>
      <c r="J765" s="185">
        <v>1600</v>
      </c>
      <c r="K765" s="185">
        <v>310450</v>
      </c>
      <c r="L765" s="185">
        <v>1267.1428571428571</v>
      </c>
      <c r="M765" s="185">
        <v>289.41716445637292</v>
      </c>
      <c r="N765" s="186">
        <v>7.0499999999998408</v>
      </c>
      <c r="O765" s="186">
        <v>125.3999999999983</v>
      </c>
      <c r="P765" s="186">
        <v>0.51183673469387059</v>
      </c>
      <c r="Q765" s="186">
        <v>1.3930751946055611</v>
      </c>
      <c r="R765" s="187">
        <v>0.89489564998742899</v>
      </c>
      <c r="S765" s="192">
        <v>15.600000000000001</v>
      </c>
      <c r="T765" s="192">
        <v>143.0999999999986</v>
      </c>
      <c r="U765" s="192">
        <v>0.51183673469387059</v>
      </c>
      <c r="V765" s="192">
        <v>1.8200026103018354</v>
      </c>
      <c r="W765" s="187">
        <v>0.88006034699522351</v>
      </c>
      <c r="X765" s="187">
        <v>1.7749559969826525</v>
      </c>
      <c r="Y765" s="188">
        <v>32</v>
      </c>
      <c r="Z765" s="188">
        <v>65</v>
      </c>
      <c r="AA765" s="188">
        <v>63</v>
      </c>
      <c r="AB765" s="188">
        <v>70</v>
      </c>
      <c r="AC765" s="188">
        <v>90</v>
      </c>
      <c r="AD765" s="189">
        <v>19.884999999999977</v>
      </c>
    </row>
    <row r="766" spans="1:30" s="183" customFormat="1" ht="11.35" x14ac:dyDescent="0.35">
      <c r="A766" s="175">
        <v>753</v>
      </c>
      <c r="B766" s="175">
        <v>51.750000000001251</v>
      </c>
      <c r="C766" s="175">
        <v>4566.7500000001073</v>
      </c>
      <c r="D766" s="184">
        <v>18.639795918367785</v>
      </c>
      <c r="E766" s="184">
        <v>16.767435199067059</v>
      </c>
      <c r="F766" s="185">
        <v>4096.0242000000999</v>
      </c>
      <c r="G766" s="185">
        <v>133012.73415500336</v>
      </c>
      <c r="H766" s="185">
        <v>542.90911900001367</v>
      </c>
      <c r="I766" s="185">
        <v>917.50533833079726</v>
      </c>
      <c r="J766" s="185">
        <v>1600</v>
      </c>
      <c r="K766" s="185">
        <v>314450</v>
      </c>
      <c r="L766" s="185">
        <v>1283.4693877551019</v>
      </c>
      <c r="M766" s="185">
        <v>281.50321767086393</v>
      </c>
      <c r="N766" s="186">
        <v>5.7000000000000171</v>
      </c>
      <c r="O766" s="186">
        <v>51.449999999998688</v>
      </c>
      <c r="P766" s="186">
        <v>0.20999999999999464</v>
      </c>
      <c r="Q766" s="186">
        <v>0.8668484466780435</v>
      </c>
      <c r="R766" s="187">
        <v>0.95573622402890812</v>
      </c>
      <c r="S766" s="192">
        <v>9.75</v>
      </c>
      <c r="T766" s="192">
        <v>60.449999999998397</v>
      </c>
      <c r="U766" s="192">
        <v>0.20999999999999464</v>
      </c>
      <c r="V766" s="192">
        <v>1.2402858405260493</v>
      </c>
      <c r="W766" s="187">
        <v>0.94799328945670547</v>
      </c>
      <c r="X766" s="187">
        <v>1.9037295134856136</v>
      </c>
      <c r="Y766" s="188">
        <v>32</v>
      </c>
      <c r="Z766" s="188">
        <v>65</v>
      </c>
      <c r="AA766" s="188">
        <v>63</v>
      </c>
      <c r="AB766" s="188">
        <v>78</v>
      </c>
      <c r="AC766" s="188">
        <v>82</v>
      </c>
      <c r="AD766" s="189">
        <v>19.372499999999977</v>
      </c>
    </row>
    <row r="767" spans="1:30" s="183" customFormat="1" ht="11.35" x14ac:dyDescent="0.35">
      <c r="A767" s="175">
        <v>754</v>
      </c>
      <c r="B767" s="175">
        <v>32.549999999999045</v>
      </c>
      <c r="C767" s="175">
        <v>1322.2499999999818</v>
      </c>
      <c r="D767" s="184">
        <v>5.3969387755101295</v>
      </c>
      <c r="E767" s="184">
        <v>7.1561091647194157</v>
      </c>
      <c r="F767" s="185">
        <v>2703.9113999999154</v>
      </c>
      <c r="G767" s="185">
        <v>40850.181799999205</v>
      </c>
      <c r="H767" s="185">
        <v>166.73543591836409</v>
      </c>
      <c r="I767" s="185">
        <v>409.01102468427734</v>
      </c>
      <c r="J767" s="185">
        <v>1600</v>
      </c>
      <c r="K767" s="185">
        <v>308850</v>
      </c>
      <c r="L767" s="185">
        <v>1260.6122448979593</v>
      </c>
      <c r="M767" s="185">
        <v>286.31640301654591</v>
      </c>
      <c r="N767" s="186">
        <v>7.6499999999999773</v>
      </c>
      <c r="O767" s="186">
        <v>140.09999999999866</v>
      </c>
      <c r="P767" s="186">
        <v>0.57183673469387208</v>
      </c>
      <c r="Q767" s="186">
        <v>1.5399005629348204</v>
      </c>
      <c r="R767" s="187">
        <v>0.88459162238972056</v>
      </c>
      <c r="S767" s="192">
        <v>9.75</v>
      </c>
      <c r="T767" s="192">
        <v>149.8499999999986</v>
      </c>
      <c r="U767" s="192">
        <v>0.57183673469387208</v>
      </c>
      <c r="V767" s="192">
        <v>1.5741369570609542</v>
      </c>
      <c r="W767" s="187">
        <v>0.87655999011491514</v>
      </c>
      <c r="X767" s="187">
        <v>1.7611516125046358</v>
      </c>
      <c r="Y767" s="188">
        <v>44</v>
      </c>
      <c r="Z767" s="188">
        <v>67</v>
      </c>
      <c r="AA767" s="188">
        <v>49</v>
      </c>
      <c r="AB767" s="188">
        <v>85</v>
      </c>
      <c r="AC767" s="188">
        <v>75</v>
      </c>
      <c r="AD767" s="189">
        <v>20.232499999999977</v>
      </c>
    </row>
    <row r="768" spans="1:30" s="183" customFormat="1" ht="11.35" x14ac:dyDescent="0.35">
      <c r="A768" s="175">
        <v>755</v>
      </c>
      <c r="B768" s="175">
        <v>24</v>
      </c>
      <c r="C768" s="175">
        <v>1148.2500000000168</v>
      </c>
      <c r="D768" s="184">
        <v>4.6867346938776198</v>
      </c>
      <c r="E768" s="184">
        <v>6.3614777473590784</v>
      </c>
      <c r="F768" s="185">
        <v>1954.3122000000085</v>
      </c>
      <c r="G768" s="185">
        <v>32793.031510000605</v>
      </c>
      <c r="H768" s="185">
        <v>133.8491082040841</v>
      </c>
      <c r="I768" s="185">
        <v>318.07127313470869</v>
      </c>
      <c r="J768" s="185">
        <v>1600</v>
      </c>
      <c r="K768" s="185">
        <v>310900</v>
      </c>
      <c r="L768" s="185">
        <v>1268.9795918367347</v>
      </c>
      <c r="M768" s="185">
        <v>276.98053504698601</v>
      </c>
      <c r="N768" s="186">
        <v>9.5999999999999091</v>
      </c>
      <c r="O768" s="186">
        <v>116.54999999999873</v>
      </c>
      <c r="P768" s="186">
        <v>0.47571428571428054</v>
      </c>
      <c r="Q768" s="186">
        <v>1.3800882010302555</v>
      </c>
      <c r="R768" s="187">
        <v>0.90321375186846142</v>
      </c>
      <c r="S768" s="192">
        <v>13.650000000000002</v>
      </c>
      <c r="T768" s="192">
        <v>157.19999999999868</v>
      </c>
      <c r="U768" s="192">
        <v>0.47571428571428054</v>
      </c>
      <c r="V768" s="192">
        <v>1.8356893855554246</v>
      </c>
      <c r="W768" s="187">
        <v>0.86945690084703642</v>
      </c>
      <c r="X768" s="187">
        <v>1.7726706527154978</v>
      </c>
      <c r="Y768" s="188">
        <v>34</v>
      </c>
      <c r="Z768" s="188">
        <v>76</v>
      </c>
      <c r="AA768" s="188">
        <v>50</v>
      </c>
      <c r="AB768" s="188">
        <v>79</v>
      </c>
      <c r="AC768" s="188">
        <v>81</v>
      </c>
      <c r="AD768" s="189">
        <v>20.069999999999979</v>
      </c>
    </row>
    <row r="769" spans="1:30" s="183" customFormat="1" ht="11.35" x14ac:dyDescent="0.35">
      <c r="A769" s="175">
        <v>756</v>
      </c>
      <c r="B769" s="175">
        <v>19.500000000000341</v>
      </c>
      <c r="C769" s="175">
        <v>926.40000000002044</v>
      </c>
      <c r="D769" s="184">
        <v>3.7812244897960019</v>
      </c>
      <c r="E769" s="184">
        <v>4.4785388208533323</v>
      </c>
      <c r="F769" s="185">
        <v>1472.4270000000306</v>
      </c>
      <c r="G769" s="185">
        <v>26629.139755000695</v>
      </c>
      <c r="H769" s="185">
        <v>108.69036634694162</v>
      </c>
      <c r="I769" s="185">
        <v>243.6395822737154</v>
      </c>
      <c r="J769" s="185">
        <v>1600</v>
      </c>
      <c r="K769" s="185">
        <v>311550</v>
      </c>
      <c r="L769" s="185">
        <v>1271.6326530612246</v>
      </c>
      <c r="M769" s="185">
        <v>287.72957290853725</v>
      </c>
      <c r="N769" s="186">
        <v>8.4000000000000909</v>
      </c>
      <c r="O769" s="186">
        <v>129.14999999999731</v>
      </c>
      <c r="P769" s="186">
        <v>0.52714285714284614</v>
      </c>
      <c r="Q769" s="186">
        <v>1.4837811689656228</v>
      </c>
      <c r="R769" s="187">
        <v>0.8938740293356362</v>
      </c>
      <c r="S769" s="192">
        <v>9.75</v>
      </c>
      <c r="T769" s="192">
        <v>115.94999999999759</v>
      </c>
      <c r="U769" s="192">
        <v>0.52714285714284614</v>
      </c>
      <c r="V769" s="192">
        <v>1.3313640665440816</v>
      </c>
      <c r="W769" s="187">
        <v>0.90472081843954333</v>
      </c>
      <c r="X769" s="187">
        <v>1.7985948477751794</v>
      </c>
      <c r="Y769" s="188">
        <v>35</v>
      </c>
      <c r="Z769" s="188">
        <v>68</v>
      </c>
      <c r="AA769" s="188">
        <v>57</v>
      </c>
      <c r="AB769" s="188">
        <v>71</v>
      </c>
      <c r="AC769" s="188">
        <v>89</v>
      </c>
      <c r="AD769" s="189">
        <v>20.28249999999996</v>
      </c>
    </row>
    <row r="770" spans="1:30" s="183" customFormat="1" ht="11.35" x14ac:dyDescent="0.35">
      <c r="A770" s="175">
        <v>757</v>
      </c>
      <c r="B770" s="175">
        <v>13.200000000000159</v>
      </c>
      <c r="C770" s="175">
        <v>449.70000000000778</v>
      </c>
      <c r="D770" s="184">
        <v>1.8355102040816644</v>
      </c>
      <c r="E770" s="184">
        <v>2.7951187408606359</v>
      </c>
      <c r="F770" s="185">
        <v>562.19940000002646</v>
      </c>
      <c r="G770" s="185">
        <v>7836.2118750001218</v>
      </c>
      <c r="H770" s="185">
        <v>31.984538265306618</v>
      </c>
      <c r="I770" s="185">
        <v>74.875971457843335</v>
      </c>
      <c r="J770" s="185">
        <v>1600</v>
      </c>
      <c r="K770" s="185">
        <v>298300</v>
      </c>
      <c r="L770" s="185">
        <v>1217.5510204081634</v>
      </c>
      <c r="M770" s="185">
        <v>270.99944507417706</v>
      </c>
      <c r="N770" s="186">
        <v>9.6000000000000227</v>
      </c>
      <c r="O770" s="186">
        <v>195.29999999999831</v>
      </c>
      <c r="P770" s="186">
        <v>0.79714285714285027</v>
      </c>
      <c r="Q770" s="186">
        <v>1.8098297175583509</v>
      </c>
      <c r="R770" s="187">
        <v>0.84328358208955345</v>
      </c>
      <c r="S770" s="192">
        <v>9.6000000000000227</v>
      </c>
      <c r="T770" s="192">
        <v>201.29999999999814</v>
      </c>
      <c r="U770" s="192">
        <v>0.79714285714285027</v>
      </c>
      <c r="V770" s="192">
        <v>1.8570648740607714</v>
      </c>
      <c r="W770" s="187">
        <v>0.83846894559460894</v>
      </c>
      <c r="X770" s="187">
        <v>1.6817525276841625</v>
      </c>
      <c r="Y770" s="188">
        <v>38</v>
      </c>
      <c r="Z770" s="188">
        <v>78</v>
      </c>
      <c r="AA770" s="188">
        <v>44</v>
      </c>
      <c r="AB770" s="188">
        <v>81</v>
      </c>
      <c r="AC770" s="188">
        <v>79</v>
      </c>
      <c r="AD770" s="189">
        <v>20.769999999999971</v>
      </c>
    </row>
    <row r="771" spans="1:30" s="183" customFormat="1" ht="11.35" x14ac:dyDescent="0.35">
      <c r="A771" s="175">
        <v>758</v>
      </c>
      <c r="B771" s="175">
        <v>13.500000000000114</v>
      </c>
      <c r="C771" s="175">
        <v>381.4500000000038</v>
      </c>
      <c r="D771" s="184">
        <v>1.5569387755102195</v>
      </c>
      <c r="E771" s="184">
        <v>2.2021907907861071</v>
      </c>
      <c r="F771" s="185">
        <v>588.9708000000021</v>
      </c>
      <c r="G771" s="185">
        <v>8482.5924550000982</v>
      </c>
      <c r="H771" s="185">
        <v>34.622826346939178</v>
      </c>
      <c r="I771" s="185">
        <v>79.167458355715581</v>
      </c>
      <c r="J771" s="185">
        <v>1600</v>
      </c>
      <c r="K771" s="185">
        <v>309050</v>
      </c>
      <c r="L771" s="185">
        <v>1261.4285714285713</v>
      </c>
      <c r="M771" s="185">
        <v>279.10865150378675</v>
      </c>
      <c r="N771" s="186">
        <v>6.5999999999999091</v>
      </c>
      <c r="O771" s="186">
        <v>154.04999999999887</v>
      </c>
      <c r="P771" s="186">
        <v>0.62877551020407707</v>
      </c>
      <c r="Q771" s="186">
        <v>1.4177658374673754</v>
      </c>
      <c r="R771" s="187">
        <v>0.87412673121706175</v>
      </c>
      <c r="S771" s="192">
        <v>11.700000000000001</v>
      </c>
      <c r="T771" s="192">
        <v>196.04999999999905</v>
      </c>
      <c r="U771" s="192">
        <v>0.62877551020407707</v>
      </c>
      <c r="V771" s="192">
        <v>1.9275159094364922</v>
      </c>
      <c r="W771" s="187">
        <v>0.83980880009805192</v>
      </c>
      <c r="X771" s="187">
        <v>1.7139355313151137</v>
      </c>
      <c r="Y771" s="188">
        <v>32</v>
      </c>
      <c r="Z771" s="188">
        <v>70</v>
      </c>
      <c r="AA771" s="188">
        <v>58</v>
      </c>
      <c r="AB771" s="188">
        <v>81</v>
      </c>
      <c r="AC771" s="188">
        <v>79</v>
      </c>
      <c r="AD771" s="189">
        <v>20.397499999999983</v>
      </c>
    </row>
    <row r="772" spans="1:30" s="183" customFormat="1" ht="11.35" x14ac:dyDescent="0.35">
      <c r="A772" s="175">
        <v>759</v>
      </c>
      <c r="B772" s="175">
        <v>21.599999999999966</v>
      </c>
      <c r="C772" s="175">
        <v>753.30000000000348</v>
      </c>
      <c r="D772" s="184">
        <v>3.0746938775510344</v>
      </c>
      <c r="E772" s="184">
        <v>4.6970312833976902</v>
      </c>
      <c r="F772" s="185">
        <v>1659.8267999999973</v>
      </c>
      <c r="G772" s="185">
        <v>17861.506255000073</v>
      </c>
      <c r="H772" s="185">
        <v>72.904107163265607</v>
      </c>
      <c r="I772" s="185">
        <v>195.55975376467555</v>
      </c>
      <c r="J772" s="185">
        <v>1600</v>
      </c>
      <c r="K772" s="185">
        <v>308950</v>
      </c>
      <c r="L772" s="185">
        <v>1261.0204081632653</v>
      </c>
      <c r="M772" s="185">
        <v>275.02045302449761</v>
      </c>
      <c r="N772" s="186">
        <v>9.6000000000000227</v>
      </c>
      <c r="O772" s="186">
        <v>227.2499999999977</v>
      </c>
      <c r="P772" s="186">
        <v>0.92755102040815385</v>
      </c>
      <c r="Q772" s="186">
        <v>1.9722111775209679</v>
      </c>
      <c r="R772" s="187">
        <v>0.81910447761194172</v>
      </c>
      <c r="S772" s="192">
        <v>13.650000000000002</v>
      </c>
      <c r="T772" s="192">
        <v>197.24999999999767</v>
      </c>
      <c r="U772" s="192">
        <v>0.92755102040815385</v>
      </c>
      <c r="V772" s="192">
        <v>1.9067944975634916</v>
      </c>
      <c r="W772" s="187">
        <v>0.84298507462686723</v>
      </c>
      <c r="X772" s="187">
        <v>1.6620895522388088</v>
      </c>
      <c r="Y772" s="188">
        <v>36</v>
      </c>
      <c r="Z772" s="188">
        <v>72</v>
      </c>
      <c r="AA772" s="188">
        <v>52</v>
      </c>
      <c r="AB772" s="188">
        <v>76</v>
      </c>
      <c r="AC772" s="188">
        <v>84</v>
      </c>
      <c r="AD772" s="189">
        <v>20.937499999999961</v>
      </c>
    </row>
    <row r="773" spans="1:30" s="183" customFormat="1" ht="11.35" x14ac:dyDescent="0.35">
      <c r="A773" s="175">
        <v>760</v>
      </c>
      <c r="B773" s="175">
        <v>16.950000000000159</v>
      </c>
      <c r="C773" s="175">
        <v>804.1500000000143</v>
      </c>
      <c r="D773" s="184">
        <v>3.282244897959242</v>
      </c>
      <c r="E773" s="184">
        <v>4.1752001352375805</v>
      </c>
      <c r="F773" s="185">
        <v>1124.3988000000124</v>
      </c>
      <c r="G773" s="185">
        <v>19854.33952500033</v>
      </c>
      <c r="H773" s="185">
        <v>81.038120510205431</v>
      </c>
      <c r="I773" s="185">
        <v>172.30916558460885</v>
      </c>
      <c r="J773" s="185">
        <v>1600</v>
      </c>
      <c r="K773" s="185">
        <v>313950</v>
      </c>
      <c r="L773" s="185">
        <v>1281.4285714285713</v>
      </c>
      <c r="M773" s="185">
        <v>291.91987447714843</v>
      </c>
      <c r="N773" s="186">
        <v>7.6500000000000057</v>
      </c>
      <c r="O773" s="186">
        <v>148.19999999999874</v>
      </c>
      <c r="P773" s="186">
        <v>0.60489795918366829</v>
      </c>
      <c r="Q773" s="186">
        <v>1.4435400510166791</v>
      </c>
      <c r="R773" s="187">
        <v>0.88144948404127765</v>
      </c>
      <c r="S773" s="192">
        <v>9.5999999999999091</v>
      </c>
      <c r="T773" s="192">
        <v>166.79999999999865</v>
      </c>
      <c r="U773" s="192">
        <v>0.60489795918366829</v>
      </c>
      <c r="V773" s="192">
        <v>1.8452529223044858</v>
      </c>
      <c r="W773" s="187">
        <v>0.86657067434605328</v>
      </c>
      <c r="X773" s="187">
        <v>1.7480201583873309</v>
      </c>
      <c r="Y773" s="188">
        <v>36</v>
      </c>
      <c r="Z773" s="188">
        <v>59</v>
      </c>
      <c r="AA773" s="188">
        <v>65</v>
      </c>
      <c r="AB773" s="188">
        <v>80</v>
      </c>
      <c r="AC773" s="188">
        <v>80</v>
      </c>
      <c r="AD773" s="189">
        <v>20.83499999999998</v>
      </c>
    </row>
    <row r="774" spans="1:30" s="183" customFormat="1" ht="11.35" x14ac:dyDescent="0.35">
      <c r="A774" s="175">
        <v>761</v>
      </c>
      <c r="B774" s="175">
        <v>23.549999999999955</v>
      </c>
      <c r="C774" s="175">
        <v>1033.6500000000149</v>
      </c>
      <c r="D774" s="184">
        <v>4.2189795918367956</v>
      </c>
      <c r="E774" s="184">
        <v>6.0134869746134045</v>
      </c>
      <c r="F774" s="185">
        <v>1900.7693999999963</v>
      </c>
      <c r="G774" s="185">
        <v>21251.955335000326</v>
      </c>
      <c r="H774" s="185">
        <v>86.742674836736029</v>
      </c>
      <c r="I774" s="185">
        <v>212.20625803436457</v>
      </c>
      <c r="J774" s="185">
        <v>1600</v>
      </c>
      <c r="K774" s="185">
        <v>309000</v>
      </c>
      <c r="L774" s="185">
        <v>1261.2244897959183</v>
      </c>
      <c r="M774" s="185">
        <v>277.07216800508445</v>
      </c>
      <c r="N774" s="186">
        <v>7.6500000000000341</v>
      </c>
      <c r="O774" s="186">
        <v>153.14999999999949</v>
      </c>
      <c r="P774" s="186">
        <v>0.62510204081632448</v>
      </c>
      <c r="Q774" s="186">
        <v>1.6116674015799495</v>
      </c>
      <c r="R774" s="187">
        <v>0.8741525946012576</v>
      </c>
      <c r="S774" s="192">
        <v>7.6500000000000057</v>
      </c>
      <c r="T774" s="192">
        <v>151.94999999999931</v>
      </c>
      <c r="U774" s="192">
        <v>0.62510204081632448</v>
      </c>
      <c r="V774" s="192">
        <v>1.5283354947162289</v>
      </c>
      <c r="W774" s="187">
        <v>0.87513866633797655</v>
      </c>
      <c r="X774" s="187">
        <v>1.7492912609392341</v>
      </c>
      <c r="Y774" s="188">
        <v>31</v>
      </c>
      <c r="Z774" s="188">
        <v>74</v>
      </c>
      <c r="AA774" s="188">
        <v>55</v>
      </c>
      <c r="AB774" s="188">
        <v>85</v>
      </c>
      <c r="AC774" s="188">
        <v>75</v>
      </c>
      <c r="AD774" s="189">
        <v>20.282499999999988</v>
      </c>
    </row>
    <row r="775" spans="1:30" s="183" customFormat="1" ht="11.35" x14ac:dyDescent="0.35">
      <c r="A775" s="175">
        <v>762</v>
      </c>
      <c r="B775" s="175">
        <v>19.650000000000148</v>
      </c>
      <c r="C775" s="175">
        <v>874.35000000001094</v>
      </c>
      <c r="D775" s="184">
        <v>3.5687755102041261</v>
      </c>
      <c r="E775" s="184">
        <v>4.3325865105649362</v>
      </c>
      <c r="F775" s="185">
        <v>1164.5558999999987</v>
      </c>
      <c r="G775" s="185">
        <v>20600.071745000252</v>
      </c>
      <c r="H775" s="185">
        <v>84.081925489796944</v>
      </c>
      <c r="I775" s="185">
        <v>176.69025503114196</v>
      </c>
      <c r="J775" s="185">
        <v>1600</v>
      </c>
      <c r="K775" s="185">
        <v>313250</v>
      </c>
      <c r="L775" s="185">
        <v>1278.5714285714287</v>
      </c>
      <c r="M775" s="185">
        <v>279.41684002902059</v>
      </c>
      <c r="N775" s="186">
        <v>6.8999999999999773</v>
      </c>
      <c r="O775" s="186">
        <v>114.29999999999812</v>
      </c>
      <c r="P775" s="186">
        <v>0.46653061224489029</v>
      </c>
      <c r="Q775" s="186">
        <v>1.2650901461763326</v>
      </c>
      <c r="R775" s="187">
        <v>0.90371493555724169</v>
      </c>
      <c r="S775" s="192">
        <v>7.8000000000000007</v>
      </c>
      <c r="T775" s="192">
        <v>131.09999999999803</v>
      </c>
      <c r="U775" s="192">
        <v>0.46653061224489029</v>
      </c>
      <c r="V775" s="192">
        <v>1.4105328641532666</v>
      </c>
      <c r="W775" s="187">
        <v>0.88956280010108824</v>
      </c>
      <c r="X775" s="187">
        <v>1.79327773565833</v>
      </c>
      <c r="Y775" s="188">
        <v>32</v>
      </c>
      <c r="Z775" s="188">
        <v>67</v>
      </c>
      <c r="AA775" s="188">
        <v>61</v>
      </c>
      <c r="AB775" s="188">
        <v>79</v>
      </c>
      <c r="AC775" s="188">
        <v>81</v>
      </c>
      <c r="AD775" s="189">
        <v>19.784999999999968</v>
      </c>
    </row>
    <row r="776" spans="1:30" s="183" customFormat="1" ht="11.35" x14ac:dyDescent="0.35">
      <c r="A776" s="175">
        <v>763</v>
      </c>
      <c r="B776" s="175">
        <v>13.5</v>
      </c>
      <c r="C776" s="175">
        <v>716.8499999999899</v>
      </c>
      <c r="D776" s="184">
        <v>2.9259183673468976</v>
      </c>
      <c r="E776" s="184">
        <v>3.5494041975017265</v>
      </c>
      <c r="F776" s="185">
        <v>1204.7130000000002</v>
      </c>
      <c r="G776" s="185">
        <v>19544.08874499995</v>
      </c>
      <c r="H776" s="185">
        <v>79.771790795918164</v>
      </c>
      <c r="I776" s="185">
        <v>178.76914409380905</v>
      </c>
      <c r="J776" s="185">
        <v>1600</v>
      </c>
      <c r="K776" s="185">
        <v>317400</v>
      </c>
      <c r="L776" s="185">
        <v>1295.5102040816328</v>
      </c>
      <c r="M776" s="185">
        <v>276.65345861915739</v>
      </c>
      <c r="N776" s="186">
        <v>8.4000000000000341</v>
      </c>
      <c r="O776" s="186">
        <v>160.49999999999898</v>
      </c>
      <c r="P776" s="186">
        <v>0.6551020408163224</v>
      </c>
      <c r="Q776" s="186">
        <v>1.6479571587034754</v>
      </c>
      <c r="R776" s="187">
        <v>0.87242160486467224</v>
      </c>
      <c r="S776" s="192">
        <v>9.75</v>
      </c>
      <c r="T776" s="192">
        <v>187.04999999999916</v>
      </c>
      <c r="U776" s="192">
        <v>0.6551020408163224</v>
      </c>
      <c r="V776" s="192">
        <v>1.8660530264771711</v>
      </c>
      <c r="W776" s="187">
        <v>0.85131751520209908</v>
      </c>
      <c r="X776" s="187">
        <v>1.7237391200667713</v>
      </c>
      <c r="Y776" s="188">
        <v>29</v>
      </c>
      <c r="Z776" s="188">
        <v>65</v>
      </c>
      <c r="AA776" s="188">
        <v>66</v>
      </c>
      <c r="AB776" s="188">
        <v>86</v>
      </c>
      <c r="AC776" s="188">
        <v>74</v>
      </c>
      <c r="AD776" s="189">
        <v>20.967499999999987</v>
      </c>
    </row>
    <row r="777" spans="1:30" s="183" customFormat="1" ht="11.35" x14ac:dyDescent="0.35">
      <c r="A777" s="175">
        <v>764</v>
      </c>
      <c r="B777" s="175">
        <v>19.950000000000273</v>
      </c>
      <c r="C777" s="175">
        <v>1001.7000000000106</v>
      </c>
      <c r="D777" s="184">
        <v>4.0885714285714716</v>
      </c>
      <c r="E777" s="184">
        <v>4.9534712121078011</v>
      </c>
      <c r="F777" s="185">
        <v>1512.5840999999839</v>
      </c>
      <c r="G777" s="185">
        <v>21799.579195000188</v>
      </c>
      <c r="H777" s="185">
        <v>88.977874265306895</v>
      </c>
      <c r="I777" s="185">
        <v>205.27409680766431</v>
      </c>
      <c r="J777" s="185">
        <v>1600</v>
      </c>
      <c r="K777" s="185">
        <v>306250</v>
      </c>
      <c r="L777" s="185">
        <v>1250</v>
      </c>
      <c r="M777" s="185">
        <v>288.43841857747628</v>
      </c>
      <c r="N777" s="186">
        <v>9.5999999999999943</v>
      </c>
      <c r="O777" s="186">
        <v>146.24999999999901</v>
      </c>
      <c r="P777" s="186">
        <v>0.59693877551020003</v>
      </c>
      <c r="Q777" s="186">
        <v>1.6916928228528751</v>
      </c>
      <c r="R777" s="187">
        <v>0.8809959721713666</v>
      </c>
      <c r="S777" s="192">
        <v>11.700000000000001</v>
      </c>
      <c r="T777" s="192">
        <v>166.94999999999894</v>
      </c>
      <c r="U777" s="192">
        <v>0.59693877551020003</v>
      </c>
      <c r="V777" s="192">
        <v>1.8729775978284411</v>
      </c>
      <c r="W777" s="187">
        <v>0.86415232515562146</v>
      </c>
      <c r="X777" s="187">
        <v>1.7451482973269881</v>
      </c>
      <c r="Y777" s="188">
        <v>37</v>
      </c>
      <c r="Z777" s="188">
        <v>64</v>
      </c>
      <c r="AA777" s="188">
        <v>59</v>
      </c>
      <c r="AB777" s="188">
        <v>83</v>
      </c>
      <c r="AC777" s="188">
        <v>77</v>
      </c>
      <c r="AD777" s="189">
        <v>20.48249999999998</v>
      </c>
    </row>
    <row r="778" spans="1:30" s="183" customFormat="1" ht="11.35" x14ac:dyDescent="0.35">
      <c r="A778" s="175">
        <v>765</v>
      </c>
      <c r="B778" s="175">
        <v>21.300000000000068</v>
      </c>
      <c r="C778" s="175">
        <v>756.75000000000966</v>
      </c>
      <c r="D778" s="184">
        <v>3.0887755102041212</v>
      </c>
      <c r="E778" s="184">
        <v>4.4752926603876322</v>
      </c>
      <c r="F778" s="185">
        <v>1445.6556000000044</v>
      </c>
      <c r="G778" s="185">
        <v>18605.453715000229</v>
      </c>
      <c r="H778" s="185">
        <v>75.940627408164204</v>
      </c>
      <c r="I778" s="185">
        <v>196.40349341112059</v>
      </c>
      <c r="J778" s="185">
        <v>1600</v>
      </c>
      <c r="K778" s="185">
        <v>306350</v>
      </c>
      <c r="L778" s="185">
        <v>1250.408163265306</v>
      </c>
      <c r="M778" s="185">
        <v>277.24463352485975</v>
      </c>
      <c r="N778" s="186">
        <v>7.6499999999999773</v>
      </c>
      <c r="O778" s="186">
        <v>125.09999999999923</v>
      </c>
      <c r="P778" s="186">
        <v>0.51061224489795598</v>
      </c>
      <c r="Q778" s="186">
        <v>1.3804287884615276</v>
      </c>
      <c r="R778" s="187">
        <v>0.89634601043997075</v>
      </c>
      <c r="S778" s="192">
        <v>15.600000000000001</v>
      </c>
      <c r="T778" s="192">
        <v>162.74999999999912</v>
      </c>
      <c r="U778" s="192">
        <v>0.51061224489795598</v>
      </c>
      <c r="V778" s="192">
        <v>1.7523403554422494</v>
      </c>
      <c r="W778" s="187">
        <v>0.86515038528461419</v>
      </c>
      <c r="X778" s="187">
        <v>1.7614963957245848</v>
      </c>
      <c r="Y778" s="188">
        <v>37</v>
      </c>
      <c r="Z778" s="188">
        <v>68</v>
      </c>
      <c r="AA778" s="188">
        <v>55</v>
      </c>
      <c r="AB778" s="188">
        <v>85</v>
      </c>
      <c r="AC778" s="188">
        <v>75</v>
      </c>
      <c r="AD778" s="189">
        <v>20.114999999999988</v>
      </c>
    </row>
    <row r="779" spans="1:30" s="183" customFormat="1" ht="11.35" x14ac:dyDescent="0.35">
      <c r="A779" s="175">
        <v>766</v>
      </c>
      <c r="B779" s="175">
        <v>19.5</v>
      </c>
      <c r="C779" s="175">
        <v>1005.7500000000043</v>
      </c>
      <c r="D779" s="184">
        <v>4.1051020408163446</v>
      </c>
      <c r="E779" s="184">
        <v>4.5251646661683216</v>
      </c>
      <c r="F779" s="185">
        <v>1699.9838999999758</v>
      </c>
      <c r="G779" s="185">
        <v>26913.437149999987</v>
      </c>
      <c r="H779" s="185">
        <v>109.85076387755096</v>
      </c>
      <c r="I779" s="185">
        <v>223.02364424690114</v>
      </c>
      <c r="J779" s="185">
        <v>1600</v>
      </c>
      <c r="K779" s="185">
        <v>317450</v>
      </c>
      <c r="L779" s="185">
        <v>1295.7142857142858</v>
      </c>
      <c r="M779" s="185">
        <v>262.77210721054252</v>
      </c>
      <c r="N779" s="186">
        <v>9.6000000000000085</v>
      </c>
      <c r="O779" s="186">
        <v>106.49999999999859</v>
      </c>
      <c r="P779" s="186">
        <v>0.43469387755101468</v>
      </c>
      <c r="Q779" s="186">
        <v>1.3961526497767796</v>
      </c>
      <c r="R779" s="187">
        <v>0.91053427419354949</v>
      </c>
      <c r="S779" s="192">
        <v>11.700000000000001</v>
      </c>
      <c r="T779" s="192">
        <v>109.9499999999987</v>
      </c>
      <c r="U779" s="192">
        <v>0.43469387755101468</v>
      </c>
      <c r="V779" s="192">
        <v>1.4025293788060811</v>
      </c>
      <c r="W779" s="187">
        <v>0.90763608870967838</v>
      </c>
      <c r="X779" s="187">
        <v>1.8181703629032278</v>
      </c>
      <c r="Y779" s="188">
        <v>21</v>
      </c>
      <c r="Z779" s="188">
        <v>82</v>
      </c>
      <c r="AA779" s="188">
        <v>57</v>
      </c>
      <c r="AB779" s="188">
        <v>69</v>
      </c>
      <c r="AC779" s="188">
        <v>91</v>
      </c>
      <c r="AD779" s="189">
        <v>19.839999999999979</v>
      </c>
    </row>
    <row r="780" spans="1:30" s="183" customFormat="1" ht="11.35" x14ac:dyDescent="0.35">
      <c r="A780" s="175">
        <v>767</v>
      </c>
      <c r="B780" s="175">
        <v>21.150000000000205</v>
      </c>
      <c r="C780" s="175">
        <v>1047.4500000000103</v>
      </c>
      <c r="D780" s="184">
        <v>4.2753061224490212</v>
      </c>
      <c r="E780" s="184">
        <v>5.1803807466725651</v>
      </c>
      <c r="F780" s="185">
        <v>1686.5982000000186</v>
      </c>
      <c r="G780" s="185">
        <v>28796.358950000347</v>
      </c>
      <c r="H780" s="185">
        <v>117.53615897959325</v>
      </c>
      <c r="I780" s="185">
        <v>263.73421343893813</v>
      </c>
      <c r="J780" s="185">
        <v>1600</v>
      </c>
      <c r="K780" s="185">
        <v>309100</v>
      </c>
      <c r="L780" s="185">
        <v>1261.6326530612246</v>
      </c>
      <c r="M780" s="185">
        <v>296.04183174430381</v>
      </c>
      <c r="N780" s="186">
        <v>9.6000000000000227</v>
      </c>
      <c r="O780" s="186">
        <v>155.39999999999893</v>
      </c>
      <c r="P780" s="186">
        <v>0.6342857142857099</v>
      </c>
      <c r="Q780" s="186">
        <v>1.6719074705748231</v>
      </c>
      <c r="R780" s="187">
        <v>0.87272727272727346</v>
      </c>
      <c r="S780" s="192">
        <v>9.75</v>
      </c>
      <c r="T780" s="192">
        <v>185.99999999999906</v>
      </c>
      <c r="U780" s="192">
        <v>0.6342857142857099</v>
      </c>
      <c r="V780" s="192">
        <v>1.7927127497206581</v>
      </c>
      <c r="W780" s="187">
        <v>0.84766584766584829</v>
      </c>
      <c r="X780" s="187">
        <v>1.7203931203931218</v>
      </c>
      <c r="Y780" s="188">
        <v>36</v>
      </c>
      <c r="Z780" s="188">
        <v>59</v>
      </c>
      <c r="AA780" s="188">
        <v>65</v>
      </c>
      <c r="AB780" s="188">
        <v>74</v>
      </c>
      <c r="AC780" s="188">
        <v>86</v>
      </c>
      <c r="AD780" s="189">
        <v>20.349999999999984</v>
      </c>
    </row>
    <row r="781" spans="1:30" s="183" customFormat="1" ht="11.35" x14ac:dyDescent="0.35">
      <c r="A781" s="175">
        <v>768</v>
      </c>
      <c r="B781" s="175">
        <v>30.599999999999937</v>
      </c>
      <c r="C781" s="175">
        <v>2227.8000000000375</v>
      </c>
      <c r="D781" s="184">
        <v>9.0930612244899489</v>
      </c>
      <c r="E781" s="184">
        <v>8.1854762432129498</v>
      </c>
      <c r="F781" s="185">
        <v>2436.1973999999936</v>
      </c>
      <c r="G781" s="185">
        <v>58310.191420000934</v>
      </c>
      <c r="H781" s="185">
        <v>238.00078130612627</v>
      </c>
      <c r="I781" s="185">
        <v>433.95154823023972</v>
      </c>
      <c r="J781" s="185">
        <v>1600</v>
      </c>
      <c r="K781" s="185">
        <v>312400</v>
      </c>
      <c r="L781" s="185">
        <v>1275.1020408163265</v>
      </c>
      <c r="M781" s="185">
        <v>275.93449603551835</v>
      </c>
      <c r="N781" s="186">
        <v>5.0999999999992269</v>
      </c>
      <c r="O781" s="186">
        <v>44.999999999998309</v>
      </c>
      <c r="P781" s="186">
        <v>0.1836734693877482</v>
      </c>
      <c r="Q781" s="186">
        <v>0.80277360862899061</v>
      </c>
      <c r="R781" s="187">
        <v>0.96089676746611197</v>
      </c>
      <c r="S781" s="192">
        <v>9.75</v>
      </c>
      <c r="T781" s="192">
        <v>67.799999999998306</v>
      </c>
      <c r="U781" s="192">
        <v>0.1836734693877482</v>
      </c>
      <c r="V781" s="192">
        <v>1.1345133060564949</v>
      </c>
      <c r="W781" s="187">
        <v>0.94108446298227466</v>
      </c>
      <c r="X781" s="187">
        <v>1.9019812304483867</v>
      </c>
      <c r="Y781" s="188">
        <v>31</v>
      </c>
      <c r="Z781" s="188">
        <v>69</v>
      </c>
      <c r="AA781" s="188">
        <v>60</v>
      </c>
      <c r="AB781" s="188">
        <v>86</v>
      </c>
      <c r="AC781" s="188">
        <v>74</v>
      </c>
      <c r="AD781" s="189">
        <v>19.179999999999971</v>
      </c>
    </row>
    <row r="782" spans="1:30" s="183" customFormat="1" ht="11.35" x14ac:dyDescent="0.35">
      <c r="A782" s="175">
        <v>769</v>
      </c>
      <c r="B782" s="175">
        <v>24.000000000000341</v>
      </c>
      <c r="C782" s="175">
        <v>1476.4500000000255</v>
      </c>
      <c r="D782" s="184">
        <v>6.0263265306123488</v>
      </c>
      <c r="E782" s="184">
        <v>5.304269736158302</v>
      </c>
      <c r="F782" s="185">
        <v>2141.7120000000309</v>
      </c>
      <c r="G782" s="185">
        <v>36675.033240000637</v>
      </c>
      <c r="H782" s="185">
        <v>149.69401322449241</v>
      </c>
      <c r="I782" s="185">
        <v>286.88822463618214</v>
      </c>
      <c r="J782" s="185">
        <v>1600</v>
      </c>
      <c r="K782" s="185">
        <v>311400</v>
      </c>
      <c r="L782" s="185">
        <v>1271.0204081632653</v>
      </c>
      <c r="M782" s="185">
        <v>281.78474590442761</v>
      </c>
      <c r="N782" s="186">
        <v>7.0499999999999829</v>
      </c>
      <c r="O782" s="186">
        <v>59.99999999999865</v>
      </c>
      <c r="P782" s="186">
        <v>0.24489795918366797</v>
      </c>
      <c r="Q782" s="186">
        <v>0.94970038944338531</v>
      </c>
      <c r="R782" s="187">
        <v>0.94666666666666777</v>
      </c>
      <c r="S782" s="192">
        <v>7.8000000000000007</v>
      </c>
      <c r="T782" s="192">
        <v>63.149999999998997</v>
      </c>
      <c r="U782" s="192">
        <v>0.24489795918366797</v>
      </c>
      <c r="V782" s="192">
        <v>1.0452277681539843</v>
      </c>
      <c r="W782" s="187">
        <v>0.94386666666666741</v>
      </c>
      <c r="X782" s="187">
        <v>1.8905333333333352</v>
      </c>
      <c r="Y782" s="188">
        <v>38</v>
      </c>
      <c r="Z782" s="188">
        <v>63</v>
      </c>
      <c r="AA782" s="188">
        <v>59</v>
      </c>
      <c r="AB782" s="188">
        <v>85</v>
      </c>
      <c r="AC782" s="188">
        <v>75</v>
      </c>
      <c r="AD782" s="189">
        <v>18.749999999999982</v>
      </c>
    </row>
    <row r="783" spans="1:30" s="183" customFormat="1" ht="11.35" x14ac:dyDescent="0.35">
      <c r="A783" s="175">
        <v>770</v>
      </c>
      <c r="B783" s="175">
        <v>12.600000000000023</v>
      </c>
      <c r="C783" s="175">
        <v>294.74999999999824</v>
      </c>
      <c r="D783" s="184">
        <v>1.2030612244897887</v>
      </c>
      <c r="E783" s="184">
        <v>2.0752396702210345</v>
      </c>
      <c r="F783" s="185">
        <v>414.95669999996761</v>
      </c>
      <c r="G783" s="185">
        <v>6432.4981349999398</v>
      </c>
      <c r="H783" s="185">
        <v>26.255094428571184</v>
      </c>
      <c r="I783" s="185">
        <v>60.209979348845934</v>
      </c>
      <c r="J783" s="185">
        <v>1600</v>
      </c>
      <c r="K783" s="185">
        <v>308100</v>
      </c>
      <c r="L783" s="185">
        <v>1257.5510204081634</v>
      </c>
      <c r="M783" s="185">
        <v>271.2564165007106</v>
      </c>
      <c r="N783" s="186">
        <v>9.6000000000000227</v>
      </c>
      <c r="O783" s="186">
        <v>229.94999999999933</v>
      </c>
      <c r="P783" s="186">
        <v>0.93857142857142584</v>
      </c>
      <c r="Q783" s="186">
        <v>1.9140796273071061</v>
      </c>
      <c r="R783" s="187">
        <v>0.81834340561677965</v>
      </c>
      <c r="S783" s="192">
        <v>9.75</v>
      </c>
      <c r="T783" s="192">
        <v>223.64999999999927</v>
      </c>
      <c r="U783" s="192">
        <v>0.93857142857142584</v>
      </c>
      <c r="V783" s="192">
        <v>1.942115206523497</v>
      </c>
      <c r="W783" s="187">
        <v>0.82332029861358025</v>
      </c>
      <c r="X783" s="187">
        <v>1.6416637042303599</v>
      </c>
      <c r="Y783" s="188">
        <v>32</v>
      </c>
      <c r="Z783" s="188">
        <v>72</v>
      </c>
      <c r="AA783" s="188">
        <v>56</v>
      </c>
      <c r="AB783" s="188">
        <v>77</v>
      </c>
      <c r="AC783" s="188">
        <v>83</v>
      </c>
      <c r="AD783" s="189">
        <v>21.097499999999989</v>
      </c>
    </row>
    <row r="784" spans="1:30" s="183" customFormat="1" ht="11.35" x14ac:dyDescent="0.35">
      <c r="A784" s="175">
        <v>771</v>
      </c>
      <c r="B784" s="175">
        <v>24.450000000000216</v>
      </c>
      <c r="C784" s="175">
        <v>1245.9000000000076</v>
      </c>
      <c r="D784" s="184">
        <v>5.0853061224490101</v>
      </c>
      <c r="E784" s="184">
        <v>5.8109958311246572</v>
      </c>
      <c r="F784" s="185">
        <v>1994.4693000000175</v>
      </c>
      <c r="G784" s="185">
        <v>33604.279295000255</v>
      </c>
      <c r="H784" s="185">
        <v>137.16032365306228</v>
      </c>
      <c r="I784" s="185">
        <v>301.98659632720103</v>
      </c>
      <c r="J784" s="185">
        <v>1600</v>
      </c>
      <c r="K784" s="185">
        <v>314950</v>
      </c>
      <c r="L784" s="185">
        <v>1285.5102040816328</v>
      </c>
      <c r="M784" s="185">
        <v>270.67054882644214</v>
      </c>
      <c r="N784" s="186">
        <v>6.6000000000000227</v>
      </c>
      <c r="O784" s="186">
        <v>130.0499999999993</v>
      </c>
      <c r="P784" s="186">
        <v>0.53081632653060939</v>
      </c>
      <c r="Q784" s="186">
        <v>1.4599641202848845</v>
      </c>
      <c r="R784" s="187">
        <v>0.89382806759735534</v>
      </c>
      <c r="S784" s="192">
        <v>9.75</v>
      </c>
      <c r="T784" s="192">
        <v>148.49999999999869</v>
      </c>
      <c r="U784" s="192">
        <v>0.53081632653060939</v>
      </c>
      <c r="V784" s="192">
        <v>1.6966104302867733</v>
      </c>
      <c r="W784" s="187">
        <v>0.87876561351947191</v>
      </c>
      <c r="X784" s="187">
        <v>1.7725936811168272</v>
      </c>
      <c r="Y784" s="188">
        <v>32</v>
      </c>
      <c r="Z784" s="188">
        <v>71</v>
      </c>
      <c r="AA784" s="188">
        <v>57</v>
      </c>
      <c r="AB784" s="188">
        <v>80</v>
      </c>
      <c r="AC784" s="188">
        <v>80</v>
      </c>
      <c r="AD784" s="189">
        <v>20.414999999999985</v>
      </c>
    </row>
    <row r="785" spans="1:30" s="183" customFormat="1" ht="11.35" x14ac:dyDescent="0.35">
      <c r="A785" s="175">
        <v>772</v>
      </c>
      <c r="B785" s="175">
        <v>21.299999999999955</v>
      </c>
      <c r="C785" s="175">
        <v>1035.9000000000033</v>
      </c>
      <c r="D785" s="184">
        <v>4.2281632653061356</v>
      </c>
      <c r="E785" s="184">
        <v>5.082697535318256</v>
      </c>
      <c r="F785" s="185">
        <v>1499.1983999999961</v>
      </c>
      <c r="G785" s="185">
        <v>29197.929950000125</v>
      </c>
      <c r="H785" s="185">
        <v>119.17522428571479</v>
      </c>
      <c r="I785" s="185">
        <v>240.85476497908436</v>
      </c>
      <c r="J785" s="185">
        <v>1600</v>
      </c>
      <c r="K785" s="185">
        <v>324500</v>
      </c>
      <c r="L785" s="185">
        <v>1324.4897959183672</v>
      </c>
      <c r="M785" s="185">
        <v>266.48948264924667</v>
      </c>
      <c r="N785" s="186">
        <v>7.6499999999999773</v>
      </c>
      <c r="O785" s="186">
        <v>102.44999999999908</v>
      </c>
      <c r="P785" s="186">
        <v>0.41816326530611869</v>
      </c>
      <c r="Q785" s="186">
        <v>1.3331241402191967</v>
      </c>
      <c r="R785" s="187">
        <v>0.9151236485646832</v>
      </c>
      <c r="S785" s="192">
        <v>8.9999999999997726</v>
      </c>
      <c r="T785" s="192">
        <v>121.0499999999991</v>
      </c>
      <c r="U785" s="192">
        <v>0.41816326530611869</v>
      </c>
      <c r="V785" s="192">
        <v>1.3731230383890118</v>
      </c>
      <c r="W785" s="187">
        <v>0.89971417919721708</v>
      </c>
      <c r="X785" s="187">
        <v>1.8148378277619002</v>
      </c>
      <c r="Y785" s="188">
        <v>23</v>
      </c>
      <c r="Z785" s="188">
        <v>68</v>
      </c>
      <c r="AA785" s="188">
        <v>69</v>
      </c>
      <c r="AB785" s="188">
        <v>82</v>
      </c>
      <c r="AC785" s="188">
        <v>78</v>
      </c>
      <c r="AD785" s="189">
        <v>20.117499999999986</v>
      </c>
    </row>
    <row r="786" spans="1:30" s="183" customFormat="1" ht="11.35" x14ac:dyDescent="0.35">
      <c r="A786" s="175">
        <v>773</v>
      </c>
      <c r="B786" s="175">
        <v>20.10000000000025</v>
      </c>
      <c r="C786" s="175">
        <v>795.1500000000035</v>
      </c>
      <c r="D786" s="184">
        <v>3.245510204081647</v>
      </c>
      <c r="E786" s="184">
        <v>4.5210641161925249</v>
      </c>
      <c r="F786" s="185">
        <v>1459.0413000000124</v>
      </c>
      <c r="G786" s="185">
        <v>18310.299030000024</v>
      </c>
      <c r="H786" s="185">
        <v>74.735914408163367</v>
      </c>
      <c r="I786" s="185">
        <v>195.55373316444894</v>
      </c>
      <c r="J786" s="185">
        <v>1600</v>
      </c>
      <c r="K786" s="185">
        <v>309950</v>
      </c>
      <c r="L786" s="185">
        <v>1265.1020408163265</v>
      </c>
      <c r="M786" s="185">
        <v>269.17544440915719</v>
      </c>
      <c r="N786" s="186">
        <v>9.5999999999999943</v>
      </c>
      <c r="O786" s="186">
        <v>161.09999999999886</v>
      </c>
      <c r="P786" s="186">
        <v>0.6575510204081586</v>
      </c>
      <c r="Q786" s="186">
        <v>1.5725078261060943</v>
      </c>
      <c r="R786" s="187">
        <v>0.86805896805896887</v>
      </c>
      <c r="S786" s="192">
        <v>9.4499999999999886</v>
      </c>
      <c r="T786" s="192">
        <v>153.1499999999989</v>
      </c>
      <c r="U786" s="192">
        <v>0.6575510204081586</v>
      </c>
      <c r="V786" s="192">
        <v>1.5773734685283398</v>
      </c>
      <c r="W786" s="187">
        <v>0.87457002457002542</v>
      </c>
      <c r="X786" s="187">
        <v>1.7426289926289944</v>
      </c>
      <c r="Y786" s="188">
        <v>36</v>
      </c>
      <c r="Z786" s="188">
        <v>73</v>
      </c>
      <c r="AA786" s="188">
        <v>51</v>
      </c>
      <c r="AB786" s="188">
        <v>88</v>
      </c>
      <c r="AC786" s="188">
        <v>72</v>
      </c>
      <c r="AD786" s="189">
        <v>20.34999999999998</v>
      </c>
    </row>
    <row r="787" spans="1:30" s="183" customFormat="1" ht="11.35" x14ac:dyDescent="0.35">
      <c r="A787" s="175">
        <v>774</v>
      </c>
      <c r="B787" s="175">
        <v>9.3000000000001819</v>
      </c>
      <c r="C787" s="175">
        <v>349.80000000000507</v>
      </c>
      <c r="D787" s="184">
        <v>1.427755102040837</v>
      </c>
      <c r="E787" s="184">
        <v>2.1844797794881181</v>
      </c>
      <c r="F787" s="185">
        <v>642.51359999998385</v>
      </c>
      <c r="G787" s="185">
        <v>9453.9480850001546</v>
      </c>
      <c r="H787" s="185">
        <v>38.587543204082266</v>
      </c>
      <c r="I787" s="185">
        <v>95.267482254097942</v>
      </c>
      <c r="J787" s="185">
        <v>1600</v>
      </c>
      <c r="K787" s="185">
        <v>310850</v>
      </c>
      <c r="L787" s="185">
        <v>1268.7755102040817</v>
      </c>
      <c r="M787" s="185">
        <v>274.93391644936298</v>
      </c>
      <c r="N787" s="186">
        <v>9.6000000000000227</v>
      </c>
      <c r="O787" s="186">
        <v>196.94999999999928</v>
      </c>
      <c r="P787" s="186">
        <v>0.80387755102040526</v>
      </c>
      <c r="Q787" s="186">
        <v>1.7415296370570486</v>
      </c>
      <c r="R787" s="187">
        <v>0.84214955518153445</v>
      </c>
      <c r="S787" s="192">
        <v>9.6000000000000227</v>
      </c>
      <c r="T787" s="192">
        <v>185.69999999999905</v>
      </c>
      <c r="U787" s="192">
        <v>0.80387755102040526</v>
      </c>
      <c r="V787" s="192">
        <v>1.7489247042906084</v>
      </c>
      <c r="W787" s="187">
        <v>0.85116614570810356</v>
      </c>
      <c r="X787" s="187">
        <v>1.693315700889638</v>
      </c>
      <c r="Y787" s="188">
        <v>36</v>
      </c>
      <c r="Z787" s="188">
        <v>73</v>
      </c>
      <c r="AA787" s="188">
        <v>51</v>
      </c>
      <c r="AB787" s="188">
        <v>81</v>
      </c>
      <c r="AC787" s="188">
        <v>79</v>
      </c>
      <c r="AD787" s="189">
        <v>20.794999999999984</v>
      </c>
    </row>
    <row r="788" spans="1:30" s="183" customFormat="1" ht="11.35" x14ac:dyDescent="0.35">
      <c r="A788" s="175">
        <v>775</v>
      </c>
      <c r="B788" s="175">
        <v>18.449999999999818</v>
      </c>
      <c r="C788" s="175">
        <v>581.69999999999732</v>
      </c>
      <c r="D788" s="184">
        <v>2.3742857142857035</v>
      </c>
      <c r="E788" s="184">
        <v>3.8811429362757042</v>
      </c>
      <c r="F788" s="185">
        <v>1298.4128999999759</v>
      </c>
      <c r="G788" s="185">
        <v>13998.690694999863</v>
      </c>
      <c r="H788" s="185">
        <v>57.137513040815769</v>
      </c>
      <c r="I788" s="185">
        <v>162.11094341116495</v>
      </c>
      <c r="J788" s="185">
        <v>1600</v>
      </c>
      <c r="K788" s="185">
        <v>311450</v>
      </c>
      <c r="L788" s="185">
        <v>1271.2244897959183</v>
      </c>
      <c r="M788" s="185">
        <v>283.78033999029066</v>
      </c>
      <c r="N788" s="186">
        <v>7.6500000000000341</v>
      </c>
      <c r="O788" s="186">
        <v>147.44999999999817</v>
      </c>
      <c r="P788" s="186">
        <v>0.60183673469387011</v>
      </c>
      <c r="Q788" s="186">
        <v>1.4393570306771537</v>
      </c>
      <c r="R788" s="187">
        <v>0.87871684145589268</v>
      </c>
      <c r="S788" s="192">
        <v>15.600000000000001</v>
      </c>
      <c r="T788" s="192">
        <v>174.74999999999824</v>
      </c>
      <c r="U788" s="192">
        <v>0.60183673469387011</v>
      </c>
      <c r="V788" s="192">
        <v>1.7696547173582815</v>
      </c>
      <c r="W788" s="187">
        <v>0.85626156693399269</v>
      </c>
      <c r="X788" s="187">
        <v>1.7349784083898854</v>
      </c>
      <c r="Y788" s="188">
        <v>37</v>
      </c>
      <c r="Z788" s="188">
        <v>62</v>
      </c>
      <c r="AA788" s="188">
        <v>61</v>
      </c>
      <c r="AB788" s="188">
        <v>92</v>
      </c>
      <c r="AC788" s="188">
        <v>68</v>
      </c>
      <c r="AD788" s="189">
        <v>20.262499999999971</v>
      </c>
    </row>
    <row r="789" spans="1:30" s="183" customFormat="1" ht="11.35" x14ac:dyDescent="0.35">
      <c r="A789" s="175">
        <v>776</v>
      </c>
      <c r="B789" s="175">
        <v>12.600000000000023</v>
      </c>
      <c r="C789" s="175">
        <v>823.0500000000053</v>
      </c>
      <c r="D789" s="184">
        <v>3.3593877551020626</v>
      </c>
      <c r="E789" s="184">
        <v>3.4873855866791335</v>
      </c>
      <c r="F789" s="185">
        <v>1124.3988000000022</v>
      </c>
      <c r="G789" s="185">
        <v>19519.697025000114</v>
      </c>
      <c r="H789" s="185">
        <v>79.672232755102513</v>
      </c>
      <c r="I789" s="185">
        <v>164.83198230919473</v>
      </c>
      <c r="J789" s="185">
        <v>1600</v>
      </c>
      <c r="K789" s="185">
        <v>310650</v>
      </c>
      <c r="L789" s="185">
        <v>1267.9591836734694</v>
      </c>
      <c r="M789" s="185">
        <v>266.58880038578934</v>
      </c>
      <c r="N789" s="186">
        <v>7.6499999999999773</v>
      </c>
      <c r="O789" s="186">
        <v>94.19999999999807</v>
      </c>
      <c r="P789" s="186">
        <v>0.38448979591835947</v>
      </c>
      <c r="Q789" s="186">
        <v>1.1999335043469841</v>
      </c>
      <c r="R789" s="187">
        <v>0.92189054726368302</v>
      </c>
      <c r="S789" s="192">
        <v>11.700000000000001</v>
      </c>
      <c r="T789" s="192">
        <v>138.89999999999813</v>
      </c>
      <c r="U789" s="192">
        <v>0.38448979591835947</v>
      </c>
      <c r="V789" s="192">
        <v>1.6372109982508487</v>
      </c>
      <c r="W789" s="187">
        <v>0.88482587064676754</v>
      </c>
      <c r="X789" s="187">
        <v>1.8067164179104505</v>
      </c>
      <c r="Y789" s="188">
        <v>31</v>
      </c>
      <c r="Z789" s="188">
        <v>78</v>
      </c>
      <c r="AA789" s="188">
        <v>51</v>
      </c>
      <c r="AB789" s="188">
        <v>85</v>
      </c>
      <c r="AC789" s="188">
        <v>75</v>
      </c>
      <c r="AD789" s="189">
        <v>20.099999999999966</v>
      </c>
    </row>
    <row r="790" spans="1:30" s="183" customFormat="1" ht="11.35" x14ac:dyDescent="0.35">
      <c r="A790" s="175">
        <v>777</v>
      </c>
      <c r="B790" s="175">
        <v>16.050000000000068</v>
      </c>
      <c r="C790" s="175">
        <v>640.20000000000925</v>
      </c>
      <c r="D790" s="184">
        <v>2.6130612244898339</v>
      </c>
      <c r="E790" s="184">
        <v>3.6060105812116139</v>
      </c>
      <c r="F790" s="185">
        <v>1258.2558000000224</v>
      </c>
      <c r="G790" s="185">
        <v>15170.831825000241</v>
      </c>
      <c r="H790" s="185">
        <v>61.921762551021395</v>
      </c>
      <c r="I790" s="185">
        <v>159.89002831658613</v>
      </c>
      <c r="J790" s="185">
        <v>1600</v>
      </c>
      <c r="K790" s="185">
        <v>312850</v>
      </c>
      <c r="L790" s="185">
        <v>1276.9387755102041</v>
      </c>
      <c r="M790" s="185">
        <v>278.69870388588981</v>
      </c>
      <c r="N790" s="186">
        <v>7.6500000000000341</v>
      </c>
      <c r="O790" s="186">
        <v>149.39999999999833</v>
      </c>
      <c r="P790" s="186">
        <v>0.60979591836734015</v>
      </c>
      <c r="Q790" s="186">
        <v>1.4456215547270481</v>
      </c>
      <c r="R790" s="187">
        <v>0.88050389922015704</v>
      </c>
      <c r="S790" s="192">
        <v>7.9499999999998181</v>
      </c>
      <c r="T790" s="192">
        <v>159.44999999999834</v>
      </c>
      <c r="U790" s="192">
        <v>0.60979591836734015</v>
      </c>
      <c r="V790" s="192">
        <v>1.5583985011084014</v>
      </c>
      <c r="W790" s="187">
        <v>0.87246550689862135</v>
      </c>
      <c r="X790" s="187">
        <v>1.7529694061187784</v>
      </c>
      <c r="Y790" s="188">
        <v>32</v>
      </c>
      <c r="Z790" s="188">
        <v>65</v>
      </c>
      <c r="AA790" s="188">
        <v>63</v>
      </c>
      <c r="AB790" s="188">
        <v>81</v>
      </c>
      <c r="AC790" s="188">
        <v>79</v>
      </c>
      <c r="AD790" s="189">
        <v>20.837499999999974</v>
      </c>
    </row>
    <row r="791" spans="1:30" s="183" customFormat="1" ht="11.35" x14ac:dyDescent="0.35">
      <c r="A791" s="175">
        <v>778</v>
      </c>
      <c r="B791" s="175">
        <v>14.099999999999994</v>
      </c>
      <c r="C791" s="175">
        <v>604.95000000000653</v>
      </c>
      <c r="D791" s="184">
        <v>2.4691836734694146</v>
      </c>
      <c r="E791" s="184">
        <v>3.1165803537486152</v>
      </c>
      <c r="F791" s="185">
        <v>803.14200000000017</v>
      </c>
      <c r="G791" s="185">
        <v>13272.070280000129</v>
      </c>
      <c r="H791" s="185">
        <v>54.171715428571957</v>
      </c>
      <c r="I791" s="185">
        <v>122.22240899556786</v>
      </c>
      <c r="J791" s="185">
        <v>1600</v>
      </c>
      <c r="K791" s="185">
        <v>308650</v>
      </c>
      <c r="L791" s="185">
        <v>1259.795918367347</v>
      </c>
      <c r="M791" s="185">
        <v>262.37010678446501</v>
      </c>
      <c r="N791" s="186">
        <v>9.5999999999999091</v>
      </c>
      <c r="O791" s="186">
        <v>158.8499999999984</v>
      </c>
      <c r="P791" s="186">
        <v>0.64836734693876896</v>
      </c>
      <c r="Q791" s="186">
        <v>1.6720267799971833</v>
      </c>
      <c r="R791" s="187">
        <v>0.87186932849364907</v>
      </c>
      <c r="S791" s="192">
        <v>9.75</v>
      </c>
      <c r="T791" s="192">
        <v>193.94999999999845</v>
      </c>
      <c r="U791" s="192">
        <v>0.64836734693876896</v>
      </c>
      <c r="V791" s="192">
        <v>1.8832472685070318</v>
      </c>
      <c r="W791" s="187">
        <v>0.84355716878403009</v>
      </c>
      <c r="X791" s="187">
        <v>1.7154264972776792</v>
      </c>
      <c r="Y791" s="188">
        <v>26</v>
      </c>
      <c r="Z791" s="188">
        <v>89</v>
      </c>
      <c r="AA791" s="188">
        <v>45</v>
      </c>
      <c r="AB791" s="188">
        <v>75</v>
      </c>
      <c r="AC791" s="188">
        <v>85</v>
      </c>
      <c r="AD791" s="189">
        <v>20.662499999999973</v>
      </c>
    </row>
    <row r="792" spans="1:30" s="183" customFormat="1" ht="11.35" x14ac:dyDescent="0.35">
      <c r="A792" s="175">
        <v>779</v>
      </c>
      <c r="B792" s="175">
        <v>27.600000000000364</v>
      </c>
      <c r="C792" s="175">
        <v>930.75000000002115</v>
      </c>
      <c r="D792" s="184">
        <v>3.798979591836821</v>
      </c>
      <c r="E792" s="184">
        <v>6.3685517838323369</v>
      </c>
      <c r="F792" s="185">
        <v>2088.1692000000489</v>
      </c>
      <c r="G792" s="185">
        <v>26213.736865000556</v>
      </c>
      <c r="H792" s="185">
        <v>106.99484434694104</v>
      </c>
      <c r="I792" s="185">
        <v>303.41558212561898</v>
      </c>
      <c r="J792" s="185">
        <v>1600</v>
      </c>
      <c r="K792" s="185">
        <v>313750</v>
      </c>
      <c r="L792" s="185">
        <v>1280.6122448979593</v>
      </c>
      <c r="M792" s="185">
        <v>268.5373875980261</v>
      </c>
      <c r="N792" s="186">
        <v>9.6000000000000227</v>
      </c>
      <c r="O792" s="186">
        <v>169.49999999999827</v>
      </c>
      <c r="P792" s="186">
        <v>0.69183673469387053</v>
      </c>
      <c r="Q792" s="186">
        <v>1.7765418995273234</v>
      </c>
      <c r="R792" s="187">
        <v>0.86465444963468796</v>
      </c>
      <c r="S792" s="192">
        <v>13.650000000000002</v>
      </c>
      <c r="T792" s="192">
        <v>164.69999999999817</v>
      </c>
      <c r="U792" s="192">
        <v>0.69183673469387053</v>
      </c>
      <c r="V792" s="192">
        <v>1.8236956548225094</v>
      </c>
      <c r="W792" s="187">
        <v>0.86848724398131638</v>
      </c>
      <c r="X792" s="187">
        <v>1.7331416936160045</v>
      </c>
      <c r="Y792" s="188">
        <v>30</v>
      </c>
      <c r="Z792" s="188">
        <v>77</v>
      </c>
      <c r="AA792" s="188">
        <v>53</v>
      </c>
      <c r="AB792" s="188">
        <v>81</v>
      </c>
      <c r="AC792" s="188">
        <v>79</v>
      </c>
      <c r="AD792" s="189">
        <v>20.87249999999997</v>
      </c>
    </row>
    <row r="793" spans="1:30" s="183" customFormat="1" ht="11.35" x14ac:dyDescent="0.35">
      <c r="A793" s="175">
        <v>780</v>
      </c>
      <c r="B793" s="175">
        <v>24.899999999999864</v>
      </c>
      <c r="C793" s="175">
        <v>1132.1999999999982</v>
      </c>
      <c r="D793" s="184">
        <v>4.6212244897959112</v>
      </c>
      <c r="E793" s="184">
        <v>6.5418732066477743</v>
      </c>
      <c r="F793" s="185">
        <v>2222.026199999988</v>
      </c>
      <c r="G793" s="185">
        <v>30928.106040000017</v>
      </c>
      <c r="H793" s="185">
        <v>126.23716751020415</v>
      </c>
      <c r="I793" s="185">
        <v>327.97389875830441</v>
      </c>
      <c r="J793" s="185">
        <v>1600</v>
      </c>
      <c r="K793" s="185">
        <v>314700</v>
      </c>
      <c r="L793" s="185">
        <v>1284.4897959183672</v>
      </c>
      <c r="M793" s="185">
        <v>276.14190062483442</v>
      </c>
      <c r="N793" s="186">
        <v>9.5999999999999091</v>
      </c>
      <c r="O793" s="186">
        <v>136.64999999999887</v>
      </c>
      <c r="P793" s="186">
        <v>0.55775510204081169</v>
      </c>
      <c r="Q793" s="186">
        <v>1.4185325847077093</v>
      </c>
      <c r="R793" s="187">
        <v>0.88857632093933536</v>
      </c>
      <c r="S793" s="192">
        <v>9.5999999999999091</v>
      </c>
      <c r="T793" s="192">
        <v>143.39999999999884</v>
      </c>
      <c r="U793" s="192">
        <v>0.55775510204081169</v>
      </c>
      <c r="V793" s="192">
        <v>1.5212323817167603</v>
      </c>
      <c r="W793" s="187">
        <v>0.88307240704501067</v>
      </c>
      <c r="X793" s="187">
        <v>1.771648727984346</v>
      </c>
      <c r="Y793" s="188">
        <v>31</v>
      </c>
      <c r="Z793" s="188">
        <v>71</v>
      </c>
      <c r="AA793" s="188">
        <v>58</v>
      </c>
      <c r="AB793" s="188">
        <v>76</v>
      </c>
      <c r="AC793" s="188">
        <v>84</v>
      </c>
      <c r="AD793" s="189">
        <v>20.43999999999998</v>
      </c>
    </row>
    <row r="794" spans="1:30" s="183" customFormat="1" ht="11.35" x14ac:dyDescent="0.35">
      <c r="A794" s="175">
        <v>781</v>
      </c>
      <c r="B794" s="175">
        <v>28.350000000000136</v>
      </c>
      <c r="C794" s="175">
        <v>1647.900000000019</v>
      </c>
      <c r="D794" s="184">
        <v>6.7261224489796696</v>
      </c>
      <c r="E794" s="184">
        <v>6.7668014383648876</v>
      </c>
      <c r="F794" s="185">
        <v>2114.9406000000095</v>
      </c>
      <c r="G794" s="185">
        <v>39912.067325000586</v>
      </c>
      <c r="H794" s="185">
        <v>162.90639724490035</v>
      </c>
      <c r="I794" s="185">
        <v>318.14989537825056</v>
      </c>
      <c r="J794" s="185">
        <v>1600</v>
      </c>
      <c r="K794" s="185">
        <v>310300</v>
      </c>
      <c r="L794" s="185">
        <v>1266.5306122448981</v>
      </c>
      <c r="M794" s="185">
        <v>283.49799071488616</v>
      </c>
      <c r="N794" s="186">
        <v>7.6500000000000057</v>
      </c>
      <c r="O794" s="186">
        <v>48.29999999999923</v>
      </c>
      <c r="P794" s="186">
        <v>0.19714285714285401</v>
      </c>
      <c r="Q794" s="186">
        <v>0.89829757017936507</v>
      </c>
      <c r="R794" s="187">
        <v>0.95868616884783242</v>
      </c>
      <c r="S794" s="192">
        <v>11.700000000000001</v>
      </c>
      <c r="T794" s="192">
        <v>89.999999999999346</v>
      </c>
      <c r="U794" s="192">
        <v>0.19714285714285401</v>
      </c>
      <c r="V794" s="192">
        <v>1.3844848357016031</v>
      </c>
      <c r="W794" s="187">
        <v>0.9230177059276371</v>
      </c>
      <c r="X794" s="187">
        <v>1.8817038747754695</v>
      </c>
      <c r="Y794" s="188">
        <v>32</v>
      </c>
      <c r="Z794" s="188">
        <v>72</v>
      </c>
      <c r="AA794" s="188">
        <v>56</v>
      </c>
      <c r="AB794" s="188">
        <v>70</v>
      </c>
      <c r="AC794" s="188">
        <v>90</v>
      </c>
      <c r="AD794" s="189">
        <v>19.484999999999989</v>
      </c>
    </row>
    <row r="795" spans="1:30" s="183" customFormat="1" ht="11.35" x14ac:dyDescent="0.35">
      <c r="A795" s="175">
        <v>782</v>
      </c>
      <c r="B795" s="175">
        <v>16.0499999999995</v>
      </c>
      <c r="C795" s="175">
        <v>700.94999999999311</v>
      </c>
      <c r="D795" s="184">
        <v>2.8610204081632373</v>
      </c>
      <c r="E795" s="184">
        <v>3.9748570676941126</v>
      </c>
      <c r="F795" s="185">
        <v>1231.4844000000062</v>
      </c>
      <c r="G795" s="185">
        <v>16788.791129999776</v>
      </c>
      <c r="H795" s="185">
        <v>68.525678081631739</v>
      </c>
      <c r="I795" s="185">
        <v>180.34607349851743</v>
      </c>
      <c r="J795" s="185">
        <v>1600</v>
      </c>
      <c r="K795" s="185">
        <v>302300</v>
      </c>
      <c r="L795" s="185">
        <v>1233.8775510204082</v>
      </c>
      <c r="M795" s="185">
        <v>281.34495720520334</v>
      </c>
      <c r="N795" s="186">
        <v>9.6000000000000227</v>
      </c>
      <c r="O795" s="186">
        <v>179.99999999999912</v>
      </c>
      <c r="P795" s="186">
        <v>0.73469387755101678</v>
      </c>
      <c r="Q795" s="186">
        <v>1.7381921336865702</v>
      </c>
      <c r="R795" s="187">
        <v>0.85557828860272056</v>
      </c>
      <c r="S795" s="192">
        <v>9.6000000000000227</v>
      </c>
      <c r="T795" s="192">
        <v>211.34999999999903</v>
      </c>
      <c r="U795" s="192">
        <v>0.73469387755101678</v>
      </c>
      <c r="V795" s="192">
        <v>2.0447311093314933</v>
      </c>
      <c r="W795" s="187">
        <v>0.83042484053436105</v>
      </c>
      <c r="X795" s="187">
        <v>1.6860031291370816</v>
      </c>
      <c r="Y795" s="188">
        <v>46</v>
      </c>
      <c r="Z795" s="188">
        <v>67</v>
      </c>
      <c r="AA795" s="188">
        <v>47</v>
      </c>
      <c r="AB795" s="188">
        <v>79</v>
      </c>
      <c r="AC795" s="188">
        <v>81</v>
      </c>
      <c r="AD795" s="189">
        <v>20.772499999999983</v>
      </c>
    </row>
    <row r="796" spans="1:30" s="183" customFormat="1" ht="11.35" x14ac:dyDescent="0.35">
      <c r="A796" s="175">
        <v>783</v>
      </c>
      <c r="B796" s="175">
        <v>19.499999999999943</v>
      </c>
      <c r="C796" s="175">
        <v>723.59999999999809</v>
      </c>
      <c r="D796" s="184">
        <v>2.9534693877550944</v>
      </c>
      <c r="E796" s="184">
        <v>4.4950836308620747</v>
      </c>
      <c r="F796" s="185">
        <v>1512.584099999998</v>
      </c>
      <c r="G796" s="185">
        <v>20613.383079999989</v>
      </c>
      <c r="H796" s="185">
        <v>84.136257469387715</v>
      </c>
      <c r="I796" s="185">
        <v>206.12133319809101</v>
      </c>
      <c r="J796" s="185">
        <v>1600</v>
      </c>
      <c r="K796" s="185">
        <v>309800</v>
      </c>
      <c r="L796" s="185">
        <v>1264.4897959183672</v>
      </c>
      <c r="M796" s="185">
        <v>278.69030070478851</v>
      </c>
      <c r="N796" s="186">
        <v>9.4499999999998181</v>
      </c>
      <c r="O796" s="186">
        <v>155.39999999999918</v>
      </c>
      <c r="P796" s="186">
        <v>0.6342857142857109</v>
      </c>
      <c r="Q796" s="186">
        <v>1.5833560539065734</v>
      </c>
      <c r="R796" s="187">
        <v>0.87244521053927671</v>
      </c>
      <c r="S796" s="192">
        <v>9.5999999999999091</v>
      </c>
      <c r="T796" s="192">
        <v>169.19999999999908</v>
      </c>
      <c r="U796" s="192">
        <v>0.6342857142857109</v>
      </c>
      <c r="V796" s="192">
        <v>1.6843644617520741</v>
      </c>
      <c r="W796" s="187">
        <v>0.86111795124353663</v>
      </c>
      <c r="X796" s="187">
        <v>1.7335631617828133</v>
      </c>
      <c r="Y796" s="188">
        <v>33</v>
      </c>
      <c r="Z796" s="188">
        <v>67</v>
      </c>
      <c r="AA796" s="188">
        <v>60</v>
      </c>
      <c r="AB796" s="188">
        <v>83</v>
      </c>
      <c r="AC796" s="188">
        <v>77</v>
      </c>
      <c r="AD796" s="189">
        <v>20.304999999999986</v>
      </c>
    </row>
    <row r="797" spans="1:30" s="183" customFormat="1" ht="11.35" x14ac:dyDescent="0.35">
      <c r="A797" s="175">
        <v>784</v>
      </c>
      <c r="B797" s="175">
        <v>20.399999999999977</v>
      </c>
      <c r="C797" s="175">
        <v>818.70000000000744</v>
      </c>
      <c r="D797" s="184">
        <v>3.341632653061255</v>
      </c>
      <c r="E797" s="184">
        <v>4.4599976783326936</v>
      </c>
      <c r="F797" s="185">
        <v>1713.3696000000245</v>
      </c>
      <c r="G797" s="185">
        <v>22822.692865000241</v>
      </c>
      <c r="H797" s="185">
        <v>93.153848428572417</v>
      </c>
      <c r="I797" s="185">
        <v>247.45457890123015</v>
      </c>
      <c r="J797" s="185">
        <v>1600</v>
      </c>
      <c r="K797" s="185">
        <v>307600</v>
      </c>
      <c r="L797" s="185">
        <v>1255.5102040816328</v>
      </c>
      <c r="M797" s="185">
        <v>281.86339285461605</v>
      </c>
      <c r="N797" s="186">
        <v>7.6499999999999915</v>
      </c>
      <c r="O797" s="186">
        <v>161.09999999999945</v>
      </c>
      <c r="P797" s="186">
        <v>0.65755102040816105</v>
      </c>
      <c r="Q797" s="186">
        <v>1.6096577512874184</v>
      </c>
      <c r="R797" s="187">
        <v>0.86828550404709381</v>
      </c>
      <c r="S797" s="192">
        <v>11.700000000000001</v>
      </c>
      <c r="T797" s="192">
        <v>173.09999999999934</v>
      </c>
      <c r="U797" s="192">
        <v>0.65755102040816105</v>
      </c>
      <c r="V797" s="192">
        <v>1.786125432761938</v>
      </c>
      <c r="W797" s="187">
        <v>0.85847436840814362</v>
      </c>
      <c r="X797" s="187">
        <v>1.7267598724552373</v>
      </c>
      <c r="Y797" s="188">
        <v>33</v>
      </c>
      <c r="Z797" s="188">
        <v>70</v>
      </c>
      <c r="AA797" s="188">
        <v>57</v>
      </c>
      <c r="AB797" s="188">
        <v>84</v>
      </c>
      <c r="AC797" s="188">
        <v>76</v>
      </c>
      <c r="AD797" s="189">
        <v>20.384999999999991</v>
      </c>
    </row>
    <row r="798" spans="1:30" s="183" customFormat="1" ht="11.35" x14ac:dyDescent="0.35">
      <c r="A798" s="175">
        <v>785</v>
      </c>
      <c r="B798" s="175">
        <v>19.19999999999996</v>
      </c>
      <c r="C798" s="175">
        <v>789.90000000000157</v>
      </c>
      <c r="D798" s="184">
        <v>3.2240816326530677</v>
      </c>
      <c r="E798" s="184">
        <v>4.4142991007277415</v>
      </c>
      <c r="F798" s="185">
        <v>1686.5981999999956</v>
      </c>
      <c r="G798" s="185">
        <v>26889.714715000096</v>
      </c>
      <c r="H798" s="185">
        <v>109.75393761224529</v>
      </c>
      <c r="I798" s="185">
        <v>240.38905239835532</v>
      </c>
      <c r="J798" s="185">
        <v>1600</v>
      </c>
      <c r="K798" s="185">
        <v>318400</v>
      </c>
      <c r="L798" s="185">
        <v>1299.591836734694</v>
      </c>
      <c r="M798" s="185">
        <v>270.32129626016592</v>
      </c>
      <c r="N798" s="186">
        <v>7.6499999999999773</v>
      </c>
      <c r="O798" s="186">
        <v>152.54999999999853</v>
      </c>
      <c r="P798" s="186">
        <v>0.62265306122448383</v>
      </c>
      <c r="Q798" s="186">
        <v>1.5237085037991989</v>
      </c>
      <c r="R798" s="187">
        <v>0.8780429308070522</v>
      </c>
      <c r="S798" s="192">
        <v>13.650000000000002</v>
      </c>
      <c r="T798" s="192">
        <v>149.8499999999986</v>
      </c>
      <c r="U798" s="192">
        <v>0.62265306122448383</v>
      </c>
      <c r="V798" s="192">
        <v>1.7133209375347507</v>
      </c>
      <c r="W798" s="187">
        <v>0.88020146300515745</v>
      </c>
      <c r="X798" s="187">
        <v>1.7582443938122096</v>
      </c>
      <c r="Y798" s="188">
        <v>26</v>
      </c>
      <c r="Z798" s="188">
        <v>71</v>
      </c>
      <c r="AA798" s="188">
        <v>63</v>
      </c>
      <c r="AB798" s="188">
        <v>61</v>
      </c>
      <c r="AC798" s="188">
        <v>99</v>
      </c>
      <c r="AD798" s="189">
        <v>20.847499999999975</v>
      </c>
    </row>
    <row r="799" spans="1:30" s="183" customFormat="1" ht="11.35" x14ac:dyDescent="0.35">
      <c r="A799" s="175">
        <v>786</v>
      </c>
      <c r="B799" s="175">
        <v>16.94999999999996</v>
      </c>
      <c r="C799" s="175">
        <v>675.15000000000646</v>
      </c>
      <c r="D799" s="184">
        <v>2.755714285714312</v>
      </c>
      <c r="E799" s="184">
        <v>4.121960877472012</v>
      </c>
      <c r="F799" s="185">
        <v>1405.4984999999976</v>
      </c>
      <c r="G799" s="185">
        <v>18993.267190000155</v>
      </c>
      <c r="H799" s="185">
        <v>77.523539551021045</v>
      </c>
      <c r="I799" s="185">
        <v>194.43578182734174</v>
      </c>
      <c r="J799" s="185">
        <v>1600</v>
      </c>
      <c r="K799" s="185">
        <v>308450</v>
      </c>
      <c r="L799" s="185">
        <v>1258.9795918367347</v>
      </c>
      <c r="M799" s="185">
        <v>270.02007285706429</v>
      </c>
      <c r="N799" s="186">
        <v>9.4499999999999318</v>
      </c>
      <c r="O799" s="186">
        <v>185.84999999999837</v>
      </c>
      <c r="P799" s="186">
        <v>0.7585714285714219</v>
      </c>
      <c r="Q799" s="186">
        <v>1.706355045406313</v>
      </c>
      <c r="R799" s="187">
        <v>0.84788213627992748</v>
      </c>
      <c r="S799" s="192">
        <v>9.75</v>
      </c>
      <c r="T799" s="192">
        <v>171.74999999999835</v>
      </c>
      <c r="U799" s="192">
        <v>0.7585714285714219</v>
      </c>
      <c r="V799" s="192">
        <v>1.7708676729658615</v>
      </c>
      <c r="W799" s="187">
        <v>0.85942295887047382</v>
      </c>
      <c r="X799" s="187">
        <v>1.7073050951504012</v>
      </c>
      <c r="Y799" s="188">
        <v>29</v>
      </c>
      <c r="Z799" s="188">
        <v>77</v>
      </c>
      <c r="AA799" s="188">
        <v>54</v>
      </c>
      <c r="AB799" s="188">
        <v>74</v>
      </c>
      <c r="AC799" s="188">
        <v>86</v>
      </c>
      <c r="AD799" s="189">
        <v>20.362499999999972</v>
      </c>
    </row>
    <row r="800" spans="1:30" s="183" customFormat="1" ht="11.35" x14ac:dyDescent="0.35">
      <c r="A800" s="175">
        <v>787</v>
      </c>
      <c r="B800" s="175">
        <v>30.000000000000455</v>
      </c>
      <c r="C800" s="175">
        <v>1403.5500000000545</v>
      </c>
      <c r="D800" s="184">
        <v>5.7287755102043043</v>
      </c>
      <c r="E800" s="184">
        <v>7.1118838528975648</v>
      </c>
      <c r="F800" s="185">
        <v>2222.0262000000289</v>
      </c>
      <c r="G800" s="185">
        <v>42190.462195001433</v>
      </c>
      <c r="H800" s="185">
        <v>172.20596814286299</v>
      </c>
      <c r="I800" s="185">
        <v>374.39533385939615</v>
      </c>
      <c r="J800" s="185">
        <v>1600</v>
      </c>
      <c r="K800" s="185">
        <v>318900</v>
      </c>
      <c r="L800" s="185">
        <v>1301.6326530612246</v>
      </c>
      <c r="M800" s="185">
        <v>275.01376223965815</v>
      </c>
      <c r="N800" s="186">
        <v>7.6500000000000341</v>
      </c>
      <c r="O800" s="186">
        <v>123.29999999999852</v>
      </c>
      <c r="P800" s="186">
        <v>0.50326530612244291</v>
      </c>
      <c r="Q800" s="186">
        <v>1.3327485892976825</v>
      </c>
      <c r="R800" s="187">
        <v>0.89827991585199962</v>
      </c>
      <c r="S800" s="192">
        <v>9.6000000000000227</v>
      </c>
      <c r="T800" s="192">
        <v>131.24999999999841</v>
      </c>
      <c r="U800" s="192">
        <v>0.50326530612244291</v>
      </c>
      <c r="V800" s="192">
        <v>1.5630400705980241</v>
      </c>
      <c r="W800" s="187">
        <v>0.89172132161861262</v>
      </c>
      <c r="X800" s="187">
        <v>1.7900012374706122</v>
      </c>
      <c r="Y800" s="188">
        <v>20</v>
      </c>
      <c r="Z800" s="188">
        <v>65</v>
      </c>
      <c r="AA800" s="188">
        <v>75</v>
      </c>
      <c r="AB800" s="188">
        <v>86</v>
      </c>
      <c r="AC800" s="188">
        <v>74</v>
      </c>
      <c r="AD800" s="189">
        <v>20.202499999999976</v>
      </c>
    </row>
    <row r="801" spans="1:30" s="183" customFormat="1" ht="11.35" x14ac:dyDescent="0.35">
      <c r="A801" s="175">
        <v>788</v>
      </c>
      <c r="B801" s="175">
        <v>9</v>
      </c>
      <c r="C801" s="175">
        <v>379.34999999999962</v>
      </c>
      <c r="D801" s="184">
        <v>1.548367346938774</v>
      </c>
      <c r="E801" s="184">
        <v>2.1210057416957722</v>
      </c>
      <c r="F801" s="185">
        <v>588.9707999999971</v>
      </c>
      <c r="G801" s="185">
        <v>9906.1616499999873</v>
      </c>
      <c r="H801" s="185">
        <v>40.433312857142802</v>
      </c>
      <c r="I801" s="185">
        <v>97.775798129760162</v>
      </c>
      <c r="J801" s="185">
        <v>1600</v>
      </c>
      <c r="K801" s="185">
        <v>307350</v>
      </c>
      <c r="L801" s="185">
        <v>1254.4897959183672</v>
      </c>
      <c r="M801" s="185">
        <v>287.0144597409128</v>
      </c>
      <c r="N801" s="186">
        <v>9.5999999999999091</v>
      </c>
      <c r="O801" s="186">
        <v>178.79999999999853</v>
      </c>
      <c r="P801" s="186">
        <v>0.72979591836734092</v>
      </c>
      <c r="Q801" s="186">
        <v>1.6815141130178803</v>
      </c>
      <c r="R801" s="187">
        <v>0.85336449747816567</v>
      </c>
      <c r="S801" s="192">
        <v>9.6000000000000227</v>
      </c>
      <c r="T801" s="192">
        <v>178.34999999999883</v>
      </c>
      <c r="U801" s="192">
        <v>0.72979591836734092</v>
      </c>
      <c r="V801" s="192">
        <v>1.7033128034873348</v>
      </c>
      <c r="W801" s="187">
        <v>0.85373354656169365</v>
      </c>
      <c r="X801" s="187">
        <v>1.7070980440398593</v>
      </c>
      <c r="Y801" s="188">
        <v>41</v>
      </c>
      <c r="Z801" s="188">
        <v>61</v>
      </c>
      <c r="AA801" s="188">
        <v>58</v>
      </c>
      <c r="AB801" s="188">
        <v>86</v>
      </c>
      <c r="AC801" s="188">
        <v>74</v>
      </c>
      <c r="AD801" s="189">
        <v>20.32249999999998</v>
      </c>
    </row>
    <row r="802" spans="1:30" s="183" customFormat="1" ht="11.35" x14ac:dyDescent="0.35">
      <c r="A802" s="175">
        <v>789</v>
      </c>
      <c r="B802" s="175">
        <v>11.099999999999909</v>
      </c>
      <c r="C802" s="175">
        <v>440.10000000000571</v>
      </c>
      <c r="D802" s="184">
        <v>1.7963265306122682</v>
      </c>
      <c r="E802" s="184">
        <v>2.6071085782610735</v>
      </c>
      <c r="F802" s="185">
        <v>789.75630000001229</v>
      </c>
      <c r="G802" s="185">
        <v>8604.0305000001281</v>
      </c>
      <c r="H802" s="185">
        <v>35.118491836735217</v>
      </c>
      <c r="I802" s="185">
        <v>88.809829348386174</v>
      </c>
      <c r="J802" s="185">
        <v>1600</v>
      </c>
      <c r="K802" s="185">
        <v>312150</v>
      </c>
      <c r="L802" s="185">
        <v>1274.0816326530612</v>
      </c>
      <c r="M802" s="185">
        <v>281.26557055148328</v>
      </c>
      <c r="N802" s="186">
        <v>9.6000000000000227</v>
      </c>
      <c r="O802" s="186">
        <v>184.94999999999811</v>
      </c>
      <c r="P802" s="186">
        <v>0.75489795918366576</v>
      </c>
      <c r="Q802" s="186">
        <v>1.7553829651386732</v>
      </c>
      <c r="R802" s="187">
        <v>0.85058167716917255</v>
      </c>
      <c r="S802" s="192">
        <v>9.1499999999996362</v>
      </c>
      <c r="T802" s="192">
        <v>178.79999999999836</v>
      </c>
      <c r="U802" s="192">
        <v>0.75489795918366576</v>
      </c>
      <c r="V802" s="192">
        <v>1.7102781024406912</v>
      </c>
      <c r="W802" s="187">
        <v>0.85555016965584219</v>
      </c>
      <c r="X802" s="187">
        <v>1.7061318468250146</v>
      </c>
      <c r="Y802" s="188">
        <v>27</v>
      </c>
      <c r="Z802" s="188">
        <v>69</v>
      </c>
      <c r="AA802" s="188">
        <v>64</v>
      </c>
      <c r="AB802" s="188">
        <v>91</v>
      </c>
      <c r="AC802" s="188">
        <v>69</v>
      </c>
      <c r="AD802" s="189">
        <v>20.629999999999974</v>
      </c>
    </row>
    <row r="803" spans="1:30" s="183" customFormat="1" ht="11.35" x14ac:dyDescent="0.35">
      <c r="A803" s="175">
        <v>790</v>
      </c>
      <c r="B803" s="175">
        <v>17.549999999999955</v>
      </c>
      <c r="C803" s="175">
        <v>721.80000000000121</v>
      </c>
      <c r="D803" s="184">
        <v>2.946122448979597</v>
      </c>
      <c r="E803" s="184">
        <v>3.4627312116248703</v>
      </c>
      <c r="F803" s="185">
        <v>843.29910000000416</v>
      </c>
      <c r="G803" s="185">
        <v>15471.712615000068</v>
      </c>
      <c r="H803" s="185">
        <v>63.149847408163545</v>
      </c>
      <c r="I803" s="185">
        <v>134.29550235254757</v>
      </c>
      <c r="J803" s="185">
        <v>1600</v>
      </c>
      <c r="K803" s="185">
        <v>311050</v>
      </c>
      <c r="L803" s="185">
        <v>1269.591836734694</v>
      </c>
      <c r="M803" s="185">
        <v>267.39452634632056</v>
      </c>
      <c r="N803" s="186">
        <v>9.5999999999999091</v>
      </c>
      <c r="O803" s="186">
        <v>103.94999999999879</v>
      </c>
      <c r="P803" s="186">
        <v>0.42428571428570938</v>
      </c>
      <c r="Q803" s="186">
        <v>1.3038844864858006</v>
      </c>
      <c r="R803" s="187">
        <v>0.91272040302267088</v>
      </c>
      <c r="S803" s="192">
        <v>9.5999999999999943</v>
      </c>
      <c r="T803" s="192">
        <v>107.99999999999901</v>
      </c>
      <c r="U803" s="192">
        <v>0.42428571428570938</v>
      </c>
      <c r="V803" s="192">
        <v>1.3961405184555391</v>
      </c>
      <c r="W803" s="187">
        <v>0.90931989924433321</v>
      </c>
      <c r="X803" s="187">
        <v>1.8220403022670042</v>
      </c>
      <c r="Y803" s="188">
        <v>31</v>
      </c>
      <c r="Z803" s="188">
        <v>67</v>
      </c>
      <c r="AA803" s="188">
        <v>62</v>
      </c>
      <c r="AB803" s="188">
        <v>84</v>
      </c>
      <c r="AC803" s="188">
        <v>76</v>
      </c>
      <c r="AD803" s="189">
        <v>19.84999999999998</v>
      </c>
    </row>
    <row r="804" spans="1:30" s="183" customFormat="1" ht="11.35" x14ac:dyDescent="0.35">
      <c r="A804" s="175">
        <v>791</v>
      </c>
      <c r="B804" s="175">
        <v>21.150000000000432</v>
      </c>
      <c r="C804" s="175">
        <v>1168.6500000000153</v>
      </c>
      <c r="D804" s="184">
        <v>4.7700000000000626</v>
      </c>
      <c r="E804" s="184">
        <v>4.9201896704744055</v>
      </c>
      <c r="F804" s="185">
        <v>1392.1128000000326</v>
      </c>
      <c r="G804" s="185">
        <v>29508.775650000436</v>
      </c>
      <c r="H804" s="185">
        <v>120.44398224489974</v>
      </c>
      <c r="I804" s="185">
        <v>220.58350551967047</v>
      </c>
      <c r="J804" s="185">
        <v>1600</v>
      </c>
      <c r="K804" s="185">
        <v>308600</v>
      </c>
      <c r="L804" s="185">
        <v>1259.591836734694</v>
      </c>
      <c r="M804" s="185">
        <v>276.24501466960299</v>
      </c>
      <c r="N804" s="186">
        <v>7.6500000000000057</v>
      </c>
      <c r="O804" s="186">
        <v>113.09999999999864</v>
      </c>
      <c r="P804" s="186">
        <v>0.46163265306121898</v>
      </c>
      <c r="Q804" s="186">
        <v>1.4142343507811532</v>
      </c>
      <c r="R804" s="187">
        <v>0.90462939539590292</v>
      </c>
      <c r="S804" s="192">
        <v>15.600000000000001</v>
      </c>
      <c r="T804" s="192">
        <v>146.69999999999868</v>
      </c>
      <c r="U804" s="192">
        <v>0.46163265306121898</v>
      </c>
      <c r="V804" s="192">
        <v>1.9147343186126851</v>
      </c>
      <c r="W804" s="187">
        <v>0.8762964836832795</v>
      </c>
      <c r="X804" s="187">
        <v>1.7809258790791824</v>
      </c>
      <c r="Y804" s="188">
        <v>34</v>
      </c>
      <c r="Z804" s="188">
        <v>74</v>
      </c>
      <c r="AA804" s="188">
        <v>52</v>
      </c>
      <c r="AB804" s="188">
        <v>76</v>
      </c>
      <c r="AC804" s="188">
        <v>84</v>
      </c>
      <c r="AD804" s="189">
        <v>19.764999999999979</v>
      </c>
    </row>
    <row r="805" spans="1:30" s="183" customFormat="1" ht="11.35" x14ac:dyDescent="0.35">
      <c r="A805" s="175">
        <v>792</v>
      </c>
      <c r="B805" s="175">
        <v>38.999999999999943</v>
      </c>
      <c r="C805" s="175">
        <v>2479.4999999999859</v>
      </c>
      <c r="D805" s="184">
        <v>10.120408163265248</v>
      </c>
      <c r="E805" s="184">
        <v>9.8432942887871686</v>
      </c>
      <c r="F805" s="185">
        <v>3480.2819999999956</v>
      </c>
      <c r="G805" s="185">
        <v>74860.196534999486</v>
      </c>
      <c r="H805" s="185">
        <v>305.55182259183465</v>
      </c>
      <c r="I805" s="185">
        <v>593.0081144205592</v>
      </c>
      <c r="J805" s="185">
        <v>1600</v>
      </c>
      <c r="K805" s="185">
        <v>315000</v>
      </c>
      <c r="L805" s="185">
        <v>1285.7142857142858</v>
      </c>
      <c r="M805" s="185">
        <v>272.73658702425558</v>
      </c>
      <c r="N805" s="186">
        <v>7.6499999999999773</v>
      </c>
      <c r="O805" s="186">
        <v>79.799999999998576</v>
      </c>
      <c r="P805" s="186">
        <v>0.32571428571427991</v>
      </c>
      <c r="Q805" s="186">
        <v>1.2477980605851118</v>
      </c>
      <c r="R805" s="187">
        <v>0.93257287705957015</v>
      </c>
      <c r="S805" s="192">
        <v>13.650000000000002</v>
      </c>
      <c r="T805" s="192">
        <v>82.499999999998465</v>
      </c>
      <c r="U805" s="192">
        <v>0.32571428571427991</v>
      </c>
      <c r="V805" s="192">
        <v>1.3825083934691633</v>
      </c>
      <c r="W805" s="187">
        <v>0.93029150823827744</v>
      </c>
      <c r="X805" s="187">
        <v>1.8628643852978475</v>
      </c>
      <c r="Y805" s="188">
        <v>29</v>
      </c>
      <c r="Z805" s="188">
        <v>70</v>
      </c>
      <c r="AA805" s="188">
        <v>61</v>
      </c>
      <c r="AB805" s="188">
        <v>80</v>
      </c>
      <c r="AC805" s="188">
        <v>80</v>
      </c>
      <c r="AD805" s="189">
        <v>19.724999999999973</v>
      </c>
    </row>
    <row r="806" spans="1:30" s="183" customFormat="1" ht="11.35" x14ac:dyDescent="0.35">
      <c r="A806" s="175">
        <v>793</v>
      </c>
      <c r="B806" s="175">
        <v>15.899999999999864</v>
      </c>
      <c r="C806" s="175">
        <v>529.19999999999982</v>
      </c>
      <c r="D806" s="184">
        <v>2.1599999999999993</v>
      </c>
      <c r="E806" s="184">
        <v>3.1441514792691012</v>
      </c>
      <c r="F806" s="185">
        <v>1151.170199999988</v>
      </c>
      <c r="G806" s="185">
        <v>14292.87863499997</v>
      </c>
      <c r="H806" s="185">
        <v>58.338280142857023</v>
      </c>
      <c r="I806" s="185">
        <v>148.09805545013043</v>
      </c>
      <c r="J806" s="185">
        <v>1600</v>
      </c>
      <c r="K806" s="185">
        <v>316700</v>
      </c>
      <c r="L806" s="185">
        <v>1292.6530612244899</v>
      </c>
      <c r="M806" s="185">
        <v>279.42986091856312</v>
      </c>
      <c r="N806" s="186">
        <v>9.5999999999999091</v>
      </c>
      <c r="O806" s="186">
        <v>179.24999999999864</v>
      </c>
      <c r="P806" s="186">
        <v>0.73163265306121894</v>
      </c>
      <c r="Q806" s="186">
        <v>1.7033565548726817</v>
      </c>
      <c r="R806" s="187">
        <v>0.85683479094285475</v>
      </c>
      <c r="S806" s="192">
        <v>9.5999999999999091</v>
      </c>
      <c r="T806" s="192">
        <v>166.04999999999882</v>
      </c>
      <c r="U806" s="192">
        <v>0.73163265306121894</v>
      </c>
      <c r="V806" s="192">
        <v>1.6706927311969266</v>
      </c>
      <c r="W806" s="187">
        <v>0.86737750089852728</v>
      </c>
      <c r="X806" s="187">
        <v>1.724212291841382</v>
      </c>
      <c r="Y806" s="188">
        <v>30</v>
      </c>
      <c r="Z806" s="188">
        <v>71</v>
      </c>
      <c r="AA806" s="188">
        <v>59</v>
      </c>
      <c r="AB806" s="188">
        <v>81</v>
      </c>
      <c r="AC806" s="188">
        <v>79</v>
      </c>
      <c r="AD806" s="189">
        <v>20.867499999999982</v>
      </c>
    </row>
    <row r="807" spans="1:30" s="183" customFormat="1" ht="11.35" x14ac:dyDescent="0.35">
      <c r="A807" s="175">
        <v>794</v>
      </c>
      <c r="B807" s="175">
        <v>15.299999999999727</v>
      </c>
      <c r="C807" s="175">
        <v>567.30000000000064</v>
      </c>
      <c r="D807" s="184">
        <v>2.3155102040816353</v>
      </c>
      <c r="E807" s="184">
        <v>3.1714763984620631</v>
      </c>
      <c r="F807" s="185">
        <v>1298.4128999999759</v>
      </c>
      <c r="G807" s="185">
        <v>15095.871905000055</v>
      </c>
      <c r="H807" s="185">
        <v>61.615803693877773</v>
      </c>
      <c r="I807" s="185">
        <v>166.21869914867975</v>
      </c>
      <c r="J807" s="185">
        <v>1600</v>
      </c>
      <c r="K807" s="185">
        <v>312250</v>
      </c>
      <c r="L807" s="185">
        <v>1274.4897959183672</v>
      </c>
      <c r="M807" s="185">
        <v>269.73773863023257</v>
      </c>
      <c r="N807" s="186">
        <v>8.3999999999999773</v>
      </c>
      <c r="O807" s="186">
        <v>140.69999999999899</v>
      </c>
      <c r="P807" s="186">
        <v>0.57428571428571018</v>
      </c>
      <c r="Q807" s="186">
        <v>1.4036077636214264</v>
      </c>
      <c r="R807" s="187">
        <v>0.88594357976653759</v>
      </c>
      <c r="S807" s="192">
        <v>9.75</v>
      </c>
      <c r="T807" s="192">
        <v>180.74999999999909</v>
      </c>
      <c r="U807" s="192">
        <v>0.57428571428571018</v>
      </c>
      <c r="V807" s="192">
        <v>1.8220566488401084</v>
      </c>
      <c r="W807" s="187">
        <v>0.8534776264591446</v>
      </c>
      <c r="X807" s="187">
        <v>1.7394212062256822</v>
      </c>
      <c r="Y807" s="188">
        <v>31</v>
      </c>
      <c r="Z807" s="188">
        <v>73</v>
      </c>
      <c r="AA807" s="188">
        <v>56</v>
      </c>
      <c r="AB807" s="188">
        <v>77</v>
      </c>
      <c r="AC807" s="188">
        <v>83</v>
      </c>
      <c r="AD807" s="189">
        <v>20.559999999999985</v>
      </c>
    </row>
    <row r="808" spans="1:30" s="183" customFormat="1" ht="11.35" x14ac:dyDescent="0.35">
      <c r="A808" s="175">
        <v>795</v>
      </c>
      <c r="B808" s="175">
        <v>19.950000000000159</v>
      </c>
      <c r="C808" s="175">
        <v>1005.150000000014</v>
      </c>
      <c r="D808" s="184">
        <v>4.1026530612245464</v>
      </c>
      <c r="E808" s="184">
        <v>4.5247659913725249</v>
      </c>
      <c r="F808" s="185">
        <v>1472.4270000000104</v>
      </c>
      <c r="G808" s="185">
        <v>25045.983270000328</v>
      </c>
      <c r="H808" s="185">
        <v>102.22850314285849</v>
      </c>
      <c r="I808" s="185">
        <v>222.90674577158359</v>
      </c>
      <c r="J808" s="185">
        <v>1600</v>
      </c>
      <c r="K808" s="185">
        <v>316550</v>
      </c>
      <c r="L808" s="185">
        <v>1292.0408163265306</v>
      </c>
      <c r="M808" s="185">
        <v>273.3518389098499</v>
      </c>
      <c r="N808" s="186">
        <v>7.6500000000000057</v>
      </c>
      <c r="O808" s="186">
        <v>99.749999999997513</v>
      </c>
      <c r="P808" s="186">
        <v>0.40714285714284698</v>
      </c>
      <c r="Q808" s="186">
        <v>1.235365148116254</v>
      </c>
      <c r="R808" s="187">
        <v>0.91683341670835605</v>
      </c>
      <c r="S808" s="192">
        <v>9.75</v>
      </c>
      <c r="T808" s="192">
        <v>113.39999999999736</v>
      </c>
      <c r="U808" s="192">
        <v>0.40714285714284698</v>
      </c>
      <c r="V808" s="192">
        <v>1.4681621163890402</v>
      </c>
      <c r="W808" s="187">
        <v>0.90545272636318364</v>
      </c>
      <c r="X808" s="187">
        <v>1.8222861430715396</v>
      </c>
      <c r="Y808" s="188">
        <v>27</v>
      </c>
      <c r="Z808" s="188">
        <v>69</v>
      </c>
      <c r="AA808" s="188">
        <v>64</v>
      </c>
      <c r="AB808" s="188">
        <v>78</v>
      </c>
      <c r="AC808" s="188">
        <v>82</v>
      </c>
      <c r="AD808" s="189">
        <v>19.989999999999956</v>
      </c>
    </row>
    <row r="809" spans="1:30" s="183" customFormat="1" ht="11.35" x14ac:dyDescent="0.35">
      <c r="A809" s="175">
        <v>796</v>
      </c>
      <c r="B809" s="175">
        <v>16.200000000000273</v>
      </c>
      <c r="C809" s="175">
        <v>811.5000000000116</v>
      </c>
      <c r="D809" s="184">
        <v>3.3122448979592312</v>
      </c>
      <c r="E809" s="184">
        <v>3.7321835043673053</v>
      </c>
      <c r="F809" s="185">
        <v>1177.9416000000347</v>
      </c>
      <c r="G809" s="185">
        <v>18736.03865500032</v>
      </c>
      <c r="H809" s="185">
        <v>76.473627163266613</v>
      </c>
      <c r="I809" s="185">
        <v>165.1881136959733</v>
      </c>
      <c r="J809" s="185">
        <v>1600</v>
      </c>
      <c r="K809" s="185">
        <v>306300</v>
      </c>
      <c r="L809" s="185">
        <v>1250.204081632653</v>
      </c>
      <c r="M809" s="185">
        <v>275.18615008097095</v>
      </c>
      <c r="N809" s="186">
        <v>9.6000000000000227</v>
      </c>
      <c r="O809" s="186">
        <v>123.89999999999844</v>
      </c>
      <c r="P809" s="186">
        <v>0.50571428571427934</v>
      </c>
      <c r="Q809" s="186">
        <v>1.545037004172475</v>
      </c>
      <c r="R809" s="187">
        <v>0.89655604257983845</v>
      </c>
      <c r="S809" s="192">
        <v>9.75</v>
      </c>
      <c r="T809" s="192">
        <v>148.64999999999878</v>
      </c>
      <c r="U809" s="192">
        <v>0.50571428571427934</v>
      </c>
      <c r="V809" s="192">
        <v>1.7226866024160719</v>
      </c>
      <c r="W809" s="187">
        <v>0.87589229805886137</v>
      </c>
      <c r="X809" s="187">
        <v>1.7724483406386997</v>
      </c>
      <c r="Y809" s="188">
        <v>33</v>
      </c>
      <c r="Z809" s="188">
        <v>70</v>
      </c>
      <c r="AA809" s="188">
        <v>57</v>
      </c>
      <c r="AB809" s="188">
        <v>70</v>
      </c>
      <c r="AC809" s="188">
        <v>90</v>
      </c>
      <c r="AD809" s="189">
        <v>19.962499999999977</v>
      </c>
    </row>
    <row r="810" spans="1:30" s="183" customFormat="1" ht="11.35" x14ac:dyDescent="0.35">
      <c r="A810" s="175">
        <v>797</v>
      </c>
      <c r="B810" s="175">
        <v>14.400000000000006</v>
      </c>
      <c r="C810" s="175">
        <v>797.40000000000316</v>
      </c>
      <c r="D810" s="184">
        <v>3.2546938775510332</v>
      </c>
      <c r="E810" s="184">
        <v>3.583332946903488</v>
      </c>
      <c r="F810" s="185">
        <v>950.38469999999813</v>
      </c>
      <c r="G810" s="185">
        <v>18126.320020000065</v>
      </c>
      <c r="H810" s="185">
        <v>73.984979673469653</v>
      </c>
      <c r="I810" s="185">
        <v>149.26868700151115</v>
      </c>
      <c r="J810" s="185">
        <v>1600</v>
      </c>
      <c r="K810" s="185">
        <v>313100</v>
      </c>
      <c r="L810" s="185">
        <v>1277.9591836734694</v>
      </c>
      <c r="M810" s="185">
        <v>273.30685624671418</v>
      </c>
      <c r="N810" s="186">
        <v>9.4499999999999318</v>
      </c>
      <c r="O810" s="186">
        <v>104.84999999999994</v>
      </c>
      <c r="P810" s="186">
        <v>0.42795918367346913</v>
      </c>
      <c r="Q810" s="186">
        <v>1.3591462779570653</v>
      </c>
      <c r="R810" s="187">
        <v>0.91188705407790249</v>
      </c>
      <c r="S810" s="192">
        <v>9.5999999999999943</v>
      </c>
      <c r="T810" s="192">
        <v>121.94999999999951</v>
      </c>
      <c r="U810" s="192">
        <v>0.42795918367346913</v>
      </c>
      <c r="V810" s="192">
        <v>1.4766783523071654</v>
      </c>
      <c r="W810" s="187">
        <v>0.8975167023824534</v>
      </c>
      <c r="X810" s="187">
        <v>1.8094037564603558</v>
      </c>
      <c r="Y810" s="188">
        <v>30</v>
      </c>
      <c r="Z810" s="188">
        <v>70</v>
      </c>
      <c r="AA810" s="188">
        <v>60</v>
      </c>
      <c r="AB810" s="188">
        <v>77</v>
      </c>
      <c r="AC810" s="188">
        <v>83</v>
      </c>
      <c r="AD810" s="189">
        <v>19.832499999999992</v>
      </c>
    </row>
    <row r="811" spans="1:30" s="183" customFormat="1" ht="11.35" x14ac:dyDescent="0.35">
      <c r="A811" s="175">
        <v>798</v>
      </c>
      <c r="B811" s="175">
        <v>17.100000000000023</v>
      </c>
      <c r="C811" s="175">
        <v>386.40000000000651</v>
      </c>
      <c r="D811" s="184">
        <v>1.5771428571428838</v>
      </c>
      <c r="E811" s="184">
        <v>2.8998636203093429</v>
      </c>
      <c r="F811" s="185">
        <v>776.37060000001429</v>
      </c>
      <c r="G811" s="185">
        <v>7149.3767350001444</v>
      </c>
      <c r="H811" s="185">
        <v>29.181129530612836</v>
      </c>
      <c r="I811" s="185">
        <v>78.006686029916111</v>
      </c>
      <c r="J811" s="185">
        <v>1600</v>
      </c>
      <c r="K811" s="185">
        <v>313550</v>
      </c>
      <c r="L811" s="185">
        <v>1279.795918367347</v>
      </c>
      <c r="M811" s="185">
        <v>276.07828685913563</v>
      </c>
      <c r="N811" s="186">
        <v>9.5999999999999091</v>
      </c>
      <c r="O811" s="186">
        <v>173.54999999999822</v>
      </c>
      <c r="P811" s="186">
        <v>0.70836734693876824</v>
      </c>
      <c r="Q811" s="186">
        <v>1.5752378781313836</v>
      </c>
      <c r="R811" s="187">
        <v>0.85963848113551022</v>
      </c>
      <c r="S811" s="192">
        <v>7.8000000000000007</v>
      </c>
      <c r="T811" s="192">
        <v>172.64999999999827</v>
      </c>
      <c r="U811" s="192">
        <v>0.70836734693876824</v>
      </c>
      <c r="V811" s="192">
        <v>1.5750189981170173</v>
      </c>
      <c r="W811" s="187">
        <v>0.86036637146670014</v>
      </c>
      <c r="X811" s="187">
        <v>1.7200048526022105</v>
      </c>
      <c r="Y811" s="188">
        <v>33</v>
      </c>
      <c r="Z811" s="188">
        <v>69</v>
      </c>
      <c r="AA811" s="188">
        <v>58</v>
      </c>
      <c r="AB811" s="188">
        <v>88</v>
      </c>
      <c r="AC811" s="188">
        <v>72</v>
      </c>
      <c r="AD811" s="189">
        <v>20.60749999999997</v>
      </c>
    </row>
    <row r="812" spans="1:30" s="183" customFormat="1" ht="11.35" x14ac:dyDescent="0.35">
      <c r="A812" s="175">
        <v>799</v>
      </c>
      <c r="B812" s="175">
        <v>24.150000000000546</v>
      </c>
      <c r="C812" s="175">
        <v>1631.7000000000348</v>
      </c>
      <c r="D812" s="184">
        <v>6.6600000000001423</v>
      </c>
      <c r="E812" s="184">
        <v>6.3674724120355863</v>
      </c>
      <c r="F812" s="185">
        <v>1833.840900000057</v>
      </c>
      <c r="G812" s="185">
        <v>38855.117580000835</v>
      </c>
      <c r="H812" s="185">
        <v>158.59231665306464</v>
      </c>
      <c r="I812" s="185">
        <v>300.26463268305076</v>
      </c>
      <c r="J812" s="185">
        <v>1600</v>
      </c>
      <c r="K812" s="185">
        <v>310550</v>
      </c>
      <c r="L812" s="185">
        <v>1267.5510204081634</v>
      </c>
      <c r="M812" s="185">
        <v>278.2375047806774</v>
      </c>
      <c r="N812" s="186">
        <v>9.5999999999999091</v>
      </c>
      <c r="O812" s="186">
        <v>85.649999999999039</v>
      </c>
      <c r="P812" s="186">
        <v>0.34959183673468996</v>
      </c>
      <c r="Q812" s="186">
        <v>1.3266498530961159</v>
      </c>
      <c r="R812" s="187">
        <v>0.92538873644322561</v>
      </c>
      <c r="S812" s="192">
        <v>9.6000000000000227</v>
      </c>
      <c r="T812" s="192">
        <v>73.949999999999221</v>
      </c>
      <c r="U812" s="192">
        <v>0.34959183673468996</v>
      </c>
      <c r="V812" s="192">
        <v>1.2266368680347397</v>
      </c>
      <c r="W812" s="187">
        <v>0.9355808179798778</v>
      </c>
      <c r="X812" s="187">
        <v>1.8609695544231033</v>
      </c>
      <c r="Y812" s="188">
        <v>31</v>
      </c>
      <c r="Z812" s="188">
        <v>75</v>
      </c>
      <c r="AA812" s="188">
        <v>54</v>
      </c>
      <c r="AB812" s="188">
        <v>81</v>
      </c>
      <c r="AC812" s="188">
        <v>79</v>
      </c>
      <c r="AD812" s="189">
        <v>19.132499999999986</v>
      </c>
    </row>
    <row r="813" spans="1:30" s="183" customFormat="1" ht="11.35" x14ac:dyDescent="0.35">
      <c r="A813" s="175">
        <v>800</v>
      </c>
      <c r="B813" s="175">
        <v>24.449999999999591</v>
      </c>
      <c r="C813" s="175">
        <v>891.60000000000286</v>
      </c>
      <c r="D813" s="184">
        <v>3.6391836734693994</v>
      </c>
      <c r="E813" s="184">
        <v>4.4638846002469839</v>
      </c>
      <c r="F813" s="185">
        <v>2181.869099999964</v>
      </c>
      <c r="G813" s="185">
        <v>22242.348404999979</v>
      </c>
      <c r="H813" s="185">
        <v>90.785095530612153</v>
      </c>
      <c r="I813" s="185">
        <v>218.11463105913501</v>
      </c>
      <c r="J813" s="185">
        <v>1600</v>
      </c>
      <c r="K813" s="185">
        <v>307000</v>
      </c>
      <c r="L813" s="185">
        <v>1253.0612244897959</v>
      </c>
      <c r="M813" s="185">
        <v>272.81324364541143</v>
      </c>
      <c r="N813" s="186">
        <v>7.3499999999999091</v>
      </c>
      <c r="O813" s="186">
        <v>124.49999999999886</v>
      </c>
      <c r="P813" s="186">
        <v>0.50816326530611777</v>
      </c>
      <c r="Q813" s="186">
        <v>1.4133419780809069</v>
      </c>
      <c r="R813" s="187">
        <v>0.89545282781206781</v>
      </c>
      <c r="S813" s="192">
        <v>7.8000000000000007</v>
      </c>
      <c r="T813" s="192">
        <v>128.8499999999986</v>
      </c>
      <c r="U813" s="192">
        <v>0.50816326530611777</v>
      </c>
      <c r="V813" s="192">
        <v>1.4704854757162251</v>
      </c>
      <c r="W813" s="187">
        <v>0.8917999748079114</v>
      </c>
      <c r="X813" s="187">
        <v>1.7872528026199792</v>
      </c>
      <c r="Y813" s="188">
        <v>29</v>
      </c>
      <c r="Z813" s="188">
        <v>80</v>
      </c>
      <c r="AA813" s="188">
        <v>51</v>
      </c>
      <c r="AB813" s="188">
        <v>77</v>
      </c>
      <c r="AC813" s="188">
        <v>83</v>
      </c>
      <c r="AD813" s="189">
        <v>19.847499999999979</v>
      </c>
    </row>
    <row r="814" spans="1:30" s="183" customFormat="1" ht="11.35" x14ac:dyDescent="0.35">
      <c r="A814" s="175">
        <v>801</v>
      </c>
      <c r="B814" s="175">
        <v>15.599999999999966</v>
      </c>
      <c r="C814" s="175">
        <v>899.70000000000778</v>
      </c>
      <c r="D814" s="184">
        <v>3.6722448979592155</v>
      </c>
      <c r="E814" s="184">
        <v>4.0222772408269387</v>
      </c>
      <c r="F814" s="185">
        <v>1191.3273000000124</v>
      </c>
      <c r="G814" s="185">
        <v>22595.359060000206</v>
      </c>
      <c r="H814" s="185">
        <v>92.225955346939614</v>
      </c>
      <c r="I814" s="185">
        <v>184.9468006972881</v>
      </c>
      <c r="J814" s="185">
        <v>1600</v>
      </c>
      <c r="K814" s="185">
        <v>313150</v>
      </c>
      <c r="L814" s="185">
        <v>1278.1632653061224</v>
      </c>
      <c r="M814" s="185">
        <v>259.26024545722402</v>
      </c>
      <c r="N814" s="186">
        <v>7.6499999999998636</v>
      </c>
      <c r="O814" s="186">
        <v>112.94999999999882</v>
      </c>
      <c r="P814" s="186">
        <v>0.46102040816326051</v>
      </c>
      <c r="Q814" s="186">
        <v>1.3559526396807497</v>
      </c>
      <c r="R814" s="187">
        <v>0.90482810920121426</v>
      </c>
      <c r="S814" s="192">
        <v>11.700000000000001</v>
      </c>
      <c r="T814" s="192">
        <v>127.19999999999888</v>
      </c>
      <c r="U814" s="192">
        <v>0.46102040816326051</v>
      </c>
      <c r="V814" s="192">
        <v>1.467712389655657</v>
      </c>
      <c r="W814" s="187">
        <v>0.8928210313447934</v>
      </c>
      <c r="X814" s="187">
        <v>1.7976491405460076</v>
      </c>
      <c r="Y814" s="188">
        <v>21</v>
      </c>
      <c r="Z814" s="188">
        <v>87</v>
      </c>
      <c r="AA814" s="188">
        <v>52</v>
      </c>
      <c r="AB814" s="188">
        <v>65</v>
      </c>
      <c r="AC814" s="188">
        <v>95</v>
      </c>
      <c r="AD814" s="189">
        <v>19.77999999999998</v>
      </c>
    </row>
    <row r="815" spans="1:30" s="183" customFormat="1" ht="11.35" x14ac:dyDescent="0.35">
      <c r="A815" s="175">
        <v>802</v>
      </c>
      <c r="B815" s="175">
        <v>21.750000000000057</v>
      </c>
      <c r="C815" s="175">
        <v>976.80000000000916</v>
      </c>
      <c r="D815" s="184">
        <v>3.9869387755102417</v>
      </c>
      <c r="E815" s="184">
        <v>5.5115167068758</v>
      </c>
      <c r="F815" s="185">
        <v>1766.9124000000115</v>
      </c>
      <c r="G815" s="185">
        <v>23755.304330000279</v>
      </c>
      <c r="H815" s="185">
        <v>96.960425836735837</v>
      </c>
      <c r="I815" s="185">
        <v>222.12872527813096</v>
      </c>
      <c r="J815" s="185">
        <v>1600</v>
      </c>
      <c r="K815" s="185">
        <v>314850</v>
      </c>
      <c r="L815" s="185">
        <v>1285.1020408163265</v>
      </c>
      <c r="M815" s="185">
        <v>266.48995343671652</v>
      </c>
      <c r="N815" s="186">
        <v>9.5999999999999091</v>
      </c>
      <c r="O815" s="186">
        <v>131.84999999999874</v>
      </c>
      <c r="P815" s="186">
        <v>0.53816326530611736</v>
      </c>
      <c r="Q815" s="186">
        <v>1.5438477499010432</v>
      </c>
      <c r="R815" s="187">
        <v>0.89079388743943433</v>
      </c>
      <c r="S815" s="192">
        <v>13.650000000000002</v>
      </c>
      <c r="T815" s="192">
        <v>157.34999999999849</v>
      </c>
      <c r="U815" s="192">
        <v>0.53816326530611736</v>
      </c>
      <c r="V815" s="192">
        <v>1.7759034474129651</v>
      </c>
      <c r="W815" s="187">
        <v>0.86967325133557083</v>
      </c>
      <c r="X815" s="187">
        <v>1.760467138775005</v>
      </c>
      <c r="Y815" s="188">
        <v>24</v>
      </c>
      <c r="Z815" s="188">
        <v>73</v>
      </c>
      <c r="AA815" s="188">
        <v>63</v>
      </c>
      <c r="AB815" s="188">
        <v>73</v>
      </c>
      <c r="AC815" s="188">
        <v>87</v>
      </c>
      <c r="AD815" s="189">
        <v>20.122499999999977</v>
      </c>
    </row>
    <row r="816" spans="1:30" s="183" customFormat="1" ht="11.35" x14ac:dyDescent="0.35">
      <c r="A816" s="175">
        <v>803</v>
      </c>
      <c r="B816" s="175">
        <v>14.10000000000025</v>
      </c>
      <c r="C816" s="175">
        <v>572.250000000005</v>
      </c>
      <c r="D816" s="184">
        <v>2.3357142857143063</v>
      </c>
      <c r="E816" s="184">
        <v>3.0724649686541086</v>
      </c>
      <c r="F816" s="185">
        <v>977.15610000001436</v>
      </c>
      <c r="G816" s="185">
        <v>12534.22075000005</v>
      </c>
      <c r="H816" s="185">
        <v>51.160084693877756</v>
      </c>
      <c r="I816" s="185">
        <v>116.23423214288938</v>
      </c>
      <c r="J816" s="185">
        <v>1600</v>
      </c>
      <c r="K816" s="185">
        <v>310950</v>
      </c>
      <c r="L816" s="185">
        <v>1269.1836734693877</v>
      </c>
      <c r="M816" s="185">
        <v>279.01199174162866</v>
      </c>
      <c r="N816" s="186">
        <v>7.5</v>
      </c>
      <c r="O816" s="186">
        <v>132.1499999999989</v>
      </c>
      <c r="P816" s="186">
        <v>0.53938775510203629</v>
      </c>
      <c r="Q816" s="186">
        <v>1.4329372107142071</v>
      </c>
      <c r="R816" s="187">
        <v>0.89270490805017733</v>
      </c>
      <c r="S816" s="192">
        <v>7.6500000000000057</v>
      </c>
      <c r="T816" s="192">
        <v>163.64999999999861</v>
      </c>
      <c r="U816" s="192">
        <v>0.53938775510203629</v>
      </c>
      <c r="V816" s="192">
        <v>1.6195032880381961</v>
      </c>
      <c r="W816" s="187">
        <v>0.86712946047984507</v>
      </c>
      <c r="X816" s="187">
        <v>1.7598343685300224</v>
      </c>
      <c r="Y816" s="188">
        <v>35</v>
      </c>
      <c r="Z816" s="188">
        <v>67</v>
      </c>
      <c r="AA816" s="188">
        <v>58</v>
      </c>
      <c r="AB816" s="188">
        <v>81</v>
      </c>
      <c r="AC816" s="188">
        <v>79</v>
      </c>
      <c r="AD816" s="189">
        <v>20.527499999999979</v>
      </c>
    </row>
    <row r="817" spans="1:30" s="183" customFormat="1" ht="11.35" x14ac:dyDescent="0.35">
      <c r="A817" s="175">
        <v>804</v>
      </c>
      <c r="B817" s="175">
        <v>30.750000000000114</v>
      </c>
      <c r="C817" s="175">
        <v>1079.2500000000123</v>
      </c>
      <c r="D817" s="184">
        <v>4.4051020408163764</v>
      </c>
      <c r="E817" s="184">
        <v>5.883282833187895</v>
      </c>
      <c r="F817" s="185">
        <v>2744.0685000000108</v>
      </c>
      <c r="G817" s="185">
        <v>32792.882780000415</v>
      </c>
      <c r="H817" s="185">
        <v>133.84850114285882</v>
      </c>
      <c r="I817" s="185">
        <v>333.42610993603495</v>
      </c>
      <c r="J817" s="185">
        <v>1600</v>
      </c>
      <c r="K817" s="185">
        <v>319800</v>
      </c>
      <c r="L817" s="185">
        <v>1305.3061224489795</v>
      </c>
      <c r="M817" s="185">
        <v>280.17194691726559</v>
      </c>
      <c r="N817" s="186">
        <v>8.0999999999997954</v>
      </c>
      <c r="O817" s="186">
        <v>114.1499999999989</v>
      </c>
      <c r="P817" s="186">
        <v>0.46591836734693426</v>
      </c>
      <c r="Q817" s="186">
        <v>1.4095879504415625</v>
      </c>
      <c r="R817" s="187">
        <v>0.90719512195122032</v>
      </c>
      <c r="S817" s="192">
        <v>11.700000000000001</v>
      </c>
      <c r="T817" s="192">
        <v>158.99999999999892</v>
      </c>
      <c r="U817" s="192">
        <v>0.46591836734693426</v>
      </c>
      <c r="V817" s="192">
        <v>1.7056706830716035</v>
      </c>
      <c r="W817" s="187">
        <v>0.87073170731707394</v>
      </c>
      <c r="X817" s="187">
        <v>1.7779268292682944</v>
      </c>
      <c r="Y817" s="188">
        <v>36</v>
      </c>
      <c r="Z817" s="188">
        <v>58</v>
      </c>
      <c r="AA817" s="188">
        <v>66</v>
      </c>
      <c r="AB817" s="188">
        <v>80</v>
      </c>
      <c r="AC817" s="188">
        <v>80</v>
      </c>
      <c r="AD817" s="189">
        <v>20.499999999999982</v>
      </c>
    </row>
    <row r="818" spans="1:30" s="183" customFormat="1" ht="11.35" x14ac:dyDescent="0.35">
      <c r="A818" s="175">
        <v>805</v>
      </c>
      <c r="B818" s="175">
        <v>12.900000000000205</v>
      </c>
      <c r="C818" s="175">
        <v>526.50000000000364</v>
      </c>
      <c r="D818" s="184">
        <v>2.1489795918367496</v>
      </c>
      <c r="E818" s="184">
        <v>3.3291264576302089</v>
      </c>
      <c r="F818" s="185">
        <v>923.61330000000214</v>
      </c>
      <c r="G818" s="185">
        <v>9708.9456700000428</v>
      </c>
      <c r="H818" s="185">
        <v>39.628349673469565</v>
      </c>
      <c r="I818" s="185">
        <v>113.26006822654415</v>
      </c>
      <c r="J818" s="185">
        <v>1600</v>
      </c>
      <c r="K818" s="185">
        <v>308700</v>
      </c>
      <c r="L818" s="185">
        <v>1260</v>
      </c>
      <c r="M818" s="185">
        <v>264.52090933498971</v>
      </c>
      <c r="N818" s="186">
        <v>7.6500000000000057</v>
      </c>
      <c r="O818" s="186">
        <v>198.59999999999883</v>
      </c>
      <c r="P818" s="186">
        <v>0.81061224489795436</v>
      </c>
      <c r="Q818" s="186">
        <v>1.737888308022379</v>
      </c>
      <c r="R818" s="187">
        <v>0.84117082533589327</v>
      </c>
      <c r="S818" s="192">
        <v>7.8000000000000007</v>
      </c>
      <c r="T818" s="192">
        <v>237.59999999999906</v>
      </c>
      <c r="U818" s="192">
        <v>0.81061224489795436</v>
      </c>
      <c r="V818" s="192">
        <v>1.9633595432026403</v>
      </c>
      <c r="W818" s="187">
        <v>0.80998080614203516</v>
      </c>
      <c r="X818" s="187">
        <v>1.6511516314779284</v>
      </c>
      <c r="Y818" s="188">
        <v>29</v>
      </c>
      <c r="Z818" s="188">
        <v>84</v>
      </c>
      <c r="AA818" s="188">
        <v>47</v>
      </c>
      <c r="AB818" s="188">
        <v>67</v>
      </c>
      <c r="AC818" s="188">
        <v>93</v>
      </c>
      <c r="AD818" s="189">
        <v>20.839999999999982</v>
      </c>
    </row>
    <row r="819" spans="1:30" s="183" customFormat="1" ht="11.35" x14ac:dyDescent="0.35">
      <c r="A819" s="175">
        <v>806</v>
      </c>
      <c r="B819" s="175">
        <v>20.400000000000205</v>
      </c>
      <c r="C819" s="175">
        <v>1190.7000000000369</v>
      </c>
      <c r="D819" s="184">
        <v>4.8600000000001504</v>
      </c>
      <c r="E819" s="184">
        <v>5.6495350164098674</v>
      </c>
      <c r="F819" s="185">
        <v>1793.6838000000732</v>
      </c>
      <c r="G819" s="185">
        <v>39039.76587500146</v>
      </c>
      <c r="H819" s="185">
        <v>159.34598316327126</v>
      </c>
      <c r="I819" s="185">
        <v>326.22183650761025</v>
      </c>
      <c r="J819" s="185">
        <v>1600</v>
      </c>
      <c r="K819" s="185">
        <v>318250</v>
      </c>
      <c r="L819" s="185">
        <v>1298.9795918367347</v>
      </c>
      <c r="M819" s="185">
        <v>264.04983460621668</v>
      </c>
      <c r="N819" s="186">
        <v>7.6500000000000057</v>
      </c>
      <c r="O819" s="186">
        <v>132.14999999999839</v>
      </c>
      <c r="P819" s="186">
        <v>0.53938775510203418</v>
      </c>
      <c r="Q819" s="186">
        <v>1.5065939875401271</v>
      </c>
      <c r="R819" s="187">
        <v>0.8941868844583245</v>
      </c>
      <c r="S819" s="192">
        <v>11.700000000000001</v>
      </c>
      <c r="T819" s="192">
        <v>126.89999999999819</v>
      </c>
      <c r="U819" s="192">
        <v>0.53938775510203418</v>
      </c>
      <c r="V819" s="192">
        <v>1.4894725928611527</v>
      </c>
      <c r="W819" s="187">
        <v>0.89839058371366931</v>
      </c>
      <c r="X819" s="187">
        <v>1.7925774681719937</v>
      </c>
      <c r="Y819" s="188">
        <v>33</v>
      </c>
      <c r="Z819" s="188">
        <v>73</v>
      </c>
      <c r="AA819" s="188">
        <v>54</v>
      </c>
      <c r="AB819" s="188">
        <v>75</v>
      </c>
      <c r="AC819" s="188">
        <v>85</v>
      </c>
      <c r="AD819" s="189">
        <v>20.814999999999973</v>
      </c>
    </row>
    <row r="820" spans="1:30" s="183" customFormat="1" ht="11.35" x14ac:dyDescent="0.35">
      <c r="A820" s="175">
        <v>807</v>
      </c>
      <c r="B820" s="175">
        <v>29.400000000000091</v>
      </c>
      <c r="C820" s="175">
        <v>1303.800000000005</v>
      </c>
      <c r="D820" s="184">
        <v>5.3216326530612443</v>
      </c>
      <c r="E820" s="184">
        <v>6.1809829802555232</v>
      </c>
      <c r="F820" s="185">
        <v>2288.9547000000084</v>
      </c>
      <c r="G820" s="185">
        <v>34759.390840000116</v>
      </c>
      <c r="H820" s="185">
        <v>141.87506465306171</v>
      </c>
      <c r="I820" s="185">
        <v>336.41551930724484</v>
      </c>
      <c r="J820" s="185">
        <v>1600</v>
      </c>
      <c r="K820" s="185">
        <v>312200</v>
      </c>
      <c r="L820" s="185">
        <v>1274.2857142857142</v>
      </c>
      <c r="M820" s="185">
        <v>283.26260769475522</v>
      </c>
      <c r="N820" s="186">
        <v>9.6000000000000227</v>
      </c>
      <c r="O820" s="186">
        <v>105.14999999999895</v>
      </c>
      <c r="P820" s="186">
        <v>0.42918367346938346</v>
      </c>
      <c r="Q820" s="186">
        <v>1.4011907066683067</v>
      </c>
      <c r="R820" s="187">
        <v>0.91081424936386846</v>
      </c>
      <c r="S820" s="192">
        <v>11.700000000000001</v>
      </c>
      <c r="T820" s="192">
        <v>83.549999999998903</v>
      </c>
      <c r="U820" s="192">
        <v>0.42918367346938346</v>
      </c>
      <c r="V820" s="192">
        <v>1.2517041578432602</v>
      </c>
      <c r="W820" s="187">
        <v>0.92913486005089152</v>
      </c>
      <c r="X820" s="187">
        <v>1.83994910941476</v>
      </c>
      <c r="Y820" s="188">
        <v>31</v>
      </c>
      <c r="Z820" s="188">
        <v>70</v>
      </c>
      <c r="AA820" s="188">
        <v>59</v>
      </c>
      <c r="AB820" s="188">
        <v>85</v>
      </c>
      <c r="AC820" s="188">
        <v>75</v>
      </c>
      <c r="AD820" s="189">
        <v>19.649999999999981</v>
      </c>
    </row>
    <row r="821" spans="1:30" s="183" customFormat="1" ht="11.35" x14ac:dyDescent="0.35">
      <c r="A821" s="175">
        <v>808</v>
      </c>
      <c r="B821" s="175">
        <v>24.900000000000034</v>
      </c>
      <c r="C821" s="175">
        <v>987.44999999999732</v>
      </c>
      <c r="D821" s="184">
        <v>4.0304081632652951</v>
      </c>
      <c r="E821" s="184">
        <v>5.3216118903400256</v>
      </c>
      <c r="F821" s="185">
        <v>1726.7553000000023</v>
      </c>
      <c r="G821" s="185">
        <v>26898.638514999919</v>
      </c>
      <c r="H821" s="185">
        <v>109.79036128571396</v>
      </c>
      <c r="I821" s="185">
        <v>256.1849536686853</v>
      </c>
      <c r="J821" s="185">
        <v>1600</v>
      </c>
      <c r="K821" s="185">
        <v>314850</v>
      </c>
      <c r="L821" s="185">
        <v>1285.1020408163265</v>
      </c>
      <c r="M821" s="185">
        <v>282.17627940660168</v>
      </c>
      <c r="N821" s="186">
        <v>9.6000000000000227</v>
      </c>
      <c r="O821" s="186">
        <v>132.59999999999843</v>
      </c>
      <c r="P821" s="186">
        <v>0.54122448979591198</v>
      </c>
      <c r="Q821" s="186">
        <v>1.4747167450348866</v>
      </c>
      <c r="R821" s="187">
        <v>0.89036338831700479</v>
      </c>
      <c r="S821" s="192">
        <v>7.6499999999999773</v>
      </c>
      <c r="T821" s="192">
        <v>133.34999999999866</v>
      </c>
      <c r="U821" s="192">
        <v>0.54122448979591198</v>
      </c>
      <c r="V821" s="192">
        <v>1.4574455533513369</v>
      </c>
      <c r="W821" s="187">
        <v>0.88974327173508705</v>
      </c>
      <c r="X821" s="187">
        <v>1.7801066600520918</v>
      </c>
      <c r="Y821" s="188">
        <v>35</v>
      </c>
      <c r="Z821" s="188">
        <v>62</v>
      </c>
      <c r="AA821" s="188">
        <v>63</v>
      </c>
      <c r="AB821" s="188">
        <v>79</v>
      </c>
      <c r="AC821" s="188">
        <v>81</v>
      </c>
      <c r="AD821" s="189">
        <v>20.157499999999974</v>
      </c>
    </row>
    <row r="822" spans="1:30" s="183" customFormat="1" ht="11.35" x14ac:dyDescent="0.35">
      <c r="A822" s="175">
        <v>809</v>
      </c>
      <c r="B822" s="175">
        <v>22.650000000000091</v>
      </c>
      <c r="C822" s="175">
        <v>1369.5000000000068</v>
      </c>
      <c r="D822" s="184">
        <v>5.5897959183673747</v>
      </c>
      <c r="E822" s="184">
        <v>6.9787057521129148</v>
      </c>
      <c r="F822" s="185">
        <v>1887.3837000000185</v>
      </c>
      <c r="G822" s="185">
        <v>30742.565365000184</v>
      </c>
      <c r="H822" s="185">
        <v>125.47985863265382</v>
      </c>
      <c r="I822" s="185">
        <v>290.41525391343481</v>
      </c>
      <c r="J822" s="185">
        <v>1600</v>
      </c>
      <c r="K822" s="185">
        <v>312250</v>
      </c>
      <c r="L822" s="185">
        <v>1274.4897959183672</v>
      </c>
      <c r="M822" s="185">
        <v>285.2455170872995</v>
      </c>
      <c r="N822" s="186">
        <v>6.5999999999999091</v>
      </c>
      <c r="O822" s="186">
        <v>140.84999999999934</v>
      </c>
      <c r="P822" s="186">
        <v>0.57489795918367081</v>
      </c>
      <c r="Q822" s="186">
        <v>1.4185511577260681</v>
      </c>
      <c r="R822" s="187">
        <v>0.88506731946144479</v>
      </c>
      <c r="S822" s="192">
        <v>9.4499999999999318</v>
      </c>
      <c r="T822" s="192">
        <v>145.49999999999926</v>
      </c>
      <c r="U822" s="192">
        <v>0.57489795918367081</v>
      </c>
      <c r="V822" s="192">
        <v>1.7053385514638171</v>
      </c>
      <c r="W822" s="187">
        <v>0.88127294981640203</v>
      </c>
      <c r="X822" s="187">
        <v>1.7663402692778467</v>
      </c>
      <c r="Y822" s="188">
        <v>36</v>
      </c>
      <c r="Z822" s="188">
        <v>62</v>
      </c>
      <c r="AA822" s="188">
        <v>62</v>
      </c>
      <c r="AB822" s="188">
        <v>77</v>
      </c>
      <c r="AC822" s="188">
        <v>83</v>
      </c>
      <c r="AD822" s="189">
        <v>20.42499999999999</v>
      </c>
    </row>
    <row r="823" spans="1:30" s="183" customFormat="1" ht="11.35" x14ac:dyDescent="0.35">
      <c r="A823" s="175">
        <v>810</v>
      </c>
      <c r="B823" s="175">
        <v>32.400000000000148</v>
      </c>
      <c r="C823" s="175">
        <v>1679.5500000000111</v>
      </c>
      <c r="D823" s="184">
        <v>6.8553061224490248</v>
      </c>
      <c r="E823" s="184">
        <v>7.7476247290889342</v>
      </c>
      <c r="F823" s="185">
        <v>2891.3112000000137</v>
      </c>
      <c r="G823" s="185">
        <v>49647.338205000342</v>
      </c>
      <c r="H823" s="185">
        <v>202.64219675510344</v>
      </c>
      <c r="I823" s="185">
        <v>468.50716123858507</v>
      </c>
      <c r="J823" s="185">
        <v>1600</v>
      </c>
      <c r="K823" s="185">
        <v>312850</v>
      </c>
      <c r="L823" s="185">
        <v>1276.9387755102041</v>
      </c>
      <c r="M823" s="185">
        <v>262.80488992906066</v>
      </c>
      <c r="N823" s="186">
        <v>7.6499999999999773</v>
      </c>
      <c r="O823" s="186">
        <v>70.799999999998363</v>
      </c>
      <c r="P823" s="186">
        <v>0.288979591836728</v>
      </c>
      <c r="Q823" s="186">
        <v>1.179877815461343</v>
      </c>
      <c r="R823" s="187">
        <v>0.93862956702639588</v>
      </c>
      <c r="S823" s="192">
        <v>6.5999999999999091</v>
      </c>
      <c r="T823" s="192">
        <v>87.749999999998181</v>
      </c>
      <c r="U823" s="192">
        <v>0.288979591836728</v>
      </c>
      <c r="V823" s="192">
        <v>1.1619808438317203</v>
      </c>
      <c r="W823" s="187">
        <v>0.92393706930178277</v>
      </c>
      <c r="X823" s="187">
        <v>1.8625666363281788</v>
      </c>
      <c r="Y823" s="188">
        <v>29</v>
      </c>
      <c r="Z823" s="188">
        <v>73</v>
      </c>
      <c r="AA823" s="188">
        <v>58</v>
      </c>
      <c r="AB823" s="188">
        <v>87</v>
      </c>
      <c r="AC823" s="188">
        <v>73</v>
      </c>
      <c r="AD823" s="189">
        <v>19.227499999999971</v>
      </c>
    </row>
    <row r="824" spans="1:30" s="183" customFormat="1" ht="11.35" x14ac:dyDescent="0.35">
      <c r="A824" s="175">
        <v>811</v>
      </c>
      <c r="B824" s="175">
        <v>11.549999999999955</v>
      </c>
      <c r="C824" s="175">
        <v>490.19999999999897</v>
      </c>
      <c r="D824" s="184">
        <v>2.0008163265306078</v>
      </c>
      <c r="E824" s="184">
        <v>2.7634765440597326</v>
      </c>
      <c r="F824" s="185">
        <v>1030.698899999996</v>
      </c>
      <c r="G824" s="185">
        <v>14020.033449999974</v>
      </c>
      <c r="H824" s="185">
        <v>57.224626326530505</v>
      </c>
      <c r="I824" s="185">
        <v>138.87167160290483</v>
      </c>
      <c r="J824" s="185">
        <v>1600</v>
      </c>
      <c r="K824" s="185">
        <v>312050</v>
      </c>
      <c r="L824" s="185">
        <v>1273.6734693877552</v>
      </c>
      <c r="M824" s="185">
        <v>292.3386053088056</v>
      </c>
      <c r="N824" s="186">
        <v>9.5999999999999091</v>
      </c>
      <c r="O824" s="186">
        <v>177.14999999999787</v>
      </c>
      <c r="P824" s="186">
        <v>0.72306122448978727</v>
      </c>
      <c r="Q824" s="186">
        <v>1.6517343146632715</v>
      </c>
      <c r="R824" s="187">
        <v>0.85962201355045909</v>
      </c>
      <c r="S824" s="192">
        <v>9.6000000000000227</v>
      </c>
      <c r="T824" s="192">
        <v>175.34999999999815</v>
      </c>
      <c r="U824" s="192">
        <v>0.72306122448978727</v>
      </c>
      <c r="V824" s="192">
        <v>1.8645990207539624</v>
      </c>
      <c r="W824" s="187">
        <v>0.86104837751099617</v>
      </c>
      <c r="X824" s="187">
        <v>1.7206703910614554</v>
      </c>
      <c r="Y824" s="188">
        <v>35</v>
      </c>
      <c r="Z824" s="188">
        <v>61</v>
      </c>
      <c r="AA824" s="188">
        <v>64</v>
      </c>
      <c r="AB824" s="188">
        <v>72</v>
      </c>
      <c r="AC824" s="188">
        <v>88</v>
      </c>
      <c r="AD824" s="189">
        <v>21.032499999999967</v>
      </c>
    </row>
    <row r="825" spans="1:30" s="183" customFormat="1" ht="11.35" x14ac:dyDescent="0.35">
      <c r="A825" s="175">
        <v>812</v>
      </c>
      <c r="B825" s="175">
        <v>18.149999999999892</v>
      </c>
      <c r="C825" s="175">
        <v>1064.55</v>
      </c>
      <c r="D825" s="184">
        <v>4.3451020408163261</v>
      </c>
      <c r="E825" s="184">
        <v>4.9065505405282526</v>
      </c>
      <c r="F825" s="185">
        <v>1445.6556000000005</v>
      </c>
      <c r="G825" s="185">
        <v>26667.289000000008</v>
      </c>
      <c r="H825" s="185">
        <v>108.84607755102044</v>
      </c>
      <c r="I825" s="185">
        <v>239.09032393477881</v>
      </c>
      <c r="J825" s="185">
        <v>1600</v>
      </c>
      <c r="K825" s="185">
        <v>312700</v>
      </c>
      <c r="L825" s="185">
        <v>1276.3265306122448</v>
      </c>
      <c r="M825" s="185">
        <v>272.56894057653079</v>
      </c>
      <c r="N825" s="186">
        <v>9.5999999999999091</v>
      </c>
      <c r="O825" s="186">
        <v>112.349999999999</v>
      </c>
      <c r="P825" s="186">
        <v>0.45857142857142447</v>
      </c>
      <c r="Q825" s="186">
        <v>1.2883891963655394</v>
      </c>
      <c r="R825" s="187">
        <v>0.90753086419753159</v>
      </c>
      <c r="S825" s="192">
        <v>13.650000000000002</v>
      </c>
      <c r="T825" s="192">
        <v>137.99999999999918</v>
      </c>
      <c r="U825" s="192">
        <v>0.45857142857142447</v>
      </c>
      <c r="V825" s="192">
        <v>1.6026353651877268</v>
      </c>
      <c r="W825" s="187">
        <v>0.88641975308642029</v>
      </c>
      <c r="X825" s="187">
        <v>1.7939506172839519</v>
      </c>
      <c r="Y825" s="188">
        <v>34</v>
      </c>
      <c r="Z825" s="188">
        <v>68</v>
      </c>
      <c r="AA825" s="188">
        <v>58</v>
      </c>
      <c r="AB825" s="188">
        <v>74</v>
      </c>
      <c r="AC825" s="188">
        <v>86</v>
      </c>
      <c r="AD825" s="189">
        <v>20.249999999999986</v>
      </c>
    </row>
    <row r="826" spans="1:30" s="183" customFormat="1" ht="11.35" x14ac:dyDescent="0.35">
      <c r="A826" s="175">
        <v>813</v>
      </c>
      <c r="B826" s="175">
        <v>15.149999999999864</v>
      </c>
      <c r="C826" s="175">
        <v>843.15000000000055</v>
      </c>
      <c r="D826" s="184">
        <v>3.4414285714285735</v>
      </c>
      <c r="E826" s="184">
        <v>4.1331090191203534</v>
      </c>
      <c r="F826" s="185">
        <v>1164.5558999999555</v>
      </c>
      <c r="G826" s="185">
        <v>18135.243820000054</v>
      </c>
      <c r="H826" s="185">
        <v>74.021403346938996</v>
      </c>
      <c r="I826" s="185">
        <v>174.64294414554536</v>
      </c>
      <c r="J826" s="185">
        <v>1600</v>
      </c>
      <c r="K826" s="185">
        <v>310300</v>
      </c>
      <c r="L826" s="185">
        <v>1266.5306122448981</v>
      </c>
      <c r="M826" s="185">
        <v>267.88906913558174</v>
      </c>
      <c r="N826" s="186">
        <v>6.8999999999997499</v>
      </c>
      <c r="O826" s="186">
        <v>155.2499999999981</v>
      </c>
      <c r="P826" s="186">
        <v>0.63367346938774738</v>
      </c>
      <c r="Q826" s="186">
        <v>1.5910671409588886</v>
      </c>
      <c r="R826" s="187">
        <v>0.87169951654890421</v>
      </c>
      <c r="S826" s="192">
        <v>11.700000000000001</v>
      </c>
      <c r="T826" s="192">
        <v>119.09999999999835</v>
      </c>
      <c r="U826" s="192">
        <v>0.63367346938774738</v>
      </c>
      <c r="V826" s="192">
        <v>1.3668616325911334</v>
      </c>
      <c r="W826" s="187">
        <v>0.9015743151109471</v>
      </c>
      <c r="X826" s="187">
        <v>1.7732738316598513</v>
      </c>
      <c r="Y826" s="188">
        <v>29</v>
      </c>
      <c r="Z826" s="188">
        <v>78</v>
      </c>
      <c r="AA826" s="188">
        <v>53</v>
      </c>
      <c r="AB826" s="188">
        <v>81</v>
      </c>
      <c r="AC826" s="188">
        <v>79</v>
      </c>
      <c r="AD826" s="189">
        <v>20.167499999999968</v>
      </c>
    </row>
    <row r="827" spans="1:30" s="183" customFormat="1" ht="11.35" x14ac:dyDescent="0.35">
      <c r="A827" s="175">
        <v>814</v>
      </c>
      <c r="B827" s="175">
        <v>32.699999999999989</v>
      </c>
      <c r="C827" s="175">
        <v>1551.7500000000023</v>
      </c>
      <c r="D827" s="184">
        <v>6.3336734693877643</v>
      </c>
      <c r="E827" s="184">
        <v>6.9140625568823015</v>
      </c>
      <c r="F827" s="185">
        <v>2409.4260000000004</v>
      </c>
      <c r="G827" s="185">
        <v>41032.376050000057</v>
      </c>
      <c r="H827" s="185">
        <v>167.47908591836759</v>
      </c>
      <c r="I827" s="185">
        <v>331.54479996184176</v>
      </c>
      <c r="J827" s="185">
        <v>1600</v>
      </c>
      <c r="K827" s="185">
        <v>313900</v>
      </c>
      <c r="L827" s="185">
        <v>1281.2244897959183</v>
      </c>
      <c r="M827" s="185">
        <v>274.74751936603877</v>
      </c>
      <c r="N827" s="186">
        <v>9.5999999999999091</v>
      </c>
      <c r="O827" s="186">
        <v>113.9999999999992</v>
      </c>
      <c r="P827" s="186">
        <v>0.46530612244897634</v>
      </c>
      <c r="Q827" s="186">
        <v>1.4340132010630144</v>
      </c>
      <c r="R827" s="187">
        <v>0.90511860174781578</v>
      </c>
      <c r="S827" s="192">
        <v>11.700000000000001</v>
      </c>
      <c r="T827" s="192">
        <v>115.49999999999908</v>
      </c>
      <c r="U827" s="192">
        <v>0.46530612244897634</v>
      </c>
      <c r="V827" s="192">
        <v>1.5695162144880741</v>
      </c>
      <c r="W827" s="187">
        <v>0.90387016229712935</v>
      </c>
      <c r="X827" s="187">
        <v>1.8089887640449451</v>
      </c>
      <c r="Y827" s="188">
        <v>33</v>
      </c>
      <c r="Z827" s="188">
        <v>68</v>
      </c>
      <c r="AA827" s="188">
        <v>59</v>
      </c>
      <c r="AB827" s="188">
        <v>84</v>
      </c>
      <c r="AC827" s="188">
        <v>76</v>
      </c>
      <c r="AD827" s="189">
        <v>20.024999999999984</v>
      </c>
    </row>
    <row r="828" spans="1:30" s="183" customFormat="1" ht="11.35" x14ac:dyDescent="0.35">
      <c r="A828" s="175">
        <v>815</v>
      </c>
      <c r="B828" s="175">
        <v>31.799999999999898</v>
      </c>
      <c r="C828" s="175">
        <v>2930.8500000000467</v>
      </c>
      <c r="D828" s="184">
        <v>11.96265306122468</v>
      </c>
      <c r="E828" s="184">
        <v>8.8880735561187922</v>
      </c>
      <c r="F828" s="185">
        <v>2422.8117000000489</v>
      </c>
      <c r="G828" s="185">
        <v>86137.723150001562</v>
      </c>
      <c r="H828" s="185">
        <v>351.58254346939412</v>
      </c>
      <c r="I828" s="185">
        <v>543.30296607837442</v>
      </c>
      <c r="J828" s="185">
        <v>1600</v>
      </c>
      <c r="K828" s="185">
        <v>318800</v>
      </c>
      <c r="L828" s="185">
        <v>1301.2244897959183</v>
      </c>
      <c r="M828" s="185">
        <v>286.36810437105339</v>
      </c>
      <c r="N828" s="186">
        <v>6.6000000000000227</v>
      </c>
      <c r="O828" s="186">
        <v>52.199999999998248</v>
      </c>
      <c r="P828" s="186">
        <v>0.21306122448978876</v>
      </c>
      <c r="Q828" s="186">
        <v>0.95978183159974662</v>
      </c>
      <c r="R828" s="187">
        <v>0.95429472025216866</v>
      </c>
      <c r="S828" s="192">
        <v>9.5999999999999979</v>
      </c>
      <c r="T828" s="192">
        <v>57.899999999997974</v>
      </c>
      <c r="U828" s="192">
        <v>0.21306122448978876</v>
      </c>
      <c r="V828" s="192">
        <v>1.1339339144980893</v>
      </c>
      <c r="W828" s="187">
        <v>0.94930391384292256</v>
      </c>
      <c r="X828" s="187">
        <v>1.9035986340950912</v>
      </c>
      <c r="Y828" s="188">
        <v>30</v>
      </c>
      <c r="Z828" s="188">
        <v>66</v>
      </c>
      <c r="AA828" s="188">
        <v>64</v>
      </c>
      <c r="AB828" s="188">
        <v>72</v>
      </c>
      <c r="AC828" s="188">
        <v>88</v>
      </c>
      <c r="AD828" s="189">
        <v>19.034999999999968</v>
      </c>
    </row>
    <row r="829" spans="1:30" s="183" customFormat="1" ht="11.35" x14ac:dyDescent="0.35">
      <c r="A829" s="175">
        <v>816</v>
      </c>
      <c r="B829" s="175">
        <v>18.900000000000659</v>
      </c>
      <c r="C829" s="175">
        <v>1546.9500000000537</v>
      </c>
      <c r="D829" s="184">
        <v>6.3140816326532807</v>
      </c>
      <c r="E829" s="184">
        <v>5.3444102552963635</v>
      </c>
      <c r="F829" s="185">
        <v>1445.6556000000044</v>
      </c>
      <c r="G829" s="185">
        <v>41953.386575001336</v>
      </c>
      <c r="H829" s="185">
        <v>171.23831255102587</v>
      </c>
      <c r="I829" s="185">
        <v>292.43164697463305</v>
      </c>
      <c r="J829" s="185">
        <v>1600</v>
      </c>
      <c r="K829" s="185">
        <v>313000</v>
      </c>
      <c r="L829" s="185">
        <v>1277.5510204081634</v>
      </c>
      <c r="M829" s="185">
        <v>284.69519660193924</v>
      </c>
      <c r="N829" s="186">
        <v>7.799999999999045</v>
      </c>
      <c r="O829" s="186">
        <v>64.199999999998511</v>
      </c>
      <c r="P829" s="186">
        <v>0.26204081632652454</v>
      </c>
      <c r="Q829" s="186">
        <v>1.0127304020219745</v>
      </c>
      <c r="R829" s="187">
        <v>0.94430709173715155</v>
      </c>
      <c r="S829" s="192">
        <v>11.700000000000001</v>
      </c>
      <c r="T829" s="192">
        <v>87.749999999998749</v>
      </c>
      <c r="U829" s="192">
        <v>0.26204081632652454</v>
      </c>
      <c r="V829" s="192">
        <v>1.4180318175309972</v>
      </c>
      <c r="W829" s="187">
        <v>0.92387768379961055</v>
      </c>
      <c r="X829" s="187">
        <v>1.8681847755367622</v>
      </c>
      <c r="Y829" s="188">
        <v>33</v>
      </c>
      <c r="Z829" s="188">
        <v>68</v>
      </c>
      <c r="AA829" s="188">
        <v>59</v>
      </c>
      <c r="AB829" s="188">
        <v>78</v>
      </c>
      <c r="AC829" s="188">
        <v>82</v>
      </c>
      <c r="AD829" s="189">
        <v>19.212499999999977</v>
      </c>
    </row>
    <row r="830" spans="1:30" s="183" customFormat="1" ht="11.35" x14ac:dyDescent="0.35">
      <c r="A830" s="175">
        <v>817</v>
      </c>
      <c r="B830" s="175">
        <v>22.950000000000273</v>
      </c>
      <c r="C830" s="175">
        <v>963.60000000001412</v>
      </c>
      <c r="D830" s="184">
        <v>3.9330612244898537</v>
      </c>
      <c r="E830" s="184">
        <v>5.5674357652635109</v>
      </c>
      <c r="F830" s="185">
        <v>1994.4693000000227</v>
      </c>
      <c r="G830" s="185">
        <v>19401.679770000257</v>
      </c>
      <c r="H830" s="185">
        <v>79.190529673470436</v>
      </c>
      <c r="I830" s="185">
        <v>194.8911682202023</v>
      </c>
      <c r="J830" s="185">
        <v>1600</v>
      </c>
      <c r="K830" s="185">
        <v>304150</v>
      </c>
      <c r="L830" s="185">
        <v>1241.4285714285713</v>
      </c>
      <c r="M830" s="185">
        <v>279.98097125036031</v>
      </c>
      <c r="N830" s="186">
        <v>7.6500000000000341</v>
      </c>
      <c r="O830" s="186">
        <v>136.79999999999873</v>
      </c>
      <c r="P830" s="186">
        <v>0.55836734693877033</v>
      </c>
      <c r="Q830" s="186">
        <v>1.5031665305618984</v>
      </c>
      <c r="R830" s="187">
        <v>0.88718456209797214</v>
      </c>
      <c r="S830" s="192">
        <v>7.8000000000000007</v>
      </c>
      <c r="T830" s="192">
        <v>143.69999999999874</v>
      </c>
      <c r="U830" s="192">
        <v>0.55836734693877033</v>
      </c>
      <c r="V830" s="192">
        <v>1.5094382722140698</v>
      </c>
      <c r="W830" s="187">
        <v>0.88149430974765064</v>
      </c>
      <c r="X830" s="187">
        <v>1.7686788718456228</v>
      </c>
      <c r="Y830" s="188">
        <v>38</v>
      </c>
      <c r="Z830" s="188">
        <v>74</v>
      </c>
      <c r="AA830" s="188">
        <v>48</v>
      </c>
      <c r="AB830" s="188">
        <v>84</v>
      </c>
      <c r="AC830" s="188">
        <v>76</v>
      </c>
      <c r="AD830" s="189">
        <v>20.20999999999998</v>
      </c>
    </row>
    <row r="831" spans="1:30" s="183" customFormat="1" ht="11.35" x14ac:dyDescent="0.35">
      <c r="A831" s="175">
        <v>818</v>
      </c>
      <c r="B831" s="175">
        <v>21.60000000000025</v>
      </c>
      <c r="C831" s="175">
        <v>1465.9500000000369</v>
      </c>
      <c r="D831" s="184">
        <v>5.9834693877552523</v>
      </c>
      <c r="E831" s="184">
        <v>5.4564334681830218</v>
      </c>
      <c r="F831" s="185">
        <v>1740.1410000000712</v>
      </c>
      <c r="G831" s="185">
        <v>36156.337365001098</v>
      </c>
      <c r="H831" s="185">
        <v>147.57688720408612</v>
      </c>
      <c r="I831" s="185">
        <v>270.52514530218656</v>
      </c>
      <c r="J831" s="185">
        <v>1600</v>
      </c>
      <c r="K831" s="185">
        <v>311250</v>
      </c>
      <c r="L831" s="185">
        <v>1270.408163265306</v>
      </c>
      <c r="M831" s="185">
        <v>275.71040271015539</v>
      </c>
      <c r="N831" s="186">
        <v>7.6499999999998636</v>
      </c>
      <c r="O831" s="186">
        <v>58.499999999998437</v>
      </c>
      <c r="P831" s="186">
        <v>0.23877551020407525</v>
      </c>
      <c r="Q831" s="186">
        <v>0.9844209262574114</v>
      </c>
      <c r="R831" s="187">
        <v>0.94915917090340374</v>
      </c>
      <c r="S831" s="192">
        <v>7.6500000000000341</v>
      </c>
      <c r="T831" s="192">
        <v>79.649999999998499</v>
      </c>
      <c r="U831" s="192">
        <v>0.23877551020407525</v>
      </c>
      <c r="V831" s="192">
        <v>1.1225850627687621</v>
      </c>
      <c r="W831" s="187">
        <v>0.93077825576847983</v>
      </c>
      <c r="X831" s="187">
        <v>1.8799374266718836</v>
      </c>
      <c r="Y831" s="188">
        <v>32</v>
      </c>
      <c r="Z831" s="188">
        <v>71</v>
      </c>
      <c r="AA831" s="188">
        <v>57</v>
      </c>
      <c r="AB831" s="188">
        <v>74</v>
      </c>
      <c r="AC831" s="188">
        <v>86</v>
      </c>
      <c r="AD831" s="189">
        <v>19.177499999999974</v>
      </c>
    </row>
    <row r="832" spans="1:30" s="183" customFormat="1" ht="11.35" x14ac:dyDescent="0.35">
      <c r="A832" s="175">
        <v>819</v>
      </c>
      <c r="B832" s="175">
        <v>18.450000000000045</v>
      </c>
      <c r="C832" s="175">
        <v>845.4</v>
      </c>
      <c r="D832" s="184">
        <v>3.4506122448979593</v>
      </c>
      <c r="E832" s="184">
        <v>4.1612120949345588</v>
      </c>
      <c r="F832" s="185">
        <v>1459.0412999999996</v>
      </c>
      <c r="G832" s="185">
        <v>19633.698570000073</v>
      </c>
      <c r="H832" s="185">
        <v>80.137545183673765</v>
      </c>
      <c r="I832" s="185">
        <v>175.59182847124342</v>
      </c>
      <c r="J832" s="185">
        <v>1600</v>
      </c>
      <c r="K832" s="185">
        <v>311300</v>
      </c>
      <c r="L832" s="185">
        <v>1270.6122448979593</v>
      </c>
      <c r="M832" s="185">
        <v>292.83386552833599</v>
      </c>
      <c r="N832" s="186">
        <v>7.6499999999999915</v>
      </c>
      <c r="O832" s="186">
        <v>126.44999999999865</v>
      </c>
      <c r="P832" s="186">
        <v>0.51612244897958637</v>
      </c>
      <c r="Q832" s="186">
        <v>1.4050389649904662</v>
      </c>
      <c r="R832" s="187">
        <v>0.89552608749535356</v>
      </c>
      <c r="S832" s="192">
        <v>7.8000000000000007</v>
      </c>
      <c r="T832" s="192">
        <v>130.49999999999866</v>
      </c>
      <c r="U832" s="192">
        <v>0.51612244897958637</v>
      </c>
      <c r="V832" s="192">
        <v>1.3911956402562584</v>
      </c>
      <c r="W832" s="187">
        <v>0.89217994794894129</v>
      </c>
      <c r="X832" s="187">
        <v>1.7877060354442948</v>
      </c>
      <c r="Y832" s="188">
        <v>38</v>
      </c>
      <c r="Z832" s="188">
        <v>58</v>
      </c>
      <c r="AA832" s="188">
        <v>64</v>
      </c>
      <c r="AB832" s="188">
        <v>78</v>
      </c>
      <c r="AC832" s="188">
        <v>82</v>
      </c>
      <c r="AD832" s="189">
        <v>20.172499999999975</v>
      </c>
    </row>
    <row r="833" spans="1:30" s="183" customFormat="1" ht="11.35" x14ac:dyDescent="0.35">
      <c r="A833" s="175">
        <v>820</v>
      </c>
      <c r="B833" s="175">
        <v>18.150000000000091</v>
      </c>
      <c r="C833" s="175">
        <v>920.25000000001569</v>
      </c>
      <c r="D833" s="184">
        <v>3.7561224489796561</v>
      </c>
      <c r="E833" s="184">
        <v>4.9267111599725197</v>
      </c>
      <c r="F833" s="185">
        <v>1539.3555000000154</v>
      </c>
      <c r="G833" s="185">
        <v>24416.18608500042</v>
      </c>
      <c r="H833" s="185">
        <v>99.65790238775682</v>
      </c>
      <c r="I833" s="185">
        <v>218.60627495439243</v>
      </c>
      <c r="J833" s="185">
        <v>1600</v>
      </c>
      <c r="K833" s="185">
        <v>316650</v>
      </c>
      <c r="L833" s="185">
        <v>1292.4489795918366</v>
      </c>
      <c r="M833" s="185">
        <v>261.44719095209535</v>
      </c>
      <c r="N833" s="186">
        <v>9.5999999999999943</v>
      </c>
      <c r="O833" s="186">
        <v>169.94999999999797</v>
      </c>
      <c r="P833" s="186">
        <v>0.69367346938774677</v>
      </c>
      <c r="Q833" s="186">
        <v>1.6994305867467043</v>
      </c>
      <c r="R833" s="187">
        <v>0.86531145981930713</v>
      </c>
      <c r="S833" s="192">
        <v>9.75</v>
      </c>
      <c r="T833" s="192">
        <v>184.94999999999806</v>
      </c>
      <c r="U833" s="192">
        <v>0.69367346938774677</v>
      </c>
      <c r="V833" s="192">
        <v>1.8661942100726985</v>
      </c>
      <c r="W833" s="187">
        <v>0.85342368045649197</v>
      </c>
      <c r="X833" s="187">
        <v>1.7187351402757991</v>
      </c>
      <c r="Y833" s="188">
        <v>27</v>
      </c>
      <c r="Z833" s="188">
        <v>76</v>
      </c>
      <c r="AA833" s="188">
        <v>57</v>
      </c>
      <c r="AB833" s="188">
        <v>92</v>
      </c>
      <c r="AC833" s="188">
        <v>68</v>
      </c>
      <c r="AD833" s="189">
        <v>21.029999999999966</v>
      </c>
    </row>
    <row r="834" spans="1:30" s="183" customFormat="1" ht="11.35" x14ac:dyDescent="0.35">
      <c r="A834" s="175">
        <v>821</v>
      </c>
      <c r="B834" s="175">
        <v>15.299999999999955</v>
      </c>
      <c r="C834" s="175">
        <v>634.49999999999898</v>
      </c>
      <c r="D834" s="184">
        <v>2.5897959183673427</v>
      </c>
      <c r="E834" s="184">
        <v>3.5568852013003034</v>
      </c>
      <c r="F834" s="185">
        <v>1338.5700000000002</v>
      </c>
      <c r="G834" s="185">
        <v>16515.276660000018</v>
      </c>
      <c r="H834" s="185">
        <v>67.409292489795988</v>
      </c>
      <c r="I834" s="185">
        <v>175.9883218328381</v>
      </c>
      <c r="J834" s="185">
        <v>1600</v>
      </c>
      <c r="K834" s="185">
        <v>314700</v>
      </c>
      <c r="L834" s="185">
        <v>1284.4897959183672</v>
      </c>
      <c r="M834" s="185">
        <v>276.14190062483442</v>
      </c>
      <c r="N834" s="186">
        <v>9.5999999999999091</v>
      </c>
      <c r="O834" s="186">
        <v>151.94999999999828</v>
      </c>
      <c r="P834" s="186">
        <v>0.62020408163264606</v>
      </c>
      <c r="Q834" s="186">
        <v>1.6115648766408894</v>
      </c>
      <c r="R834" s="187">
        <v>0.87470624613481884</v>
      </c>
      <c r="S834" s="192">
        <v>11.700000000000001</v>
      </c>
      <c r="T834" s="192">
        <v>169.34999999999866</v>
      </c>
      <c r="U834" s="192">
        <v>0.62020408163264606</v>
      </c>
      <c r="V834" s="192">
        <v>1.7241279961008542</v>
      </c>
      <c r="W834" s="187">
        <v>0.86035868893011846</v>
      </c>
      <c r="X834" s="187">
        <v>1.7350649350649374</v>
      </c>
      <c r="Y834" s="188">
        <v>30</v>
      </c>
      <c r="Z834" s="188">
        <v>69</v>
      </c>
      <c r="AA834" s="188">
        <v>61</v>
      </c>
      <c r="AB834" s="188">
        <v>83</v>
      </c>
      <c r="AC834" s="188">
        <v>77</v>
      </c>
      <c r="AD834" s="189">
        <v>20.212499999999974</v>
      </c>
    </row>
    <row r="835" spans="1:30" s="183" customFormat="1" ht="11.35" x14ac:dyDescent="0.35">
      <c r="A835" s="175">
        <v>822</v>
      </c>
      <c r="B835" s="175">
        <v>17.250000000000114</v>
      </c>
      <c r="C835" s="175">
        <v>956.09999999999968</v>
      </c>
      <c r="D835" s="184">
        <v>3.9024489795918353</v>
      </c>
      <c r="E835" s="184">
        <v>4.2424008873979018</v>
      </c>
      <c r="F835" s="185">
        <v>1258.255800000001</v>
      </c>
      <c r="G835" s="185">
        <v>27962.65293499998</v>
      </c>
      <c r="H835" s="185">
        <v>114.1332772857142</v>
      </c>
      <c r="I835" s="185">
        <v>225.79951962630315</v>
      </c>
      <c r="J835" s="185">
        <v>1600</v>
      </c>
      <c r="K835" s="185">
        <v>318950</v>
      </c>
      <c r="L835" s="185">
        <v>1301.8367346938776</v>
      </c>
      <c r="M835" s="185">
        <v>277.03548826781372</v>
      </c>
      <c r="N835" s="186">
        <v>8.8500000000000227</v>
      </c>
      <c r="O835" s="186">
        <v>92.699999999999122</v>
      </c>
      <c r="P835" s="186">
        <v>0.37836734693877194</v>
      </c>
      <c r="Q835" s="186">
        <v>1.1959637497569322</v>
      </c>
      <c r="R835" s="187">
        <v>0.92245922208281128</v>
      </c>
      <c r="S835" s="192">
        <v>13.650000000000002</v>
      </c>
      <c r="T835" s="192">
        <v>115.64999999999924</v>
      </c>
      <c r="U835" s="192">
        <v>0.37836734693877194</v>
      </c>
      <c r="V835" s="192">
        <v>1.5066464492100899</v>
      </c>
      <c r="W835" s="187">
        <v>0.90326223337515743</v>
      </c>
      <c r="X835" s="187">
        <v>1.8257214554579688</v>
      </c>
      <c r="Y835" s="188">
        <v>29</v>
      </c>
      <c r="Z835" s="188">
        <v>63</v>
      </c>
      <c r="AA835" s="188">
        <v>68</v>
      </c>
      <c r="AB835" s="188">
        <v>80</v>
      </c>
      <c r="AC835" s="188">
        <v>80</v>
      </c>
      <c r="AD835" s="189">
        <v>19.924999999999986</v>
      </c>
    </row>
    <row r="836" spans="1:30" s="183" customFormat="1" ht="11.35" x14ac:dyDescent="0.35">
      <c r="A836" s="175">
        <v>823</v>
      </c>
      <c r="B836" s="175">
        <v>14.100000000000023</v>
      </c>
      <c r="C836" s="175">
        <v>749.8500000000131</v>
      </c>
      <c r="D836" s="184">
        <v>3.0606122448980124</v>
      </c>
      <c r="E836" s="184">
        <v>3.7005800432374256</v>
      </c>
      <c r="F836" s="185">
        <v>1084.2416999999982</v>
      </c>
      <c r="G836" s="185">
        <v>15656.584005000284</v>
      </c>
      <c r="H836" s="185">
        <v>63.904424510205246</v>
      </c>
      <c r="I836" s="185">
        <v>139.85486180868332</v>
      </c>
      <c r="J836" s="185">
        <v>1600</v>
      </c>
      <c r="K836" s="185">
        <v>307300</v>
      </c>
      <c r="L836" s="185">
        <v>1254.2857142857142</v>
      </c>
      <c r="M836" s="185">
        <v>269.50926867482559</v>
      </c>
      <c r="N836" s="186">
        <v>9.6000000000000227</v>
      </c>
      <c r="O836" s="186">
        <v>135.44999999999865</v>
      </c>
      <c r="P836" s="186">
        <v>0.55285714285713738</v>
      </c>
      <c r="Q836" s="186">
        <v>1.6024481782367881</v>
      </c>
      <c r="R836" s="187">
        <v>0.88835311572700393</v>
      </c>
      <c r="S836" s="192">
        <v>13.650000000000002</v>
      </c>
      <c r="T836" s="192">
        <v>142.19999999999865</v>
      </c>
      <c r="U836" s="192">
        <v>0.55285714285713738</v>
      </c>
      <c r="V836" s="192">
        <v>1.7652334160240108</v>
      </c>
      <c r="W836" s="187">
        <v>0.8827893175074194</v>
      </c>
      <c r="X836" s="187">
        <v>1.7711424332344232</v>
      </c>
      <c r="Y836" s="188">
        <v>34</v>
      </c>
      <c r="Z836" s="188">
        <v>79</v>
      </c>
      <c r="AA836" s="188">
        <v>47</v>
      </c>
      <c r="AB836" s="188">
        <v>76</v>
      </c>
      <c r="AC836" s="188">
        <v>84</v>
      </c>
      <c r="AD836" s="189">
        <v>20.219999999999978</v>
      </c>
    </row>
    <row r="837" spans="1:30" s="183" customFormat="1" ht="11.35" x14ac:dyDescent="0.35">
      <c r="A837" s="175">
        <v>824</v>
      </c>
      <c r="B837" s="175">
        <v>17.399999999999949</v>
      </c>
      <c r="C837" s="175">
        <v>860.2500000000008</v>
      </c>
      <c r="D837" s="184">
        <v>3.5112244897959215</v>
      </c>
      <c r="E837" s="184">
        <v>4.5222114098594748</v>
      </c>
      <c r="F837" s="185">
        <v>923.61329999999896</v>
      </c>
      <c r="G837" s="185">
        <v>16393.169329999993</v>
      </c>
      <c r="H837" s="185">
        <v>66.910895224489764</v>
      </c>
      <c r="I837" s="185">
        <v>124.09322890335787</v>
      </c>
      <c r="J837" s="185">
        <v>1600</v>
      </c>
      <c r="K837" s="185">
        <v>307850</v>
      </c>
      <c r="L837" s="185">
        <v>1256.5306122448981</v>
      </c>
      <c r="M837" s="185">
        <v>276.61264136392703</v>
      </c>
      <c r="N837" s="186">
        <v>9.5999999999999091</v>
      </c>
      <c r="O837" s="186">
        <v>150.89999999999898</v>
      </c>
      <c r="P837" s="186">
        <v>0.61591836734693461</v>
      </c>
      <c r="Q837" s="186">
        <v>1.6256561328156751</v>
      </c>
      <c r="R837" s="187">
        <v>0.87739183424741085</v>
      </c>
      <c r="S837" s="192">
        <v>9.75</v>
      </c>
      <c r="T837" s="192">
        <v>145.64999999999898</v>
      </c>
      <c r="U837" s="192">
        <v>0.61591836734693461</v>
      </c>
      <c r="V837" s="192">
        <v>1.6200714177038578</v>
      </c>
      <c r="W837" s="187">
        <v>0.88165752589884283</v>
      </c>
      <c r="X837" s="187">
        <v>1.7590493601462538</v>
      </c>
      <c r="Y837" s="188">
        <v>35</v>
      </c>
      <c r="Z837" s="188">
        <v>72</v>
      </c>
      <c r="AA837" s="188">
        <v>53</v>
      </c>
      <c r="AB837" s="188">
        <v>76</v>
      </c>
      <c r="AC837" s="188">
        <v>84</v>
      </c>
      <c r="AD837" s="189">
        <v>20.512499999999982</v>
      </c>
    </row>
    <row r="838" spans="1:30" s="183" customFormat="1" ht="11.35" x14ac:dyDescent="0.35">
      <c r="A838" s="175">
        <v>825</v>
      </c>
      <c r="B838" s="175">
        <v>41.100000000000591</v>
      </c>
      <c r="C838" s="175">
        <v>2251.3500000000467</v>
      </c>
      <c r="D838" s="184">
        <v>9.1891836734695787</v>
      </c>
      <c r="E838" s="184">
        <v>10.672537116881442</v>
      </c>
      <c r="F838" s="185">
        <v>2623.5972000000493</v>
      </c>
      <c r="G838" s="185">
        <v>56763.771245001211</v>
      </c>
      <c r="H838" s="185">
        <v>231.68886222449473</v>
      </c>
      <c r="I838" s="185">
        <v>465.60557084311029</v>
      </c>
      <c r="J838" s="185">
        <v>1600</v>
      </c>
      <c r="K838" s="185">
        <v>315700</v>
      </c>
      <c r="L838" s="185">
        <v>1288.5714285714287</v>
      </c>
      <c r="M838" s="185">
        <v>269.96508578144619</v>
      </c>
      <c r="N838" s="186">
        <v>7.6499999999998636</v>
      </c>
      <c r="O838" s="186">
        <v>102.74999999999793</v>
      </c>
      <c r="P838" s="186">
        <v>0.41938775510203236</v>
      </c>
      <c r="Q838" s="186">
        <v>1.1946009145029748</v>
      </c>
      <c r="R838" s="187">
        <v>0.91421415153412799</v>
      </c>
      <c r="S838" s="192">
        <v>9.75</v>
      </c>
      <c r="T838" s="192">
        <v>114.74999999999798</v>
      </c>
      <c r="U838" s="192">
        <v>0.41938775510203236</v>
      </c>
      <c r="V838" s="192">
        <v>1.4665636020743751</v>
      </c>
      <c r="W838" s="187">
        <v>0.90419536631183628</v>
      </c>
      <c r="X838" s="187">
        <v>1.8184095178459643</v>
      </c>
      <c r="Y838" s="188">
        <v>28</v>
      </c>
      <c r="Z838" s="188">
        <v>69</v>
      </c>
      <c r="AA838" s="188">
        <v>63</v>
      </c>
      <c r="AB838" s="188">
        <v>88</v>
      </c>
      <c r="AC838" s="188">
        <v>72</v>
      </c>
      <c r="AD838" s="189">
        <v>19.962499999999967</v>
      </c>
    </row>
    <row r="839" spans="1:30" s="183" customFormat="1" ht="11.35" x14ac:dyDescent="0.35">
      <c r="A839" s="175">
        <v>826</v>
      </c>
      <c r="B839" s="175">
        <v>34.650000000000091</v>
      </c>
      <c r="C839" s="175">
        <v>1719.1500000000051</v>
      </c>
      <c r="D839" s="184">
        <v>7.0169387755102246</v>
      </c>
      <c r="E839" s="184">
        <v>9.4328009860781883</v>
      </c>
      <c r="F839" s="185">
        <v>2891.3112000000087</v>
      </c>
      <c r="G839" s="185">
        <v>48644.303085000109</v>
      </c>
      <c r="H839" s="185">
        <v>198.54817585714329</v>
      </c>
      <c r="I839" s="185">
        <v>497.44294099155167</v>
      </c>
      <c r="J839" s="185">
        <v>1600</v>
      </c>
      <c r="K839" s="185">
        <v>311650</v>
      </c>
      <c r="L839" s="185">
        <v>1272.0408163265306</v>
      </c>
      <c r="M839" s="185">
        <v>276.47502771525427</v>
      </c>
      <c r="N839" s="186">
        <v>9.5999999999999091</v>
      </c>
      <c r="O839" s="186">
        <v>146.09999999999832</v>
      </c>
      <c r="P839" s="186">
        <v>0.59632653061223806</v>
      </c>
      <c r="Q839" s="186">
        <v>1.7070750723904351</v>
      </c>
      <c r="R839" s="187">
        <v>0.88185346918971486</v>
      </c>
      <c r="S839" s="192">
        <v>13.650000000000002</v>
      </c>
      <c r="T839" s="192">
        <v>165.59999999999843</v>
      </c>
      <c r="U839" s="192">
        <v>0.59632653061223806</v>
      </c>
      <c r="V839" s="192">
        <v>1.8481081580363692</v>
      </c>
      <c r="W839" s="187">
        <v>0.86608442503639127</v>
      </c>
      <c r="X839" s="187">
        <v>1.7479378942261061</v>
      </c>
      <c r="Y839" s="188">
        <v>32</v>
      </c>
      <c r="Z839" s="188">
        <v>63</v>
      </c>
      <c r="AA839" s="188">
        <v>65</v>
      </c>
      <c r="AB839" s="188">
        <v>79</v>
      </c>
      <c r="AC839" s="188">
        <v>81</v>
      </c>
      <c r="AD839" s="189">
        <v>20.609999999999971</v>
      </c>
    </row>
    <row r="840" spans="1:30" s="183" customFormat="1" ht="11.35" x14ac:dyDescent="0.35">
      <c r="A840" s="175">
        <v>827</v>
      </c>
      <c r="B840" s="175">
        <v>20.550000000000068</v>
      </c>
      <c r="C840" s="175">
        <v>856.50000000000443</v>
      </c>
      <c r="D840" s="184">
        <v>3.4959183673469569</v>
      </c>
      <c r="E840" s="184">
        <v>4.2850726978775668</v>
      </c>
      <c r="F840" s="185">
        <v>1659.8268000000023</v>
      </c>
      <c r="G840" s="185">
        <v>17809.599485000086</v>
      </c>
      <c r="H840" s="185">
        <v>72.692242795918716</v>
      </c>
      <c r="I840" s="185">
        <v>172.73965813038029</v>
      </c>
      <c r="J840" s="185">
        <v>1600</v>
      </c>
      <c r="K840" s="185">
        <v>307150</v>
      </c>
      <c r="L840" s="185">
        <v>1253.6734693877552</v>
      </c>
      <c r="M840" s="185">
        <v>278.98890833430949</v>
      </c>
      <c r="N840" s="186">
        <v>6.5999999999999943</v>
      </c>
      <c r="O840" s="186">
        <v>149.5499999999991</v>
      </c>
      <c r="P840" s="186">
        <v>0.61040816326530245</v>
      </c>
      <c r="Q840" s="186">
        <v>1.5337340045308976</v>
      </c>
      <c r="R840" s="187">
        <v>0.87611829025844989</v>
      </c>
      <c r="S840" s="192">
        <v>13.650000000000002</v>
      </c>
      <c r="T840" s="192">
        <v>157.19999999999911</v>
      </c>
      <c r="U840" s="192">
        <v>0.61040816326530245</v>
      </c>
      <c r="V840" s="192">
        <v>1.7650585683622684</v>
      </c>
      <c r="W840" s="187">
        <v>0.86978131212723719</v>
      </c>
      <c r="X840" s="187">
        <v>1.7458996023856872</v>
      </c>
      <c r="Y840" s="188">
        <v>33</v>
      </c>
      <c r="Z840" s="188">
        <v>76</v>
      </c>
      <c r="AA840" s="188">
        <v>51</v>
      </c>
      <c r="AB840" s="188">
        <v>86</v>
      </c>
      <c r="AC840" s="188">
        <v>74</v>
      </c>
      <c r="AD840" s="189">
        <v>20.119999999999987</v>
      </c>
    </row>
    <row r="841" spans="1:30" s="183" customFormat="1" ht="11.35" x14ac:dyDescent="0.35">
      <c r="A841" s="175">
        <v>828</v>
      </c>
      <c r="B841" s="175">
        <v>21.000000000000227</v>
      </c>
      <c r="C841" s="175">
        <v>796.65000000001601</v>
      </c>
      <c r="D841" s="184">
        <v>3.2516326530612898</v>
      </c>
      <c r="E841" s="184">
        <v>4.4817614671142616</v>
      </c>
      <c r="F841" s="185">
        <v>1525.9698000000024</v>
      </c>
      <c r="G841" s="185">
        <v>22007.429370000464</v>
      </c>
      <c r="H841" s="185">
        <v>89.826242326532508</v>
      </c>
      <c r="I841" s="185">
        <v>217.36581564044209</v>
      </c>
      <c r="J841" s="185">
        <v>1600</v>
      </c>
      <c r="K841" s="185">
        <v>313850</v>
      </c>
      <c r="L841" s="185">
        <v>1281.0204081632653</v>
      </c>
      <c r="M841" s="185">
        <v>288.04203997839386</v>
      </c>
      <c r="N841" s="186">
        <v>9.5999999999999091</v>
      </c>
      <c r="O841" s="186">
        <v>136.1999999999978</v>
      </c>
      <c r="P841" s="186">
        <v>0.55591836734692979</v>
      </c>
      <c r="Q841" s="186">
        <v>1.4744183604070775</v>
      </c>
      <c r="R841" s="187">
        <v>0.88953771289537864</v>
      </c>
      <c r="S841" s="192">
        <v>9.75</v>
      </c>
      <c r="T841" s="192">
        <v>155.9999999999979</v>
      </c>
      <c r="U841" s="192">
        <v>0.55591836734692979</v>
      </c>
      <c r="V841" s="192">
        <v>1.6827407237178762</v>
      </c>
      <c r="W841" s="187">
        <v>0.87347931873479467</v>
      </c>
      <c r="X841" s="187">
        <v>1.7630170316301732</v>
      </c>
      <c r="Y841" s="188">
        <v>35</v>
      </c>
      <c r="Z841" s="188">
        <v>63</v>
      </c>
      <c r="AA841" s="188">
        <v>62</v>
      </c>
      <c r="AB841" s="188">
        <v>78</v>
      </c>
      <c r="AC841" s="188">
        <v>82</v>
      </c>
      <c r="AD841" s="189">
        <v>20.549999999999965</v>
      </c>
    </row>
    <row r="842" spans="1:30" s="183" customFormat="1" ht="11.35" x14ac:dyDescent="0.35">
      <c r="A842" s="175">
        <v>829</v>
      </c>
      <c r="B842" s="175">
        <v>15.450000000000045</v>
      </c>
      <c r="C842" s="175">
        <v>744.75000000000705</v>
      </c>
      <c r="D842" s="184">
        <v>3.0397959183673757</v>
      </c>
      <c r="E842" s="184">
        <v>3.891902317210028</v>
      </c>
      <c r="F842" s="185">
        <v>1204.7130000000104</v>
      </c>
      <c r="G842" s="185">
        <v>18051.657560000185</v>
      </c>
      <c r="H842" s="185">
        <v>73.680234938776266</v>
      </c>
      <c r="I842" s="185">
        <v>179.77649853831841</v>
      </c>
      <c r="J842" s="185">
        <v>1600</v>
      </c>
      <c r="K842" s="185">
        <v>311300</v>
      </c>
      <c r="L842" s="185">
        <v>1270.6122448979593</v>
      </c>
      <c r="M842" s="185">
        <v>277.75009527130391</v>
      </c>
      <c r="N842" s="186">
        <v>9.6000000000000227</v>
      </c>
      <c r="O842" s="186">
        <v>147.14999999999918</v>
      </c>
      <c r="P842" s="186">
        <v>0.60061224489795584</v>
      </c>
      <c r="Q842" s="186">
        <v>1.4996617216417931</v>
      </c>
      <c r="R842" s="187">
        <v>0.87967619281246223</v>
      </c>
      <c r="S842" s="192">
        <v>9.6000000000000014</v>
      </c>
      <c r="T842" s="192">
        <v>139.94999999999902</v>
      </c>
      <c r="U842" s="192">
        <v>0.60061224489795584</v>
      </c>
      <c r="V842" s="192">
        <v>1.4744540982758179</v>
      </c>
      <c r="W842" s="187">
        <v>0.88556359622225034</v>
      </c>
      <c r="X842" s="187">
        <v>1.7652397890347125</v>
      </c>
      <c r="Y842" s="188">
        <v>35</v>
      </c>
      <c r="Z842" s="188">
        <v>67</v>
      </c>
      <c r="AA842" s="188">
        <v>58</v>
      </c>
      <c r="AB842" s="188">
        <v>82</v>
      </c>
      <c r="AC842" s="188">
        <v>78</v>
      </c>
      <c r="AD842" s="189">
        <v>20.382499999999986</v>
      </c>
    </row>
    <row r="843" spans="1:30" s="183" customFormat="1" ht="11.35" x14ac:dyDescent="0.35">
      <c r="A843" s="175">
        <v>830</v>
      </c>
      <c r="B843" s="175">
        <v>17.549999999999983</v>
      </c>
      <c r="C843" s="175">
        <v>934.20000000001244</v>
      </c>
      <c r="D843" s="184">
        <v>3.8130612244898465</v>
      </c>
      <c r="E843" s="184">
        <v>4.0529326581479816</v>
      </c>
      <c r="F843" s="185">
        <v>1191.3273000000429</v>
      </c>
      <c r="G843" s="185">
        <v>21276.123960000383</v>
      </c>
      <c r="H843" s="185">
        <v>86.841322285715847</v>
      </c>
      <c r="I843" s="185">
        <v>177.2970023824592</v>
      </c>
      <c r="J843" s="185">
        <v>1600</v>
      </c>
      <c r="K843" s="185">
        <v>307250</v>
      </c>
      <c r="L843" s="185">
        <v>1254.0816326530612</v>
      </c>
      <c r="M843" s="185">
        <v>283.03042736955979</v>
      </c>
      <c r="N843" s="186">
        <v>9.5999999999999091</v>
      </c>
      <c r="O843" s="186">
        <v>126.59999999999874</v>
      </c>
      <c r="P843" s="186">
        <v>0.51673469387754589</v>
      </c>
      <c r="Q843" s="186">
        <v>1.5893812433463586</v>
      </c>
      <c r="R843" s="187">
        <v>0.89292057853336815</v>
      </c>
      <c r="S843" s="192">
        <v>9.5999999999999091</v>
      </c>
      <c r="T843" s="192">
        <v>117.2999999999986</v>
      </c>
      <c r="U843" s="192">
        <v>0.51673469387754589</v>
      </c>
      <c r="V843" s="192">
        <v>1.4982156499729926</v>
      </c>
      <c r="W843" s="187">
        <v>0.90078660238518249</v>
      </c>
      <c r="X843" s="187">
        <v>1.7937071809185507</v>
      </c>
      <c r="Y843" s="188">
        <v>33</v>
      </c>
      <c r="Z843" s="188">
        <v>74</v>
      </c>
      <c r="AA843" s="188">
        <v>53</v>
      </c>
      <c r="AB843" s="188">
        <v>75</v>
      </c>
      <c r="AC843" s="188">
        <v>85</v>
      </c>
      <c r="AD843" s="189">
        <v>19.704999999999977</v>
      </c>
    </row>
    <row r="844" spans="1:30" s="183" customFormat="1" ht="11.35" x14ac:dyDescent="0.35">
      <c r="A844" s="175">
        <v>831</v>
      </c>
      <c r="B844" s="175">
        <v>18.149999999999409</v>
      </c>
      <c r="C844" s="175">
        <v>761.69999999999743</v>
      </c>
      <c r="D844" s="184">
        <v>3.1089795918367242</v>
      </c>
      <c r="E844" s="184">
        <v>4.0377167732995476</v>
      </c>
      <c r="F844" s="185">
        <v>1378.7271000000044</v>
      </c>
      <c r="G844" s="185">
        <v>21676.65384999993</v>
      </c>
      <c r="H844" s="185">
        <v>88.47613816326502</v>
      </c>
      <c r="I844" s="185">
        <v>194.83308363055684</v>
      </c>
      <c r="J844" s="185">
        <v>1600</v>
      </c>
      <c r="K844" s="185">
        <v>316950</v>
      </c>
      <c r="L844" s="185">
        <v>1293.6734693877552</v>
      </c>
      <c r="M844" s="185">
        <v>289.27335388634003</v>
      </c>
      <c r="N844" s="186">
        <v>9.6000000000000227</v>
      </c>
      <c r="O844" s="186">
        <v>154.49999999999866</v>
      </c>
      <c r="P844" s="186">
        <v>0.63061224489795376</v>
      </c>
      <c r="Q844" s="186">
        <v>1.6076474617666778</v>
      </c>
      <c r="R844" s="187">
        <v>0.87357309439057418</v>
      </c>
      <c r="S844" s="192">
        <v>11.700000000000001</v>
      </c>
      <c r="T844" s="192">
        <v>157.04999999999905</v>
      </c>
      <c r="U844" s="192">
        <v>0.63061224489795376</v>
      </c>
      <c r="V844" s="192">
        <v>1.6765746756480635</v>
      </c>
      <c r="W844" s="187">
        <v>0.87148643672517556</v>
      </c>
      <c r="X844" s="187">
        <v>1.7450595311157497</v>
      </c>
      <c r="Y844" s="188">
        <v>37</v>
      </c>
      <c r="Z844" s="188">
        <v>56</v>
      </c>
      <c r="AA844" s="188">
        <v>67</v>
      </c>
      <c r="AB844" s="188">
        <v>80</v>
      </c>
      <c r="AC844" s="188">
        <v>80</v>
      </c>
      <c r="AD844" s="189">
        <v>20.367499999999986</v>
      </c>
    </row>
    <row r="845" spans="1:30" s="183" customFormat="1" ht="11.35" x14ac:dyDescent="0.35">
      <c r="A845" s="175">
        <v>832</v>
      </c>
      <c r="B845" s="175">
        <v>40.199999999999363</v>
      </c>
      <c r="C845" s="175">
        <v>2088.4500000000162</v>
      </c>
      <c r="D845" s="184">
        <v>8.5242857142857797</v>
      </c>
      <c r="E845" s="184">
        <v>10.082606147287024</v>
      </c>
      <c r="F845" s="185">
        <v>3560.5961999999477</v>
      </c>
      <c r="G845" s="185">
        <v>61179.118755000272</v>
      </c>
      <c r="H845" s="185">
        <v>249.71068879591948</v>
      </c>
      <c r="I845" s="185">
        <v>599.15489112542969</v>
      </c>
      <c r="J845" s="185">
        <v>1600</v>
      </c>
      <c r="K845" s="185">
        <v>310700</v>
      </c>
      <c r="L845" s="185">
        <v>1268.1632653061224</v>
      </c>
      <c r="M845" s="185">
        <v>284.26403010047943</v>
      </c>
      <c r="N845" s="186">
        <v>9.6000000000000227</v>
      </c>
      <c r="O845" s="186">
        <v>78.899999999998641</v>
      </c>
      <c r="P845" s="186">
        <v>0.32204081632652509</v>
      </c>
      <c r="Q845" s="186">
        <v>1.2857207259791823</v>
      </c>
      <c r="R845" s="187">
        <v>0.93292527416475501</v>
      </c>
      <c r="S845" s="192">
        <v>9.75</v>
      </c>
      <c r="T845" s="192">
        <v>93.299999999998789</v>
      </c>
      <c r="U845" s="192">
        <v>0.32204081632652509</v>
      </c>
      <c r="V845" s="192">
        <v>1.2052478092490131</v>
      </c>
      <c r="W845" s="187">
        <v>0.92068349910737157</v>
      </c>
      <c r="X845" s="187">
        <v>1.8536087732721267</v>
      </c>
      <c r="Y845" s="188">
        <v>37</v>
      </c>
      <c r="Z845" s="188">
        <v>71</v>
      </c>
      <c r="AA845" s="188">
        <v>52</v>
      </c>
      <c r="AB845" s="188">
        <v>81</v>
      </c>
      <c r="AC845" s="188">
        <v>79</v>
      </c>
      <c r="AD845" s="189">
        <v>19.604999999999979</v>
      </c>
    </row>
    <row r="846" spans="1:30" s="183" customFormat="1" ht="11.35" x14ac:dyDescent="0.35">
      <c r="A846" s="175">
        <v>833</v>
      </c>
      <c r="B846" s="175">
        <v>15.000000000000227</v>
      </c>
      <c r="C846" s="175">
        <v>659.25000000001194</v>
      </c>
      <c r="D846" s="184">
        <v>2.6908163265306611</v>
      </c>
      <c r="E846" s="184">
        <v>3.410970630532546</v>
      </c>
      <c r="F846" s="185">
        <v>1191.3273000000022</v>
      </c>
      <c r="G846" s="185">
        <v>15435.868685000307</v>
      </c>
      <c r="H846" s="185">
        <v>63.003545653062474</v>
      </c>
      <c r="I846" s="185">
        <v>159.70532378745801</v>
      </c>
      <c r="J846" s="185">
        <v>1600</v>
      </c>
      <c r="K846" s="185">
        <v>311000</v>
      </c>
      <c r="L846" s="185">
        <v>1269.3877551020407</v>
      </c>
      <c r="M846" s="185">
        <v>281.02861533362244</v>
      </c>
      <c r="N846" s="186">
        <v>7.6500000000000341</v>
      </c>
      <c r="O846" s="186">
        <v>142.94999999999865</v>
      </c>
      <c r="P846" s="186">
        <v>0.58346938775509649</v>
      </c>
      <c r="Q846" s="186">
        <v>1.4824389394170705</v>
      </c>
      <c r="R846" s="187">
        <v>0.87983860799394875</v>
      </c>
      <c r="S846" s="192">
        <v>9.75</v>
      </c>
      <c r="T846" s="192">
        <v>148.6499999999985</v>
      </c>
      <c r="U846" s="192">
        <v>0.58346938775509649</v>
      </c>
      <c r="V846" s="192">
        <v>1.5811795085759699</v>
      </c>
      <c r="W846" s="187">
        <v>0.87504728281427424</v>
      </c>
      <c r="X846" s="187">
        <v>1.754885890808223</v>
      </c>
      <c r="Y846" s="188">
        <v>30</v>
      </c>
      <c r="Z846" s="188">
        <v>73</v>
      </c>
      <c r="AA846" s="188">
        <v>57</v>
      </c>
      <c r="AB846" s="188">
        <v>85</v>
      </c>
      <c r="AC846" s="188">
        <v>75</v>
      </c>
      <c r="AD846" s="189">
        <v>19.827499999999976</v>
      </c>
    </row>
    <row r="847" spans="1:30" s="183" customFormat="1" ht="11.35" x14ac:dyDescent="0.35">
      <c r="A847" s="175">
        <v>834</v>
      </c>
      <c r="B847" s="175">
        <v>13.350000000000023</v>
      </c>
      <c r="C847" s="175">
        <v>483.15000000000077</v>
      </c>
      <c r="D847" s="184">
        <v>1.9720408163265337</v>
      </c>
      <c r="E847" s="184">
        <v>2.8809051824831649</v>
      </c>
      <c r="F847" s="185">
        <v>1030.698899999996</v>
      </c>
      <c r="G847" s="185">
        <v>13334.983070000048</v>
      </c>
      <c r="H847" s="185">
        <v>54.428502326530804</v>
      </c>
      <c r="I847" s="185">
        <v>143.30688132699626</v>
      </c>
      <c r="J847" s="185">
        <v>1600</v>
      </c>
      <c r="K847" s="185">
        <v>301700</v>
      </c>
      <c r="L847" s="185">
        <v>1231.4285714285713</v>
      </c>
      <c r="M847" s="185">
        <v>287.46346881236815</v>
      </c>
      <c r="N847" s="186">
        <v>9.6000000000000227</v>
      </c>
      <c r="O847" s="186">
        <v>206.39999999999895</v>
      </c>
      <c r="P847" s="186">
        <v>0.84244897959183251</v>
      </c>
      <c r="Q847" s="186">
        <v>1.8582266473713545</v>
      </c>
      <c r="R847" s="187">
        <v>0.83673469387755162</v>
      </c>
      <c r="S847" s="192">
        <v>9.6000000000000227</v>
      </c>
      <c r="T847" s="192">
        <v>205.04999999999885</v>
      </c>
      <c r="U847" s="192">
        <v>0.84244897959183251</v>
      </c>
      <c r="V847" s="192">
        <v>1.8588657788934326</v>
      </c>
      <c r="W847" s="187">
        <v>0.83780256288562027</v>
      </c>
      <c r="X847" s="187">
        <v>1.674537256763172</v>
      </c>
      <c r="Y847" s="188">
        <v>47</v>
      </c>
      <c r="Z847" s="188">
        <v>69</v>
      </c>
      <c r="AA847" s="188">
        <v>44</v>
      </c>
      <c r="AB847" s="188">
        <v>70</v>
      </c>
      <c r="AC847" s="188">
        <v>90</v>
      </c>
      <c r="AD847" s="189">
        <v>21.069999999999983</v>
      </c>
    </row>
    <row r="848" spans="1:30" s="183" customFormat="1" ht="11.35" x14ac:dyDescent="0.35">
      <c r="A848" s="175">
        <v>835</v>
      </c>
      <c r="B848" s="175">
        <v>20.250000000000455</v>
      </c>
      <c r="C848" s="175">
        <v>1041.9000000000187</v>
      </c>
      <c r="D848" s="184">
        <v>4.2526530612245663</v>
      </c>
      <c r="E848" s="184">
        <v>4.9599175262140962</v>
      </c>
      <c r="F848" s="185">
        <v>1579.5126000000143</v>
      </c>
      <c r="G848" s="185">
        <v>20297.480560000262</v>
      </c>
      <c r="H848" s="185">
        <v>82.8468594285725</v>
      </c>
      <c r="I848" s="185">
        <v>182.58207311528264</v>
      </c>
      <c r="J848" s="185">
        <v>1600</v>
      </c>
      <c r="K848" s="185">
        <v>306850</v>
      </c>
      <c r="L848" s="185">
        <v>1252.4489795918366</v>
      </c>
      <c r="M848" s="185">
        <v>266.49309199859368</v>
      </c>
      <c r="N848" s="186">
        <v>7.6499999999999986</v>
      </c>
      <c r="O848" s="186">
        <v>118.649999999999</v>
      </c>
      <c r="P848" s="186">
        <v>0.48428571428571021</v>
      </c>
      <c r="Q848" s="186">
        <v>1.4225453405433595</v>
      </c>
      <c r="R848" s="187">
        <v>0.90132235528942184</v>
      </c>
      <c r="S848" s="192">
        <v>9.5999999999999943</v>
      </c>
      <c r="T848" s="192">
        <v>143.3999999999989</v>
      </c>
      <c r="U848" s="192">
        <v>0.48428571428571021</v>
      </c>
      <c r="V848" s="192">
        <v>1.6689388771243459</v>
      </c>
      <c r="W848" s="187">
        <v>0.88073852295409261</v>
      </c>
      <c r="X848" s="187">
        <v>1.7820608782435143</v>
      </c>
      <c r="Y848" s="188">
        <v>26</v>
      </c>
      <c r="Z848" s="188">
        <v>83</v>
      </c>
      <c r="AA848" s="188">
        <v>51</v>
      </c>
      <c r="AB848" s="188">
        <v>73</v>
      </c>
      <c r="AC848" s="188">
        <v>87</v>
      </c>
      <c r="AD848" s="189">
        <v>20.039999999999981</v>
      </c>
    </row>
    <row r="849" spans="1:30" s="183" customFormat="1" ht="11.35" x14ac:dyDescent="0.35">
      <c r="A849" s="175">
        <v>836</v>
      </c>
      <c r="B849" s="175">
        <v>17.250000000000227</v>
      </c>
      <c r="C849" s="175">
        <v>917.70000000002483</v>
      </c>
      <c r="D849" s="184">
        <v>3.7457142857143872</v>
      </c>
      <c r="E849" s="184">
        <v>4.4665023723965236</v>
      </c>
      <c r="F849" s="185">
        <v>1459.0413000000226</v>
      </c>
      <c r="G849" s="185">
        <v>23889.681885000602</v>
      </c>
      <c r="H849" s="185">
        <v>97.508905653063678</v>
      </c>
      <c r="I849" s="185">
        <v>219.6342545908565</v>
      </c>
      <c r="J849" s="185">
        <v>1600</v>
      </c>
      <c r="K849" s="185">
        <v>307550</v>
      </c>
      <c r="L849" s="185">
        <v>1255.3061224489795</v>
      </c>
      <c r="M849" s="185">
        <v>279.84262293278857</v>
      </c>
      <c r="N849" s="186">
        <v>7.6500000000000341</v>
      </c>
      <c r="O849" s="186">
        <v>118.64999999999819</v>
      </c>
      <c r="P849" s="186">
        <v>0.48428571428570688</v>
      </c>
      <c r="Q849" s="186">
        <v>1.4817288860662849</v>
      </c>
      <c r="R849" s="187">
        <v>0.89776399121106509</v>
      </c>
      <c r="S849" s="192">
        <v>9.75</v>
      </c>
      <c r="T849" s="192">
        <v>132.14999999999856</v>
      </c>
      <c r="U849" s="192">
        <v>0.48428571428570688</v>
      </c>
      <c r="V849" s="192">
        <v>1.5153820707469206</v>
      </c>
      <c r="W849" s="187">
        <v>0.88613157554607835</v>
      </c>
      <c r="X849" s="187">
        <v>1.7838955667571434</v>
      </c>
      <c r="Y849" s="188">
        <v>42</v>
      </c>
      <c r="Z849" s="188">
        <v>65</v>
      </c>
      <c r="AA849" s="188">
        <v>53</v>
      </c>
      <c r="AB849" s="188">
        <v>83</v>
      </c>
      <c r="AC849" s="188">
        <v>77</v>
      </c>
      <c r="AD849" s="189">
        <v>19.342499999999969</v>
      </c>
    </row>
    <row r="850" spans="1:30" s="183" customFormat="1" ht="11.35" x14ac:dyDescent="0.35">
      <c r="A850" s="175">
        <v>837</v>
      </c>
      <c r="B850" s="175">
        <v>15.599999999999909</v>
      </c>
      <c r="C850" s="175">
        <v>664.20000000000823</v>
      </c>
      <c r="D850" s="184">
        <v>2.7110204081632987</v>
      </c>
      <c r="E850" s="184">
        <v>3.3153426527765739</v>
      </c>
      <c r="F850" s="185">
        <v>1097.6273999999962</v>
      </c>
      <c r="G850" s="185">
        <v>17262.496180000184</v>
      </c>
      <c r="H850" s="185">
        <v>70.459168081633408</v>
      </c>
      <c r="I850" s="185">
        <v>170.95297693341018</v>
      </c>
      <c r="J850" s="185">
        <v>1600</v>
      </c>
      <c r="K850" s="185">
        <v>307800</v>
      </c>
      <c r="L850" s="185">
        <v>1256.3265306122448</v>
      </c>
      <c r="M850" s="185">
        <v>274.55398911832054</v>
      </c>
      <c r="N850" s="186">
        <v>5.6999999999999886</v>
      </c>
      <c r="O850" s="186">
        <v>116.39999999999819</v>
      </c>
      <c r="P850" s="186">
        <v>0.47510204081631913</v>
      </c>
      <c r="Q850" s="186">
        <v>1.1828229681449367</v>
      </c>
      <c r="R850" s="187">
        <v>0.90350659040039927</v>
      </c>
      <c r="S850" s="192">
        <v>7.8000000000000007</v>
      </c>
      <c r="T850" s="192">
        <v>124.64999999999807</v>
      </c>
      <c r="U850" s="192">
        <v>0.47510204081631913</v>
      </c>
      <c r="V850" s="192">
        <v>1.387537671402723</v>
      </c>
      <c r="W850" s="187">
        <v>0.8966674956478502</v>
      </c>
      <c r="X850" s="187">
        <v>1.8001740860482496</v>
      </c>
      <c r="Y850" s="188">
        <v>33</v>
      </c>
      <c r="Z850" s="188">
        <v>71</v>
      </c>
      <c r="AA850" s="188">
        <v>56</v>
      </c>
      <c r="AB850" s="188">
        <v>84</v>
      </c>
      <c r="AC850" s="188">
        <v>76</v>
      </c>
      <c r="AD850" s="189">
        <v>20.104999999999968</v>
      </c>
    </row>
    <row r="851" spans="1:30" s="183" customFormat="1" ht="11.35" x14ac:dyDescent="0.35">
      <c r="A851" s="175">
        <v>838</v>
      </c>
      <c r="B851" s="175">
        <v>17.400000000000091</v>
      </c>
      <c r="C851" s="175">
        <v>774.3000000000111</v>
      </c>
      <c r="D851" s="184">
        <v>3.1604081632653513</v>
      </c>
      <c r="E851" s="184">
        <v>4.0401042629703552</v>
      </c>
      <c r="F851" s="185">
        <v>1258.2558000000124</v>
      </c>
      <c r="G851" s="185">
        <v>20692.135615000239</v>
      </c>
      <c r="H851" s="185">
        <v>84.457696387756073</v>
      </c>
      <c r="I851" s="185">
        <v>188.77803693787823</v>
      </c>
      <c r="J851" s="185">
        <v>1600</v>
      </c>
      <c r="K851" s="185">
        <v>313450</v>
      </c>
      <c r="L851" s="185">
        <v>1279.3877551020407</v>
      </c>
      <c r="M851" s="185">
        <v>271.97221533645984</v>
      </c>
      <c r="N851" s="186">
        <v>9.5999999999999091</v>
      </c>
      <c r="O851" s="186">
        <v>139.34999999999957</v>
      </c>
      <c r="P851" s="186">
        <v>0.5687755102040799</v>
      </c>
      <c r="Q851" s="186">
        <v>1.569468732099214</v>
      </c>
      <c r="R851" s="187">
        <v>0.885322799654364</v>
      </c>
      <c r="S851" s="192">
        <v>15.600000000000001</v>
      </c>
      <c r="T851" s="192">
        <v>164.39999999999921</v>
      </c>
      <c r="U851" s="192">
        <v>0.5687755102040799</v>
      </c>
      <c r="V851" s="192">
        <v>1.8012566707285396</v>
      </c>
      <c r="W851" s="187">
        <v>0.86470806073324336</v>
      </c>
      <c r="X851" s="187">
        <v>1.7500308603876074</v>
      </c>
      <c r="Y851" s="188">
        <v>26</v>
      </c>
      <c r="Z851" s="188">
        <v>78</v>
      </c>
      <c r="AA851" s="188">
        <v>56</v>
      </c>
      <c r="AB851" s="188">
        <v>77</v>
      </c>
      <c r="AC851" s="188">
        <v>83</v>
      </c>
      <c r="AD851" s="189">
        <v>20.252499999999991</v>
      </c>
    </row>
    <row r="852" spans="1:30" s="183" customFormat="1" ht="11.35" x14ac:dyDescent="0.35">
      <c r="A852" s="175">
        <v>839</v>
      </c>
      <c r="B852" s="175">
        <v>28.350000000000477</v>
      </c>
      <c r="C852" s="175">
        <v>1142.4000000000224</v>
      </c>
      <c r="D852" s="184">
        <v>4.6628571428572343</v>
      </c>
      <c r="E852" s="184">
        <v>6.4645461215292759</v>
      </c>
      <c r="F852" s="185">
        <v>1873.998000000051</v>
      </c>
      <c r="G852" s="185">
        <v>29893.911985000555</v>
      </c>
      <c r="H852" s="185">
        <v>122.01596728571656</v>
      </c>
      <c r="I852" s="185">
        <v>280.28743761998817</v>
      </c>
      <c r="J852" s="185">
        <v>1600</v>
      </c>
      <c r="K852" s="185">
        <v>313150</v>
      </c>
      <c r="L852" s="185">
        <v>1278.1632653061224</v>
      </c>
      <c r="M852" s="185">
        <v>275.35873374852162</v>
      </c>
      <c r="N852" s="186">
        <v>9.6000000000000227</v>
      </c>
      <c r="O852" s="186">
        <v>158.84999999999889</v>
      </c>
      <c r="P852" s="186">
        <v>0.64836734693877096</v>
      </c>
      <c r="Q852" s="186">
        <v>1.6523323641302752</v>
      </c>
      <c r="R852" s="187">
        <v>0.87155852031534331</v>
      </c>
      <c r="S852" s="192">
        <v>9.5999999999999091</v>
      </c>
      <c r="T852" s="192">
        <v>168.14999999999895</v>
      </c>
      <c r="U852" s="192">
        <v>0.64836734693877096</v>
      </c>
      <c r="V852" s="192">
        <v>1.6835774920178863</v>
      </c>
      <c r="W852" s="187">
        <v>0.86403881140084959</v>
      </c>
      <c r="X852" s="187">
        <v>1.735597331716193</v>
      </c>
      <c r="Y852" s="188">
        <v>29</v>
      </c>
      <c r="Z852" s="188">
        <v>70</v>
      </c>
      <c r="AA852" s="188">
        <v>61</v>
      </c>
      <c r="AB852" s="188">
        <v>86</v>
      </c>
      <c r="AC852" s="188">
        <v>74</v>
      </c>
      <c r="AD852" s="189">
        <v>20.612499999999979</v>
      </c>
    </row>
    <row r="853" spans="1:30" s="183" customFormat="1" ht="11.35" x14ac:dyDescent="0.35">
      <c r="A853" s="175">
        <v>840</v>
      </c>
      <c r="B853" s="175">
        <v>16.349999999999682</v>
      </c>
      <c r="C853" s="175">
        <v>536.9999999999992</v>
      </c>
      <c r="D853" s="184">
        <v>2.1918367346938745</v>
      </c>
      <c r="E853" s="184">
        <v>3.363712864608106</v>
      </c>
      <c r="F853" s="185">
        <v>1218.0986999999677</v>
      </c>
      <c r="G853" s="185">
        <v>11682.890229999932</v>
      </c>
      <c r="H853" s="185">
        <v>47.685266244897683</v>
      </c>
      <c r="I853" s="185">
        <v>128.47815681871018</v>
      </c>
      <c r="J853" s="185">
        <v>1600</v>
      </c>
      <c r="K853" s="185">
        <v>309000</v>
      </c>
      <c r="L853" s="185">
        <v>1261.2244897959183</v>
      </c>
      <c r="M853" s="185">
        <v>261.07935365706066</v>
      </c>
      <c r="N853" s="186">
        <v>9.5999999999999091</v>
      </c>
      <c r="O853" s="186">
        <v>196.64999999999785</v>
      </c>
      <c r="P853" s="186">
        <v>0.80265306122448099</v>
      </c>
      <c r="Q853" s="186">
        <v>1.7675823716634966</v>
      </c>
      <c r="R853" s="187">
        <v>0.84654102774201245</v>
      </c>
      <c r="S853" s="192">
        <v>9.5999999999999091</v>
      </c>
      <c r="T853" s="192">
        <v>198.44999999999797</v>
      </c>
      <c r="U853" s="192">
        <v>0.80265306122448099</v>
      </c>
      <c r="V853" s="192">
        <v>1.8283827844730234</v>
      </c>
      <c r="W853" s="187">
        <v>0.84513636895704225</v>
      </c>
      <c r="X853" s="187">
        <v>1.6916773966990548</v>
      </c>
      <c r="Y853" s="188">
        <v>32</v>
      </c>
      <c r="Z853" s="188">
        <v>87</v>
      </c>
      <c r="AA853" s="188">
        <v>41</v>
      </c>
      <c r="AB853" s="188">
        <v>85</v>
      </c>
      <c r="AC853" s="188">
        <v>75</v>
      </c>
      <c r="AD853" s="189">
        <v>21.357499999999966</v>
      </c>
    </row>
    <row r="854" spans="1:30" s="183" customFormat="1" ht="11.35" x14ac:dyDescent="0.35">
      <c r="A854" s="175">
        <v>841</v>
      </c>
      <c r="B854" s="175">
        <v>20.700000000000159</v>
      </c>
      <c r="C854" s="175">
        <v>716.10000000000321</v>
      </c>
      <c r="D854" s="184">
        <v>2.9228571428571559</v>
      </c>
      <c r="E854" s="184">
        <v>4.6169755375954002</v>
      </c>
      <c r="F854" s="185">
        <v>1820.4552000000083</v>
      </c>
      <c r="G854" s="185">
        <v>22185.607910000104</v>
      </c>
      <c r="H854" s="185">
        <v>90.55350167346981</v>
      </c>
      <c r="I854" s="185">
        <v>246.82928540688209</v>
      </c>
      <c r="J854" s="185">
        <v>1600</v>
      </c>
      <c r="K854" s="185">
        <v>317100</v>
      </c>
      <c r="L854" s="185">
        <v>1294.2857142857142</v>
      </c>
      <c r="M854" s="185">
        <v>264.24187876224937</v>
      </c>
      <c r="N854" s="186">
        <v>7.6499999999999773</v>
      </c>
      <c r="O854" s="186">
        <v>183.74999999999886</v>
      </c>
      <c r="P854" s="186">
        <v>0.74999999999999534</v>
      </c>
      <c r="Q854" s="186">
        <v>1.7335585971740404</v>
      </c>
      <c r="R854" s="187">
        <v>0.85480621073841478</v>
      </c>
      <c r="S854" s="192">
        <v>13.650000000000002</v>
      </c>
      <c r="T854" s="192">
        <v>208.94999999999843</v>
      </c>
      <c r="U854" s="192">
        <v>0.74999999999999534</v>
      </c>
      <c r="V854" s="192">
        <v>1.9346844958185319</v>
      </c>
      <c r="W854" s="187">
        <v>0.8348939196396834</v>
      </c>
      <c r="X854" s="187">
        <v>1.6897001303780983</v>
      </c>
      <c r="Y854" s="188">
        <v>20</v>
      </c>
      <c r="Z854" s="188">
        <v>75</v>
      </c>
      <c r="AA854" s="188">
        <v>65</v>
      </c>
      <c r="AB854" s="188">
        <v>78</v>
      </c>
      <c r="AC854" s="188">
        <v>82</v>
      </c>
      <c r="AD854" s="189">
        <v>21.092499999999976</v>
      </c>
    </row>
    <row r="855" spans="1:30" s="183" customFormat="1" ht="11.35" x14ac:dyDescent="0.35">
      <c r="A855" s="175">
        <v>842</v>
      </c>
      <c r="B855" s="175">
        <v>14.700000000000159</v>
      </c>
      <c r="C855" s="175">
        <v>393.15000000000396</v>
      </c>
      <c r="D855" s="184">
        <v>1.6046938775510367</v>
      </c>
      <c r="E855" s="184">
        <v>2.7601839018983112</v>
      </c>
      <c r="F855" s="185">
        <v>762.9849000000163</v>
      </c>
      <c r="G855" s="185">
        <v>7163.8035450000643</v>
      </c>
      <c r="H855" s="185">
        <v>29.240014469388019</v>
      </c>
      <c r="I855" s="185">
        <v>80.933246342220841</v>
      </c>
      <c r="J855" s="185">
        <v>1600</v>
      </c>
      <c r="K855" s="185">
        <v>305000</v>
      </c>
      <c r="L855" s="185">
        <v>1244.8979591836735</v>
      </c>
      <c r="M855" s="185">
        <v>283.82719899484744</v>
      </c>
      <c r="N855" s="186">
        <v>9.5999999999999091</v>
      </c>
      <c r="O855" s="186">
        <v>245.09999999999783</v>
      </c>
      <c r="P855" s="186">
        <v>1.0004081632652972</v>
      </c>
      <c r="Q855" s="186">
        <v>1.9945622379972263</v>
      </c>
      <c r="R855" s="187">
        <v>0.80696987595983605</v>
      </c>
      <c r="S855" s="192">
        <v>9.75</v>
      </c>
      <c r="T855" s="192">
        <v>216.7499999999979</v>
      </c>
      <c r="U855" s="192">
        <v>1.0004081632652972</v>
      </c>
      <c r="V855" s="192">
        <v>1.8613135477715861</v>
      </c>
      <c r="W855" s="187">
        <v>0.82929710572947568</v>
      </c>
      <c r="X855" s="187">
        <v>1.6362669816893116</v>
      </c>
      <c r="Y855" s="188">
        <v>42</v>
      </c>
      <c r="Z855" s="188">
        <v>61</v>
      </c>
      <c r="AA855" s="188">
        <v>57</v>
      </c>
      <c r="AB855" s="188">
        <v>85</v>
      </c>
      <c r="AC855" s="188">
        <v>75</v>
      </c>
      <c r="AD855" s="189">
        <v>21.162499999999962</v>
      </c>
    </row>
    <row r="856" spans="1:30" s="183" customFormat="1" ht="11.35" x14ac:dyDescent="0.35">
      <c r="A856" s="175">
        <v>843</v>
      </c>
      <c r="B856" s="175">
        <v>18</v>
      </c>
      <c r="C856" s="175">
        <v>792.2999999999987</v>
      </c>
      <c r="D856" s="184">
        <v>3.2338775510204028</v>
      </c>
      <c r="E856" s="184">
        <v>4.1764679447041688</v>
      </c>
      <c r="F856" s="185">
        <v>1177.941599999984</v>
      </c>
      <c r="G856" s="185">
        <v>21412.435004999967</v>
      </c>
      <c r="H856" s="185">
        <v>87.397693897959044</v>
      </c>
      <c r="I856" s="185">
        <v>205.09358636259546</v>
      </c>
      <c r="J856" s="185">
        <v>1600</v>
      </c>
      <c r="K856" s="185">
        <v>311600</v>
      </c>
      <c r="L856" s="185">
        <v>1271.8367346938776</v>
      </c>
      <c r="M856" s="185">
        <v>274.42692500850205</v>
      </c>
      <c r="N856" s="186">
        <v>9.5999999999999091</v>
      </c>
      <c r="O856" s="186">
        <v>142.49999999999912</v>
      </c>
      <c r="P856" s="186">
        <v>0.58163265306122092</v>
      </c>
      <c r="Q856" s="186">
        <v>1.4499326538045603</v>
      </c>
      <c r="R856" s="187">
        <v>0.88197291589017335</v>
      </c>
      <c r="S856" s="192">
        <v>9.75</v>
      </c>
      <c r="T856" s="192">
        <v>150.44999999999908</v>
      </c>
      <c r="U856" s="192">
        <v>0.58163265306122092</v>
      </c>
      <c r="V856" s="192">
        <v>1.6305157566405277</v>
      </c>
      <c r="W856" s="187">
        <v>0.87538824698720397</v>
      </c>
      <c r="X856" s="187">
        <v>1.7573611628773773</v>
      </c>
      <c r="Y856" s="188">
        <v>28</v>
      </c>
      <c r="Z856" s="188">
        <v>74</v>
      </c>
      <c r="AA856" s="188">
        <v>58</v>
      </c>
      <c r="AB856" s="188">
        <v>82</v>
      </c>
      <c r="AC856" s="188">
        <v>78</v>
      </c>
      <c r="AD856" s="189">
        <v>20.122499999999985</v>
      </c>
    </row>
    <row r="857" spans="1:30" s="183" customFormat="1" ht="11.35" x14ac:dyDescent="0.35">
      <c r="A857" s="175">
        <v>844</v>
      </c>
      <c r="B857" s="175">
        <v>16.799999999999727</v>
      </c>
      <c r="C857" s="175">
        <v>611.40000000000487</v>
      </c>
      <c r="D857" s="184">
        <v>2.4955102040816524</v>
      </c>
      <c r="E857" s="184">
        <v>3.5532397253776677</v>
      </c>
      <c r="F857" s="185">
        <v>1084.241699999988</v>
      </c>
      <c r="G857" s="185">
        <v>14461.017900000126</v>
      </c>
      <c r="H857" s="185">
        <v>59.024562857143373</v>
      </c>
      <c r="I857" s="185">
        <v>147.87210900991252</v>
      </c>
      <c r="J857" s="185">
        <v>1600</v>
      </c>
      <c r="K857" s="185">
        <v>308950</v>
      </c>
      <c r="L857" s="185">
        <v>1261.0204081632653</v>
      </c>
      <c r="M857" s="185">
        <v>275.02045302449761</v>
      </c>
      <c r="N857" s="186">
        <v>9.5999999999999091</v>
      </c>
      <c r="O857" s="186">
        <v>205.19999999999868</v>
      </c>
      <c r="P857" s="186">
        <v>0.83755102040815788</v>
      </c>
      <c r="Q857" s="186">
        <v>1.788578896700473</v>
      </c>
      <c r="R857" s="187">
        <v>0.837007029667581</v>
      </c>
      <c r="S857" s="192">
        <v>13.650000000000002</v>
      </c>
      <c r="T857" s="192">
        <v>187.94999999999868</v>
      </c>
      <c r="U857" s="192">
        <v>0.83755102040815788</v>
      </c>
      <c r="V857" s="192">
        <v>1.9295300115763285</v>
      </c>
      <c r="W857" s="187">
        <v>0.85070892410342036</v>
      </c>
      <c r="X857" s="187">
        <v>1.6877159537710014</v>
      </c>
      <c r="Y857" s="188">
        <v>34</v>
      </c>
      <c r="Z857" s="188">
        <v>76</v>
      </c>
      <c r="AA857" s="188">
        <v>50</v>
      </c>
      <c r="AB857" s="188">
        <v>68</v>
      </c>
      <c r="AC857" s="188">
        <v>92</v>
      </c>
      <c r="AD857" s="189">
        <v>20.982499999999977</v>
      </c>
    </row>
    <row r="858" spans="1:30" s="183" customFormat="1" ht="11.35" x14ac:dyDescent="0.35">
      <c r="A858" s="175">
        <v>845</v>
      </c>
      <c r="B858" s="175">
        <v>18.299999999999983</v>
      </c>
      <c r="C858" s="175">
        <v>772.9500000000005</v>
      </c>
      <c r="D858" s="184">
        <v>3.1548979591836757</v>
      </c>
      <c r="E858" s="184">
        <v>4.0845265403981657</v>
      </c>
      <c r="F858" s="185">
        <v>1633.0553999999988</v>
      </c>
      <c r="G858" s="185">
        <v>16564.283194999964</v>
      </c>
      <c r="H858" s="185">
        <v>67.609319163265155</v>
      </c>
      <c r="I858" s="185">
        <v>183.72270094836546</v>
      </c>
      <c r="J858" s="185">
        <v>1600</v>
      </c>
      <c r="K858" s="185">
        <v>305550</v>
      </c>
      <c r="L858" s="185">
        <v>1247.1428571428571</v>
      </c>
      <c r="M858" s="185">
        <v>275.45045075234879</v>
      </c>
      <c r="N858" s="186">
        <v>9.6000000000000227</v>
      </c>
      <c r="O858" s="186">
        <v>151.6499999999991</v>
      </c>
      <c r="P858" s="186">
        <v>0.61897959183673101</v>
      </c>
      <c r="Q858" s="186">
        <v>1.5438392171046555</v>
      </c>
      <c r="R858" s="187">
        <v>0.87754360465116343</v>
      </c>
      <c r="S858" s="192">
        <v>11.700000000000001</v>
      </c>
      <c r="T858" s="192">
        <v>152.39999999999901</v>
      </c>
      <c r="U858" s="192">
        <v>0.61897959183673101</v>
      </c>
      <c r="V858" s="192">
        <v>1.6743190193792397</v>
      </c>
      <c r="W858" s="187">
        <v>0.8769379844961247</v>
      </c>
      <c r="X858" s="187">
        <v>1.754481589147288</v>
      </c>
      <c r="Y858" s="188">
        <v>39</v>
      </c>
      <c r="Z858" s="188">
        <v>73</v>
      </c>
      <c r="AA858" s="188">
        <v>48</v>
      </c>
      <c r="AB858" s="188">
        <v>89</v>
      </c>
      <c r="AC858" s="188">
        <v>71</v>
      </c>
      <c r="AD858" s="189">
        <v>20.639999999999986</v>
      </c>
    </row>
    <row r="859" spans="1:30" s="183" customFormat="1" ht="11.35" x14ac:dyDescent="0.35">
      <c r="A859" s="175">
        <v>846</v>
      </c>
      <c r="B859" s="175">
        <v>17.700000000000159</v>
      </c>
      <c r="C859" s="175">
        <v>780.00000000001137</v>
      </c>
      <c r="D859" s="184">
        <v>3.1836734693878017</v>
      </c>
      <c r="E859" s="184">
        <v>4.0703343469818307</v>
      </c>
      <c r="F859" s="185">
        <v>1579.5126000000143</v>
      </c>
      <c r="G859" s="185">
        <v>21105.010095000325</v>
      </c>
      <c r="H859" s="185">
        <v>86.1428983469401</v>
      </c>
      <c r="I859" s="185">
        <v>202.29914300567387</v>
      </c>
      <c r="J859" s="185">
        <v>1600</v>
      </c>
      <c r="K859" s="185">
        <v>315200</v>
      </c>
      <c r="L859" s="185">
        <v>1286.5306122448981</v>
      </c>
      <c r="M859" s="185">
        <v>265.0823489464816</v>
      </c>
      <c r="N859" s="186">
        <v>7.6500000000000341</v>
      </c>
      <c r="O859" s="186">
        <v>119.69999999999901</v>
      </c>
      <c r="P859" s="186">
        <v>0.48857142857142455</v>
      </c>
      <c r="Q859" s="186">
        <v>1.3773459867488274</v>
      </c>
      <c r="R859" s="187">
        <v>0.90116423086450415</v>
      </c>
      <c r="S859" s="192">
        <v>13.650000000000002</v>
      </c>
      <c r="T859" s="192">
        <v>161.09999999999906</v>
      </c>
      <c r="U859" s="192">
        <v>0.48857142857142455</v>
      </c>
      <c r="V859" s="192">
        <v>1.7386028527407744</v>
      </c>
      <c r="W859" s="187">
        <v>0.86698043101312927</v>
      </c>
      <c r="X859" s="187">
        <v>1.7681446618776335</v>
      </c>
      <c r="Y859" s="188">
        <v>27</v>
      </c>
      <c r="Z859" s="188">
        <v>77</v>
      </c>
      <c r="AA859" s="188">
        <v>56</v>
      </c>
      <c r="AB859" s="188">
        <v>80</v>
      </c>
      <c r="AC859" s="188">
        <v>80</v>
      </c>
      <c r="AD859" s="189">
        <v>20.184999999999988</v>
      </c>
    </row>
    <row r="860" spans="1:30" s="183" customFormat="1" ht="11.35" x14ac:dyDescent="0.35">
      <c r="A860" s="175">
        <v>847</v>
      </c>
      <c r="B860" s="175">
        <v>18.900000000000091</v>
      </c>
      <c r="C860" s="175">
        <v>656.85000000000491</v>
      </c>
      <c r="D860" s="184">
        <v>2.6810204081632856</v>
      </c>
      <c r="E860" s="184">
        <v>3.6346574268062257</v>
      </c>
      <c r="F860" s="185">
        <v>1231.4844000000062</v>
      </c>
      <c r="G860" s="185">
        <v>16169.92560000013</v>
      </c>
      <c r="H860" s="185">
        <v>65.999696326531136</v>
      </c>
      <c r="I860" s="185">
        <v>153.4334589170584</v>
      </c>
      <c r="J860" s="185">
        <v>1600</v>
      </c>
      <c r="K860" s="185">
        <v>312200</v>
      </c>
      <c r="L860" s="185">
        <v>1274.2857142857142</v>
      </c>
      <c r="M860" s="185">
        <v>283.26260769475522</v>
      </c>
      <c r="N860" s="186">
        <v>9.5999999999999091</v>
      </c>
      <c r="O860" s="186">
        <v>168.14999999999793</v>
      </c>
      <c r="P860" s="186">
        <v>0.68632653061223647</v>
      </c>
      <c r="Q860" s="186">
        <v>1.7065888393843516</v>
      </c>
      <c r="R860" s="187">
        <v>0.86570025158739805</v>
      </c>
      <c r="S860" s="192">
        <v>9.75</v>
      </c>
      <c r="T860" s="192">
        <v>166.49999999999781</v>
      </c>
      <c r="U860" s="192">
        <v>0.68632653061223647</v>
      </c>
      <c r="V860" s="192">
        <v>1.7304978426856181</v>
      </c>
      <c r="W860" s="187">
        <v>0.86701809033185728</v>
      </c>
      <c r="X860" s="187">
        <v>1.7327183419192553</v>
      </c>
      <c r="Y860" s="188">
        <v>35</v>
      </c>
      <c r="Z860" s="188">
        <v>65</v>
      </c>
      <c r="AA860" s="188">
        <v>60</v>
      </c>
      <c r="AB860" s="188">
        <v>78</v>
      </c>
      <c r="AC860" s="188">
        <v>82</v>
      </c>
      <c r="AD860" s="189">
        <v>20.867499999999964</v>
      </c>
    </row>
    <row r="861" spans="1:30" s="183" customFormat="1" ht="11.35" x14ac:dyDescent="0.35">
      <c r="A861" s="175">
        <v>848</v>
      </c>
      <c r="B861" s="175">
        <v>23.850000000000819</v>
      </c>
      <c r="C861" s="175">
        <v>1723.9500000000637</v>
      </c>
      <c r="D861" s="184">
        <v>7.0365306122451576</v>
      </c>
      <c r="E861" s="184">
        <v>6.5180787521276891</v>
      </c>
      <c r="F861" s="185">
        <v>2088.1692000000694</v>
      </c>
      <c r="G861" s="185">
        <v>41008.133060001579</v>
      </c>
      <c r="H861" s="185">
        <v>167.38013493878196</v>
      </c>
      <c r="I861" s="185">
        <v>319.71493333494459</v>
      </c>
      <c r="J861" s="185">
        <v>1600</v>
      </c>
      <c r="K861" s="185">
        <v>310450</v>
      </c>
      <c r="L861" s="185">
        <v>1267.1428571428571</v>
      </c>
      <c r="M861" s="185">
        <v>274.14546814586964</v>
      </c>
      <c r="N861" s="186">
        <v>9.6000000000000227</v>
      </c>
      <c r="O861" s="186">
        <v>80.849999999998573</v>
      </c>
      <c r="P861" s="186">
        <v>0.32999999999999419</v>
      </c>
      <c r="Q861" s="186">
        <v>1.2435934183501924</v>
      </c>
      <c r="R861" s="187">
        <v>0.930505415162456</v>
      </c>
      <c r="S861" s="192">
        <v>9.6000000000000227</v>
      </c>
      <c r="T861" s="192">
        <v>101.39999999999756</v>
      </c>
      <c r="U861" s="192">
        <v>0.32999999999999419</v>
      </c>
      <c r="V861" s="192">
        <v>1.4227265677508416</v>
      </c>
      <c r="W861" s="187">
        <v>0.9128416709644166</v>
      </c>
      <c r="X861" s="187">
        <v>1.8433470861268726</v>
      </c>
      <c r="Y861" s="188">
        <v>33</v>
      </c>
      <c r="Z861" s="188">
        <v>76</v>
      </c>
      <c r="AA861" s="188">
        <v>51</v>
      </c>
      <c r="AB861" s="188">
        <v>77</v>
      </c>
      <c r="AC861" s="188">
        <v>83</v>
      </c>
      <c r="AD861" s="189">
        <v>19.389999999999961</v>
      </c>
    </row>
    <row r="862" spans="1:30" s="183" customFormat="1" ht="11.35" x14ac:dyDescent="0.35">
      <c r="A862" s="175">
        <v>849</v>
      </c>
      <c r="B862" s="175">
        <v>12.149999999999949</v>
      </c>
      <c r="C862" s="175">
        <v>503.6999999999972</v>
      </c>
      <c r="D862" s="184">
        <v>2.0559183673469272</v>
      </c>
      <c r="E862" s="184">
        <v>2.7569947691722345</v>
      </c>
      <c r="F862" s="185">
        <v>776.37059999998394</v>
      </c>
      <c r="G862" s="185">
        <v>11050.415904999965</v>
      </c>
      <c r="H862" s="185">
        <v>45.103738387754959</v>
      </c>
      <c r="I862" s="185">
        <v>101.21728252882347</v>
      </c>
      <c r="J862" s="185">
        <v>1600</v>
      </c>
      <c r="K862" s="185">
        <v>315550</v>
      </c>
      <c r="L862" s="185">
        <v>1287.9591836734694</v>
      </c>
      <c r="M862" s="185">
        <v>279.50468185642046</v>
      </c>
      <c r="N862" s="186">
        <v>7.6500000000000021</v>
      </c>
      <c r="O862" s="186">
        <v>146.85000000000022</v>
      </c>
      <c r="P862" s="186">
        <v>0.59938775510204167</v>
      </c>
      <c r="Q862" s="186">
        <v>1.3880895707434795</v>
      </c>
      <c r="R862" s="187">
        <v>0.88087125821367707</v>
      </c>
      <c r="S862" s="192">
        <v>13.650000000000002</v>
      </c>
      <c r="T862" s="192">
        <v>154.80000000000004</v>
      </c>
      <c r="U862" s="192">
        <v>0.59938775510204167</v>
      </c>
      <c r="V862" s="192">
        <v>1.6997428367079901</v>
      </c>
      <c r="W862" s="187">
        <v>0.87442200048673635</v>
      </c>
      <c r="X862" s="187">
        <v>1.7552932587004135</v>
      </c>
      <c r="Y862" s="188">
        <v>28</v>
      </c>
      <c r="Z862" s="188">
        <v>70</v>
      </c>
      <c r="AA862" s="188">
        <v>62</v>
      </c>
      <c r="AB862" s="188">
        <v>87</v>
      </c>
      <c r="AC862" s="188">
        <v>73</v>
      </c>
      <c r="AD862" s="189">
        <v>20.545000000000005</v>
      </c>
    </row>
    <row r="863" spans="1:30" s="183" customFormat="1" ht="11.35" x14ac:dyDescent="0.35">
      <c r="A863" s="175">
        <v>850</v>
      </c>
      <c r="B863" s="175">
        <v>13.499999999999993</v>
      </c>
      <c r="C863" s="175">
        <v>518.25000000000398</v>
      </c>
      <c r="D863" s="184">
        <v>2.1153061224489957</v>
      </c>
      <c r="E863" s="184">
        <v>2.7331039086681619</v>
      </c>
      <c r="F863" s="185">
        <v>1204.7129999999995</v>
      </c>
      <c r="G863" s="185">
        <v>13836.946820000088</v>
      </c>
      <c r="H863" s="185">
        <v>56.477333959184037</v>
      </c>
      <c r="I863" s="185">
        <v>132.41640761560757</v>
      </c>
      <c r="J863" s="185">
        <v>1600</v>
      </c>
      <c r="K863" s="185">
        <v>318400</v>
      </c>
      <c r="L863" s="185">
        <v>1299.591836734694</v>
      </c>
      <c r="M863" s="185">
        <v>270.32129626016592</v>
      </c>
      <c r="N863" s="186">
        <v>7.6499999999998636</v>
      </c>
      <c r="O863" s="186">
        <v>130.94999999999797</v>
      </c>
      <c r="P863" s="186">
        <v>0.5344897959183591</v>
      </c>
      <c r="Q863" s="186">
        <v>1.3765245813465006</v>
      </c>
      <c r="R863" s="187">
        <v>0.89360146252285344</v>
      </c>
      <c r="S863" s="192">
        <v>7.8000000000000007</v>
      </c>
      <c r="T863" s="192">
        <v>134.09999999999809</v>
      </c>
      <c r="U863" s="192">
        <v>0.5344897959183591</v>
      </c>
      <c r="V863" s="192">
        <v>1.4330278266980603</v>
      </c>
      <c r="W863" s="187">
        <v>0.89104204753199412</v>
      </c>
      <c r="X863" s="187">
        <v>1.7846435100548477</v>
      </c>
      <c r="Y863" s="188">
        <v>27</v>
      </c>
      <c r="Z863" s="188">
        <v>70</v>
      </c>
      <c r="AA863" s="188">
        <v>63</v>
      </c>
      <c r="AB863" s="188">
        <v>77</v>
      </c>
      <c r="AC863" s="188">
        <v>83</v>
      </c>
      <c r="AD863" s="189">
        <v>20.512499999999967</v>
      </c>
    </row>
    <row r="864" spans="1:30" s="183" customFormat="1" ht="11.35" x14ac:dyDescent="0.35">
      <c r="A864" s="175">
        <v>851</v>
      </c>
      <c r="B864" s="175">
        <v>21.299999999999727</v>
      </c>
      <c r="C864" s="175">
        <v>821.55000000000382</v>
      </c>
      <c r="D864" s="184">
        <v>3.3532653061224647</v>
      </c>
      <c r="E864" s="184">
        <v>4.8770339967601029</v>
      </c>
      <c r="F864" s="185">
        <v>1873.9980000000003</v>
      </c>
      <c r="G864" s="185">
        <v>20244.012125000067</v>
      </c>
      <c r="H864" s="185">
        <v>82.628620918367616</v>
      </c>
      <c r="I864" s="185">
        <v>217.56905165560448</v>
      </c>
      <c r="J864" s="185">
        <v>1600</v>
      </c>
      <c r="K864" s="185">
        <v>306650</v>
      </c>
      <c r="L864" s="185">
        <v>1251.6326530612246</v>
      </c>
      <c r="M864" s="185">
        <v>274.00600492085323</v>
      </c>
      <c r="N864" s="186">
        <v>9.5999999999999943</v>
      </c>
      <c r="O864" s="186">
        <v>190.19999999999885</v>
      </c>
      <c r="P864" s="186">
        <v>0.77632653061224022</v>
      </c>
      <c r="Q864" s="186">
        <v>1.8788432675687174</v>
      </c>
      <c r="R864" s="187">
        <v>0.84730250481695646</v>
      </c>
      <c r="S864" s="192">
        <v>9.75</v>
      </c>
      <c r="T864" s="192">
        <v>183.59999999999891</v>
      </c>
      <c r="U864" s="192">
        <v>0.77632653061224022</v>
      </c>
      <c r="V864" s="192">
        <v>1.9009837920714285</v>
      </c>
      <c r="W864" s="187">
        <v>0.85260115606936493</v>
      </c>
      <c r="X864" s="187">
        <v>1.6999036608863214</v>
      </c>
      <c r="Y864" s="188">
        <v>38</v>
      </c>
      <c r="Z864" s="188">
        <v>70</v>
      </c>
      <c r="AA864" s="188">
        <v>52</v>
      </c>
      <c r="AB864" s="188">
        <v>83</v>
      </c>
      <c r="AC864" s="188">
        <v>77</v>
      </c>
      <c r="AD864" s="189">
        <v>20.759999999999984</v>
      </c>
    </row>
    <row r="865" spans="1:30" s="183" customFormat="1" ht="11.35" x14ac:dyDescent="0.35">
      <c r="A865" s="175">
        <v>852</v>
      </c>
      <c r="B865" s="175">
        <v>14.399999999999949</v>
      </c>
      <c r="C865" s="175">
        <v>532.80000000000143</v>
      </c>
      <c r="D865" s="184">
        <v>2.1746938775510261</v>
      </c>
      <c r="E865" s="184">
        <v>3.2375601152978288</v>
      </c>
      <c r="F865" s="185">
        <v>762.98490000000618</v>
      </c>
      <c r="G865" s="185">
        <v>10439.433065000025</v>
      </c>
      <c r="H865" s="185">
        <v>42.609930877551122</v>
      </c>
      <c r="I865" s="185">
        <v>103.264581756946</v>
      </c>
      <c r="J865" s="185">
        <v>1600</v>
      </c>
      <c r="K865" s="185">
        <v>300000</v>
      </c>
      <c r="L865" s="185">
        <v>1224.4897959183672</v>
      </c>
      <c r="M865" s="185">
        <v>279.43928945982293</v>
      </c>
      <c r="N865" s="186">
        <v>9.2999999999999545</v>
      </c>
      <c r="O865" s="186">
        <v>152.84999999999832</v>
      </c>
      <c r="P865" s="186">
        <v>0.62387755102040132</v>
      </c>
      <c r="Q865" s="186">
        <v>1.5929246948005453</v>
      </c>
      <c r="R865" s="187">
        <v>0.8709963286491974</v>
      </c>
      <c r="S865" s="192">
        <v>9.5999999999999091</v>
      </c>
      <c r="T865" s="192">
        <v>160.94999999999823</v>
      </c>
      <c r="U865" s="192">
        <v>0.62387755102040132</v>
      </c>
      <c r="V865" s="192">
        <v>1.5002980633937544</v>
      </c>
      <c r="W865" s="187">
        <v>0.86416002025572991</v>
      </c>
      <c r="X865" s="187">
        <v>1.7351563489049273</v>
      </c>
      <c r="Y865" s="188">
        <v>36</v>
      </c>
      <c r="Z865" s="188">
        <v>76</v>
      </c>
      <c r="AA865" s="188">
        <v>48</v>
      </c>
      <c r="AB865" s="188">
        <v>89</v>
      </c>
      <c r="AC865" s="188">
        <v>71</v>
      </c>
      <c r="AD865" s="189">
        <v>19.74749999999997</v>
      </c>
    </row>
    <row r="866" spans="1:30" s="183" customFormat="1" ht="11.35" x14ac:dyDescent="0.35">
      <c r="A866" s="175">
        <v>853</v>
      </c>
      <c r="B866" s="175">
        <v>16.649999999999977</v>
      </c>
      <c r="C866" s="175">
        <v>898.20000000000118</v>
      </c>
      <c r="D866" s="184">
        <v>3.6661224489795967</v>
      </c>
      <c r="E866" s="184">
        <v>4.2805765164068248</v>
      </c>
      <c r="F866" s="185">
        <v>1258.2557999999972</v>
      </c>
      <c r="G866" s="185">
        <v>24000.857560000069</v>
      </c>
      <c r="H866" s="185">
        <v>97.962683918367631</v>
      </c>
      <c r="I866" s="185">
        <v>235.67479592161067</v>
      </c>
      <c r="J866" s="185">
        <v>1600</v>
      </c>
      <c r="K866" s="185">
        <v>305950</v>
      </c>
      <c r="L866" s="185">
        <v>1248.7755102040817</v>
      </c>
      <c r="M866" s="185">
        <v>276.35384075389868</v>
      </c>
      <c r="N866" s="186">
        <v>9.1499999999998636</v>
      </c>
      <c r="O866" s="186">
        <v>120.8999999999985</v>
      </c>
      <c r="P866" s="186">
        <v>0.49346938775509591</v>
      </c>
      <c r="Q866" s="186">
        <v>1.480210373590048</v>
      </c>
      <c r="R866" s="187">
        <v>0.89890881725824767</v>
      </c>
      <c r="S866" s="192">
        <v>9.5999999999999091</v>
      </c>
      <c r="T866" s="192">
        <v>151.9499999999984</v>
      </c>
      <c r="U866" s="192">
        <v>0.49346938775509591</v>
      </c>
      <c r="V866" s="192">
        <v>1.6676926361508468</v>
      </c>
      <c r="W866" s="187">
        <v>0.87294619340273538</v>
      </c>
      <c r="X866" s="187">
        <v>1.7718550106609832</v>
      </c>
      <c r="Y866" s="188">
        <v>38</v>
      </c>
      <c r="Z866" s="188">
        <v>71</v>
      </c>
      <c r="AA866" s="188">
        <v>51</v>
      </c>
      <c r="AB866" s="188">
        <v>78</v>
      </c>
      <c r="AC866" s="188">
        <v>82</v>
      </c>
      <c r="AD866" s="189">
        <v>19.932499999999973</v>
      </c>
    </row>
    <row r="867" spans="1:30" s="183" customFormat="1" ht="11.35" x14ac:dyDescent="0.35">
      <c r="A867" s="175">
        <v>854</v>
      </c>
      <c r="B867" s="175">
        <v>27.900000000000318</v>
      </c>
      <c r="C867" s="175">
        <v>1828.0500000000404</v>
      </c>
      <c r="D867" s="184">
        <v>7.4614285714287361</v>
      </c>
      <c r="E867" s="184">
        <v>7.0964037879275894</v>
      </c>
      <c r="F867" s="185">
        <v>2489.7402000000288</v>
      </c>
      <c r="G867" s="185">
        <v>47901.3223700011</v>
      </c>
      <c r="H867" s="185">
        <v>195.51560151020857</v>
      </c>
      <c r="I867" s="185">
        <v>402.69615249161126</v>
      </c>
      <c r="J867" s="185">
        <v>1600</v>
      </c>
      <c r="K867" s="185">
        <v>314300</v>
      </c>
      <c r="L867" s="185">
        <v>1282.8571428571429</v>
      </c>
      <c r="M867" s="185">
        <v>290.65358796464443</v>
      </c>
      <c r="N867" s="186">
        <v>9.6000000000000227</v>
      </c>
      <c r="O867" s="186">
        <v>78.749999999998906</v>
      </c>
      <c r="P867" s="186">
        <v>0.32142857142856696</v>
      </c>
      <c r="Q867" s="186">
        <v>1.213601198438943</v>
      </c>
      <c r="R867" s="187">
        <v>0.93226680428331909</v>
      </c>
      <c r="S867" s="192">
        <v>7.8000000000000007</v>
      </c>
      <c r="T867" s="192">
        <v>83.099999999998019</v>
      </c>
      <c r="U867" s="192">
        <v>0.32142857142856696</v>
      </c>
      <c r="V867" s="192">
        <v>1.1874580868093965</v>
      </c>
      <c r="W867" s="187">
        <v>0.92852535156754135</v>
      </c>
      <c r="X867" s="187">
        <v>1.8607921558508604</v>
      </c>
      <c r="Y867" s="188">
        <v>33</v>
      </c>
      <c r="Z867" s="188">
        <v>61</v>
      </c>
      <c r="AA867" s="188">
        <v>66</v>
      </c>
      <c r="AB867" s="188">
        <v>90</v>
      </c>
      <c r="AC867" s="188">
        <v>70</v>
      </c>
      <c r="AD867" s="189">
        <v>19.37749999999998</v>
      </c>
    </row>
    <row r="868" spans="1:30" s="183" customFormat="1" ht="11.35" x14ac:dyDescent="0.35">
      <c r="A868" s="175">
        <v>855</v>
      </c>
      <c r="B868" s="175">
        <v>16.949999999999989</v>
      </c>
      <c r="C868" s="175">
        <v>490.95000000000636</v>
      </c>
      <c r="D868" s="184">
        <v>2.0038775510204343</v>
      </c>
      <c r="E868" s="184">
        <v>3.1368341931693893</v>
      </c>
      <c r="F868" s="185">
        <v>1097.6273999999987</v>
      </c>
      <c r="G868" s="185">
        <v>14329.763675000124</v>
      </c>
      <c r="H868" s="185">
        <v>58.48883132653112</v>
      </c>
      <c r="I868" s="185">
        <v>152.60769702691948</v>
      </c>
      <c r="J868" s="185">
        <v>1600</v>
      </c>
      <c r="K868" s="185">
        <v>310400</v>
      </c>
      <c r="L868" s="185">
        <v>1266.9387755102041</v>
      </c>
      <c r="M868" s="185">
        <v>272.07614111507155</v>
      </c>
      <c r="N868" s="186">
        <v>9.5999999999999091</v>
      </c>
      <c r="O868" s="186">
        <v>226.79999999999797</v>
      </c>
      <c r="P868" s="186">
        <v>0.92571428571427739</v>
      </c>
      <c r="Q868" s="186">
        <v>2.101466115849961</v>
      </c>
      <c r="R868" s="187">
        <v>0.82400186241415563</v>
      </c>
      <c r="S868" s="192">
        <v>9.75</v>
      </c>
      <c r="T868" s="192">
        <v>226.49999999999793</v>
      </c>
      <c r="U868" s="192">
        <v>0.92571428571427739</v>
      </c>
      <c r="V868" s="192">
        <v>1.8944840783313885</v>
      </c>
      <c r="W868" s="187">
        <v>0.82423466418344904</v>
      </c>
      <c r="X868" s="187">
        <v>1.6482365265976047</v>
      </c>
      <c r="Y868" s="188">
        <v>35</v>
      </c>
      <c r="Z868" s="188">
        <v>76</v>
      </c>
      <c r="AA868" s="188">
        <v>49</v>
      </c>
      <c r="AB868" s="188">
        <v>78</v>
      </c>
      <c r="AC868" s="188">
        <v>82</v>
      </c>
      <c r="AD868" s="189">
        <v>21.477499999999967</v>
      </c>
    </row>
    <row r="869" spans="1:30" s="183" customFormat="1" ht="11.35" x14ac:dyDescent="0.35">
      <c r="A869" s="175">
        <v>856</v>
      </c>
      <c r="B869" s="175">
        <v>18.150000000000205</v>
      </c>
      <c r="C869" s="175">
        <v>628.65000000000748</v>
      </c>
      <c r="D869" s="184">
        <v>2.5659183673469692</v>
      </c>
      <c r="E869" s="184">
        <v>3.9458049514162039</v>
      </c>
      <c r="F869" s="185">
        <v>1191.3273000000124</v>
      </c>
      <c r="G869" s="185">
        <v>15881.612495000158</v>
      </c>
      <c r="H869" s="185">
        <v>64.822908142857784</v>
      </c>
      <c r="I869" s="185">
        <v>160.73424979915032</v>
      </c>
      <c r="J869" s="185">
        <v>1600</v>
      </c>
      <c r="K869" s="185">
        <v>309750</v>
      </c>
      <c r="L869" s="185">
        <v>1264.2857142857142</v>
      </c>
      <c r="M869" s="185">
        <v>276.65300512718386</v>
      </c>
      <c r="N869" s="186">
        <v>9.6000000000000227</v>
      </c>
      <c r="O869" s="186">
        <v>181.79999999999868</v>
      </c>
      <c r="P869" s="186">
        <v>0.74204081632652519</v>
      </c>
      <c r="Q869" s="186">
        <v>1.867739472204859</v>
      </c>
      <c r="R869" s="187">
        <v>0.85462396545520058</v>
      </c>
      <c r="S869" s="192">
        <v>11.700000000000001</v>
      </c>
      <c r="T869" s="192">
        <v>164.5499999999987</v>
      </c>
      <c r="U869" s="192">
        <v>0.74204081632652519</v>
      </c>
      <c r="V869" s="192">
        <v>1.6563901928774276</v>
      </c>
      <c r="W869" s="187">
        <v>0.86841789612570564</v>
      </c>
      <c r="X869" s="187">
        <v>1.7230418615809062</v>
      </c>
      <c r="Y869" s="188">
        <v>31</v>
      </c>
      <c r="Z869" s="188">
        <v>76</v>
      </c>
      <c r="AA869" s="188">
        <v>53</v>
      </c>
      <c r="AB869" s="188">
        <v>84</v>
      </c>
      <c r="AC869" s="188">
        <v>76</v>
      </c>
      <c r="AD869" s="189">
        <v>20.84249999999998</v>
      </c>
    </row>
    <row r="870" spans="1:30" s="183" customFormat="1" ht="11.35" x14ac:dyDescent="0.35">
      <c r="A870" s="175">
        <v>857</v>
      </c>
      <c r="B870" s="175">
        <v>17.25</v>
      </c>
      <c r="C870" s="175">
        <v>546.60000000000332</v>
      </c>
      <c r="D870" s="184">
        <v>2.2310204081632787</v>
      </c>
      <c r="E870" s="184">
        <v>3.1953855336403825</v>
      </c>
      <c r="F870" s="185">
        <v>923.61329999999964</v>
      </c>
      <c r="G870" s="185">
        <v>11988.827840000053</v>
      </c>
      <c r="H870" s="185">
        <v>48.933991183673683</v>
      </c>
      <c r="I870" s="185">
        <v>126.66001828367907</v>
      </c>
      <c r="J870" s="185">
        <v>1600</v>
      </c>
      <c r="K870" s="185">
        <v>311600</v>
      </c>
      <c r="L870" s="185">
        <v>1271.8367346938776</v>
      </c>
      <c r="M870" s="185">
        <v>274.42692500850205</v>
      </c>
      <c r="N870" s="186">
        <v>9.5999999999999091</v>
      </c>
      <c r="O870" s="186">
        <v>167.39999999999841</v>
      </c>
      <c r="P870" s="186">
        <v>0.68326530612244252</v>
      </c>
      <c r="Q870" s="186">
        <v>1.7058498528029273</v>
      </c>
      <c r="R870" s="187">
        <v>0.86610677864427221</v>
      </c>
      <c r="S870" s="192">
        <v>9.75</v>
      </c>
      <c r="T870" s="192">
        <v>195.44999999999814</v>
      </c>
      <c r="U870" s="192">
        <v>0.68326530612244252</v>
      </c>
      <c r="V870" s="192">
        <v>1.8560228337634437</v>
      </c>
      <c r="W870" s="187">
        <v>0.84367126574685192</v>
      </c>
      <c r="X870" s="187">
        <v>1.7097780443911241</v>
      </c>
      <c r="Y870" s="188">
        <v>31</v>
      </c>
      <c r="Z870" s="188">
        <v>68</v>
      </c>
      <c r="AA870" s="188">
        <v>61</v>
      </c>
      <c r="AB870" s="188">
        <v>95</v>
      </c>
      <c r="AC870" s="188">
        <v>65</v>
      </c>
      <c r="AD870" s="189">
        <v>20.83749999999997</v>
      </c>
    </row>
    <row r="871" spans="1:30" s="183" customFormat="1" ht="11.35" x14ac:dyDescent="0.35">
      <c r="A871" s="175">
        <v>858</v>
      </c>
      <c r="B871" s="175">
        <v>14.099999999999909</v>
      </c>
      <c r="C871" s="175">
        <v>664.20000000000755</v>
      </c>
      <c r="D871" s="184">
        <v>2.711020408163296</v>
      </c>
      <c r="E871" s="184">
        <v>3.4234995785505706</v>
      </c>
      <c r="F871" s="185">
        <v>950.38469999999813</v>
      </c>
      <c r="G871" s="185">
        <v>13139.105660000094</v>
      </c>
      <c r="H871" s="185">
        <v>53.629002693877936</v>
      </c>
      <c r="I871" s="185">
        <v>125.09182452629857</v>
      </c>
      <c r="J871" s="185">
        <v>1600</v>
      </c>
      <c r="K871" s="185">
        <v>311700</v>
      </c>
      <c r="L871" s="185">
        <v>1272.2448979591836</v>
      </c>
      <c r="M871" s="185">
        <v>278.50791926023516</v>
      </c>
      <c r="N871" s="186">
        <v>7.6500000000000341</v>
      </c>
      <c r="O871" s="186">
        <v>167.09999999999778</v>
      </c>
      <c r="P871" s="186">
        <v>0.68204081632652158</v>
      </c>
      <c r="Q871" s="186">
        <v>1.6266617979421885</v>
      </c>
      <c r="R871" s="187">
        <v>0.86715955163367664</v>
      </c>
      <c r="S871" s="192">
        <v>13.650000000000002</v>
      </c>
      <c r="T871" s="192">
        <v>176.99999999999778</v>
      </c>
      <c r="U871" s="192">
        <v>0.68204081632652158</v>
      </c>
      <c r="V871" s="192">
        <v>1.8675030785545619</v>
      </c>
      <c r="W871" s="187">
        <v>0.85928929167660539</v>
      </c>
      <c r="X871" s="187">
        <v>1.726448843310282</v>
      </c>
      <c r="Y871" s="188">
        <v>26</v>
      </c>
      <c r="Z871" s="188">
        <v>72</v>
      </c>
      <c r="AA871" s="188">
        <v>62</v>
      </c>
      <c r="AB871" s="188">
        <v>85</v>
      </c>
      <c r="AC871" s="188">
        <v>75</v>
      </c>
      <c r="AD871" s="189">
        <v>20.964999999999964</v>
      </c>
    </row>
    <row r="872" spans="1:30" s="183" customFormat="1" ht="11.35" x14ac:dyDescent="0.35">
      <c r="A872" s="175">
        <v>859</v>
      </c>
      <c r="B872" s="175">
        <v>17.099999999999682</v>
      </c>
      <c r="C872" s="175">
        <v>692.25000000000045</v>
      </c>
      <c r="D872" s="184">
        <v>2.8255102040816347</v>
      </c>
      <c r="E872" s="184">
        <v>3.5535355640570403</v>
      </c>
      <c r="F872" s="185">
        <v>1499.1983999999759</v>
      </c>
      <c r="G872" s="185">
        <v>16213.80095000001</v>
      </c>
      <c r="H872" s="185">
        <v>66.178779387755142</v>
      </c>
      <c r="I872" s="185">
        <v>170.6393969036765</v>
      </c>
      <c r="J872" s="185">
        <v>1600</v>
      </c>
      <c r="K872" s="185">
        <v>314600</v>
      </c>
      <c r="L872" s="185">
        <v>1284.0816326530612</v>
      </c>
      <c r="M872" s="185">
        <v>272.04386073068798</v>
      </c>
      <c r="N872" s="186">
        <v>7.6499999999999915</v>
      </c>
      <c r="O872" s="186">
        <v>95.849999999998246</v>
      </c>
      <c r="P872" s="186">
        <v>0.39122448979591123</v>
      </c>
      <c r="Q872" s="186">
        <v>1.1218555922620199</v>
      </c>
      <c r="R872" s="187">
        <v>0.91963275059741045</v>
      </c>
      <c r="S872" s="192">
        <v>13.650000000000002</v>
      </c>
      <c r="T872" s="192">
        <v>125.24999999999831</v>
      </c>
      <c r="U872" s="192">
        <v>0.39122448979591123</v>
      </c>
      <c r="V872" s="192">
        <v>1.548970616212445</v>
      </c>
      <c r="W872" s="187">
        <v>0.89498176330021495</v>
      </c>
      <c r="X872" s="187">
        <v>1.8146145138976255</v>
      </c>
      <c r="Y872" s="188">
        <v>28</v>
      </c>
      <c r="Z872" s="188">
        <v>83</v>
      </c>
      <c r="AA872" s="188">
        <v>49</v>
      </c>
      <c r="AB872" s="188">
        <v>79</v>
      </c>
      <c r="AC872" s="188">
        <v>81</v>
      </c>
      <c r="AD872" s="189">
        <v>19.877499999999973</v>
      </c>
    </row>
    <row r="873" spans="1:30" s="183" customFormat="1" ht="11.35" x14ac:dyDescent="0.35">
      <c r="A873" s="175">
        <v>860</v>
      </c>
      <c r="B873" s="175">
        <v>11.550000000000068</v>
      </c>
      <c r="C873" s="175">
        <v>516.59999999999968</v>
      </c>
      <c r="D873" s="184">
        <v>2.1085714285714272</v>
      </c>
      <c r="E873" s="184">
        <v>2.7882966773024158</v>
      </c>
      <c r="F873" s="185">
        <v>923.61330000000214</v>
      </c>
      <c r="G873" s="185">
        <v>11863.374085000038</v>
      </c>
      <c r="H873" s="185">
        <v>48.421935040816479</v>
      </c>
      <c r="I873" s="185">
        <v>115.06864885140608</v>
      </c>
      <c r="J873" s="185">
        <v>1600</v>
      </c>
      <c r="K873" s="185">
        <v>309550</v>
      </c>
      <c r="L873" s="185">
        <v>1263.4693877551019</v>
      </c>
      <c r="M873" s="185">
        <v>283.93135152483944</v>
      </c>
      <c r="N873" s="186">
        <v>7.6500000000000341</v>
      </c>
      <c r="O873" s="186">
        <v>140.54999999999842</v>
      </c>
      <c r="P873" s="186">
        <v>0.57367346938774866</v>
      </c>
      <c r="Q873" s="186">
        <v>1.3705220584189397</v>
      </c>
      <c r="R873" s="187">
        <v>0.88414935707220699</v>
      </c>
      <c r="S873" s="192">
        <v>11.700000000000001</v>
      </c>
      <c r="T873" s="192">
        <v>160.19999999999857</v>
      </c>
      <c r="U873" s="192">
        <v>0.57367346938774866</v>
      </c>
      <c r="V873" s="192">
        <v>1.5844968901139664</v>
      </c>
      <c r="W873" s="187">
        <v>0.86795252225519381</v>
      </c>
      <c r="X873" s="187">
        <v>1.7521018793274008</v>
      </c>
      <c r="Y873" s="188">
        <v>35</v>
      </c>
      <c r="Z873" s="188">
        <v>64</v>
      </c>
      <c r="AA873" s="188">
        <v>61</v>
      </c>
      <c r="AB873" s="188">
        <v>72</v>
      </c>
      <c r="AC873" s="188">
        <v>88</v>
      </c>
      <c r="AD873" s="189">
        <v>20.219999999999974</v>
      </c>
    </row>
    <row r="874" spans="1:30" s="183" customFormat="1" ht="11.35" x14ac:dyDescent="0.35">
      <c r="A874" s="175">
        <v>861</v>
      </c>
      <c r="B874" s="175">
        <v>33.149999999999181</v>
      </c>
      <c r="C874" s="175">
        <v>1724.8499999999794</v>
      </c>
      <c r="D874" s="184">
        <v>7.0402040816325693</v>
      </c>
      <c r="E874" s="184">
        <v>8.5875628448306127</v>
      </c>
      <c r="F874" s="185">
        <v>2462.9687999999314</v>
      </c>
      <c r="G874" s="185">
        <v>43568.668739999557</v>
      </c>
      <c r="H874" s="185">
        <v>177.83130097959003</v>
      </c>
      <c r="I874" s="185">
        <v>378.17018276072781</v>
      </c>
      <c r="J874" s="185">
        <v>1600</v>
      </c>
      <c r="K874" s="185">
        <v>314350</v>
      </c>
      <c r="L874" s="185">
        <v>1283.0612244897959</v>
      </c>
      <c r="M874" s="185">
        <v>261.51516335086382</v>
      </c>
      <c r="N874" s="186">
        <v>7.6499999999999773</v>
      </c>
      <c r="O874" s="186">
        <v>135.74999999999858</v>
      </c>
      <c r="P874" s="186">
        <v>0.55408163265305543</v>
      </c>
      <c r="Q874" s="186">
        <v>1.4988327676695321</v>
      </c>
      <c r="R874" s="187">
        <v>0.88739579445066663</v>
      </c>
      <c r="S874" s="192">
        <v>11.700000000000001</v>
      </c>
      <c r="T874" s="192">
        <v>145.34999999999846</v>
      </c>
      <c r="U874" s="192">
        <v>0.55408163265305543</v>
      </c>
      <c r="V874" s="192">
        <v>1.5429856991718229</v>
      </c>
      <c r="W874" s="187">
        <v>0.87943262411347634</v>
      </c>
      <c r="X874" s="187">
        <v>1.766828418564143</v>
      </c>
      <c r="Y874" s="188">
        <v>22</v>
      </c>
      <c r="Z874" s="188">
        <v>83</v>
      </c>
      <c r="AA874" s="188">
        <v>55</v>
      </c>
      <c r="AB874" s="188">
        <v>75</v>
      </c>
      <c r="AC874" s="188">
        <v>85</v>
      </c>
      <c r="AD874" s="189">
        <v>20.092499999999976</v>
      </c>
    </row>
    <row r="875" spans="1:30" s="183" customFormat="1" ht="11.35" x14ac:dyDescent="0.35">
      <c r="A875" s="175">
        <v>862</v>
      </c>
      <c r="B875" s="175">
        <v>13.199999999999989</v>
      </c>
      <c r="C875" s="175">
        <v>512.85000000001276</v>
      </c>
      <c r="D875" s="184">
        <v>2.0932653061225008</v>
      </c>
      <c r="E875" s="184">
        <v>2.8606655391473836</v>
      </c>
      <c r="F875" s="185">
        <v>1057.4703000000327</v>
      </c>
      <c r="G875" s="185">
        <v>13117.539810000368</v>
      </c>
      <c r="H875" s="185">
        <v>53.540978816328028</v>
      </c>
      <c r="I875" s="185">
        <v>139.04488986834974</v>
      </c>
      <c r="J875" s="185">
        <v>1600</v>
      </c>
      <c r="K875" s="185">
        <v>309500</v>
      </c>
      <c r="L875" s="185">
        <v>1263.2653061224489</v>
      </c>
      <c r="M875" s="185">
        <v>266.23042339406317</v>
      </c>
      <c r="N875" s="186">
        <v>7.6500000000000341</v>
      </c>
      <c r="O875" s="186">
        <v>175.04999999999751</v>
      </c>
      <c r="P875" s="186">
        <v>0.71448979591835715</v>
      </c>
      <c r="Q875" s="186">
        <v>1.638454466198328</v>
      </c>
      <c r="R875" s="187">
        <v>0.85866537483347638</v>
      </c>
      <c r="S875" s="192">
        <v>13.650000000000002</v>
      </c>
      <c r="T875" s="192">
        <v>194.54999999999779</v>
      </c>
      <c r="U875" s="192">
        <v>0.71448979591835715</v>
      </c>
      <c r="V875" s="192">
        <v>1.9939292273800879</v>
      </c>
      <c r="W875" s="187">
        <v>0.84292115780549981</v>
      </c>
      <c r="X875" s="187">
        <v>1.7015865326389763</v>
      </c>
      <c r="Y875" s="188">
        <v>30</v>
      </c>
      <c r="Z875" s="188">
        <v>74</v>
      </c>
      <c r="AA875" s="188">
        <v>56</v>
      </c>
      <c r="AB875" s="188">
        <v>76</v>
      </c>
      <c r="AC875" s="188">
        <v>84</v>
      </c>
      <c r="AD875" s="189">
        <v>20.642499999999963</v>
      </c>
    </row>
    <row r="876" spans="1:30" s="183" customFormat="1" ht="11.35" x14ac:dyDescent="0.35">
      <c r="A876" s="175">
        <v>863</v>
      </c>
      <c r="B876" s="175">
        <v>15.000000000000057</v>
      </c>
      <c r="C876" s="175">
        <v>577.95000000000164</v>
      </c>
      <c r="D876" s="184">
        <v>2.3589795918367416</v>
      </c>
      <c r="E876" s="184">
        <v>3.3725903631746568</v>
      </c>
      <c r="F876" s="185">
        <v>1271.641500000004</v>
      </c>
      <c r="G876" s="185">
        <v>15796.687665000009</v>
      </c>
      <c r="H876" s="185">
        <v>64.476276183673505</v>
      </c>
      <c r="I876" s="185">
        <v>165.73614618049007</v>
      </c>
      <c r="J876" s="185">
        <v>1600</v>
      </c>
      <c r="K876" s="185">
        <v>315600</v>
      </c>
      <c r="L876" s="185">
        <v>1288.1632653061224</v>
      </c>
      <c r="M876" s="185">
        <v>265.77811426466445</v>
      </c>
      <c r="N876" s="186">
        <v>9.4500000000000455</v>
      </c>
      <c r="O876" s="186">
        <v>182.3999999999989</v>
      </c>
      <c r="P876" s="186">
        <v>0.74448979591836284</v>
      </c>
      <c r="Q876" s="186">
        <v>1.7112514129902134</v>
      </c>
      <c r="R876" s="187">
        <v>0.85515187611673693</v>
      </c>
      <c r="S876" s="192">
        <v>9.75</v>
      </c>
      <c r="T876" s="192">
        <v>167.3999999999989</v>
      </c>
      <c r="U876" s="192">
        <v>0.74448979591836284</v>
      </c>
      <c r="V876" s="192">
        <v>1.5908890026235125</v>
      </c>
      <c r="W876" s="187">
        <v>0.86706372840976853</v>
      </c>
      <c r="X876" s="187">
        <v>1.7222156045265056</v>
      </c>
      <c r="Y876" s="188">
        <v>25</v>
      </c>
      <c r="Z876" s="188">
        <v>75</v>
      </c>
      <c r="AA876" s="188">
        <v>60</v>
      </c>
      <c r="AB876" s="188">
        <v>88</v>
      </c>
      <c r="AC876" s="188">
        <v>72</v>
      </c>
      <c r="AD876" s="189">
        <v>20.987499999999979</v>
      </c>
    </row>
    <row r="877" spans="1:30" s="183" customFormat="1" ht="11.35" x14ac:dyDescent="0.35">
      <c r="A877" s="175">
        <v>864</v>
      </c>
      <c r="B877" s="175">
        <v>30.299999999999727</v>
      </c>
      <c r="C877" s="175">
        <v>837.90000000000271</v>
      </c>
      <c r="D877" s="184">
        <v>3.420000000000011</v>
      </c>
      <c r="E877" s="184">
        <v>4.90682737805525</v>
      </c>
      <c r="F877" s="185">
        <v>2703.9113999999759</v>
      </c>
      <c r="G877" s="185">
        <v>19446.521865000024</v>
      </c>
      <c r="H877" s="185">
        <v>79.373558632653157</v>
      </c>
      <c r="I877" s="185">
        <v>251.83081686251842</v>
      </c>
      <c r="J877" s="185">
        <v>1600</v>
      </c>
      <c r="K877" s="185">
        <v>309200</v>
      </c>
      <c r="L877" s="185">
        <v>1262.0408163265306</v>
      </c>
      <c r="M877" s="185">
        <v>269.61553981698898</v>
      </c>
      <c r="N877" s="186">
        <v>9.5999999999999091</v>
      </c>
      <c r="O877" s="186">
        <v>144.89999999999881</v>
      </c>
      <c r="P877" s="186">
        <v>0.59142857142856653</v>
      </c>
      <c r="Q877" s="186">
        <v>1.6026323121255321</v>
      </c>
      <c r="R877" s="187">
        <v>0.88084371530775951</v>
      </c>
      <c r="S877" s="192">
        <v>9.75</v>
      </c>
      <c r="T877" s="192">
        <v>172.04999999999887</v>
      </c>
      <c r="U877" s="192">
        <v>0.59142857142856653</v>
      </c>
      <c r="V877" s="192">
        <v>1.7254855164990568</v>
      </c>
      <c r="W877" s="187">
        <v>0.85851733070186331</v>
      </c>
      <c r="X877" s="187">
        <v>1.7393610460096229</v>
      </c>
      <c r="Y877" s="188">
        <v>36</v>
      </c>
      <c r="Z877" s="188">
        <v>74</v>
      </c>
      <c r="AA877" s="188">
        <v>50</v>
      </c>
      <c r="AB877" s="188">
        <v>89</v>
      </c>
      <c r="AC877" s="188">
        <v>71</v>
      </c>
      <c r="AD877" s="189">
        <v>20.267499999999984</v>
      </c>
    </row>
    <row r="878" spans="1:30" s="183" customFormat="1" ht="11.35" x14ac:dyDescent="0.35">
      <c r="A878" s="175">
        <v>865</v>
      </c>
      <c r="B878" s="175">
        <v>20.550000000000182</v>
      </c>
      <c r="C878" s="175">
        <v>1063.8000000000152</v>
      </c>
      <c r="D878" s="184">
        <v>4.3420408163265929</v>
      </c>
      <c r="E878" s="184">
        <v>4.6951369939300376</v>
      </c>
      <c r="F878" s="185">
        <v>1592.8983000000226</v>
      </c>
      <c r="G878" s="185">
        <v>25915.384485000362</v>
      </c>
      <c r="H878" s="185">
        <v>105.77707953061372</v>
      </c>
      <c r="I878" s="185">
        <v>219.44626380430049</v>
      </c>
      <c r="J878" s="185">
        <v>1600</v>
      </c>
      <c r="K878" s="185">
        <v>308450</v>
      </c>
      <c r="L878" s="185">
        <v>1258.9795918367347</v>
      </c>
      <c r="M878" s="185">
        <v>285.51251657814146</v>
      </c>
      <c r="N878" s="186">
        <v>9.6000000000000227</v>
      </c>
      <c r="O878" s="186">
        <v>100.79999999999852</v>
      </c>
      <c r="P878" s="186">
        <v>0.41142857142856537</v>
      </c>
      <c r="Q878" s="186">
        <v>1.3240260880991719</v>
      </c>
      <c r="R878" s="187">
        <v>0.91398950467170215</v>
      </c>
      <c r="S878" s="192">
        <v>13.650000000000002</v>
      </c>
      <c r="T878" s="192">
        <v>103.94999999999854</v>
      </c>
      <c r="U878" s="192">
        <v>0.41142857142856537</v>
      </c>
      <c r="V878" s="192">
        <v>1.4929382954758512</v>
      </c>
      <c r="W878" s="187">
        <v>0.91130167669269269</v>
      </c>
      <c r="X878" s="187">
        <v>1.8252911813643948</v>
      </c>
      <c r="Y878" s="188">
        <v>36</v>
      </c>
      <c r="Z878" s="188">
        <v>64</v>
      </c>
      <c r="AA878" s="188">
        <v>60</v>
      </c>
      <c r="AB878" s="188">
        <v>66</v>
      </c>
      <c r="AC878" s="188">
        <v>94</v>
      </c>
      <c r="AD878" s="189">
        <v>19.532499999999974</v>
      </c>
    </row>
    <row r="879" spans="1:30" s="183" customFormat="1" ht="11.35" x14ac:dyDescent="0.35">
      <c r="A879" s="175">
        <v>866</v>
      </c>
      <c r="B879" s="175">
        <v>53.700000000000159</v>
      </c>
      <c r="C879" s="175">
        <v>3371.8500000000217</v>
      </c>
      <c r="D879" s="184">
        <v>13.762653061224578</v>
      </c>
      <c r="E879" s="184">
        <v>17.185109091588551</v>
      </c>
      <c r="F879" s="185">
        <v>3774.767400000017</v>
      </c>
      <c r="G879" s="185">
        <v>86097.714780000533</v>
      </c>
      <c r="H879" s="185">
        <v>351.41924400000215</v>
      </c>
      <c r="I879" s="185">
        <v>797.51406092039804</v>
      </c>
      <c r="J879" s="185">
        <v>1600</v>
      </c>
      <c r="K879" s="185">
        <v>303800</v>
      </c>
      <c r="L879" s="185">
        <v>1240</v>
      </c>
      <c r="M879" s="185">
        <v>281.08396738574663</v>
      </c>
      <c r="N879" s="186">
        <v>7.6499999999999773</v>
      </c>
      <c r="O879" s="186">
        <v>88.199999999999449</v>
      </c>
      <c r="P879" s="186">
        <v>0.35999999999999777</v>
      </c>
      <c r="Q879" s="186">
        <v>1.1291644234042959</v>
      </c>
      <c r="R879" s="187">
        <v>0.92390319658340925</v>
      </c>
      <c r="S879" s="192">
        <v>13.650000000000002</v>
      </c>
      <c r="T879" s="192">
        <v>142.94999999999953</v>
      </c>
      <c r="U879" s="192">
        <v>0.35999999999999777</v>
      </c>
      <c r="V879" s="192">
        <v>1.8139831986999202</v>
      </c>
      <c r="W879" s="187">
        <v>0.87666623527889254</v>
      </c>
      <c r="X879" s="187">
        <v>1.8005694318623018</v>
      </c>
      <c r="Y879" s="188">
        <v>47</v>
      </c>
      <c r="Z879" s="188">
        <v>67</v>
      </c>
      <c r="AA879" s="188">
        <v>46</v>
      </c>
      <c r="AB879" s="188">
        <v>75</v>
      </c>
      <c r="AC879" s="188">
        <v>85</v>
      </c>
      <c r="AD879" s="189">
        <v>19.317499999999992</v>
      </c>
    </row>
    <row r="880" spans="1:30" s="183" customFormat="1" ht="11.35" x14ac:dyDescent="0.35">
      <c r="A880" s="175">
        <v>867</v>
      </c>
      <c r="B880" s="175">
        <v>20.250000000000171</v>
      </c>
      <c r="C880" s="175">
        <v>1018.9500000000089</v>
      </c>
      <c r="D880" s="184">
        <v>4.1589795918367711</v>
      </c>
      <c r="E880" s="184">
        <v>4.9829073599434768</v>
      </c>
      <c r="F880" s="185">
        <v>1525.9698000000024</v>
      </c>
      <c r="G880" s="185">
        <v>24849.139115000242</v>
      </c>
      <c r="H880" s="185">
        <v>101.42505761224588</v>
      </c>
      <c r="I880" s="185">
        <v>223.61587870582318</v>
      </c>
      <c r="J880" s="185">
        <v>1600</v>
      </c>
      <c r="K880" s="185">
        <v>311600</v>
      </c>
      <c r="L880" s="185">
        <v>1271.8367346938776</v>
      </c>
      <c r="M880" s="185">
        <v>274.42692500850205</v>
      </c>
      <c r="N880" s="186">
        <v>9.5999999999999091</v>
      </c>
      <c r="O880" s="186">
        <v>153.74999999999841</v>
      </c>
      <c r="P880" s="186">
        <v>0.6275510204081568</v>
      </c>
      <c r="Q880" s="186">
        <v>1.6677528940535238</v>
      </c>
      <c r="R880" s="187">
        <v>0.87568223165554981</v>
      </c>
      <c r="S880" s="192">
        <v>13.650000000000002</v>
      </c>
      <c r="T880" s="192">
        <v>147.74999999999827</v>
      </c>
      <c r="U880" s="192">
        <v>0.6275510204081568</v>
      </c>
      <c r="V880" s="192">
        <v>1.7689665456641006</v>
      </c>
      <c r="W880" s="187">
        <v>0.88053365676167505</v>
      </c>
      <c r="X880" s="187">
        <v>1.7562158884172248</v>
      </c>
      <c r="Y880" s="188">
        <v>30</v>
      </c>
      <c r="Z880" s="188">
        <v>70</v>
      </c>
      <c r="AA880" s="188">
        <v>60</v>
      </c>
      <c r="AB880" s="188">
        <v>87</v>
      </c>
      <c r="AC880" s="188">
        <v>73</v>
      </c>
      <c r="AD880" s="189">
        <v>20.612499999999972</v>
      </c>
    </row>
    <row r="881" spans="1:30" s="183" customFormat="1" ht="11.35" x14ac:dyDescent="0.35">
      <c r="A881" s="175">
        <v>868</v>
      </c>
      <c r="B881" s="175">
        <v>18.750000000000227</v>
      </c>
      <c r="C881" s="175">
        <v>1200.9000000000158</v>
      </c>
      <c r="D881" s="184">
        <v>4.9016326530612888</v>
      </c>
      <c r="E881" s="184">
        <v>5.2012212259769308</v>
      </c>
      <c r="F881" s="185">
        <v>1325.1843000000124</v>
      </c>
      <c r="G881" s="185">
        <v>27469.241160000383</v>
      </c>
      <c r="H881" s="185">
        <v>112.11935167347096</v>
      </c>
      <c r="I881" s="185">
        <v>229.96481311030632</v>
      </c>
      <c r="J881" s="185">
        <v>1600</v>
      </c>
      <c r="K881" s="185">
        <v>307200</v>
      </c>
      <c r="L881" s="185">
        <v>1253.8775510204082</v>
      </c>
      <c r="M881" s="185">
        <v>281.01700787548339</v>
      </c>
      <c r="N881" s="186">
        <v>7.6500000000000341</v>
      </c>
      <c r="O881" s="186">
        <v>102.44999999999828</v>
      </c>
      <c r="P881" s="186">
        <v>0.41816326530611542</v>
      </c>
      <c r="Q881" s="186">
        <v>1.2709420693827731</v>
      </c>
      <c r="R881" s="187">
        <v>0.91253681649379059</v>
      </c>
      <c r="S881" s="192">
        <v>9.5999999999996817</v>
      </c>
      <c r="T881" s="192">
        <v>85.199999999998326</v>
      </c>
      <c r="U881" s="192">
        <v>0.41816326530611542</v>
      </c>
      <c r="V881" s="192">
        <v>1.2277716475255753</v>
      </c>
      <c r="W881" s="187">
        <v>0.92726341400947754</v>
      </c>
      <c r="X881" s="187">
        <v>1.8398002305032681</v>
      </c>
      <c r="Y881" s="188">
        <v>38</v>
      </c>
      <c r="Z881" s="188">
        <v>68</v>
      </c>
      <c r="AA881" s="188">
        <v>54</v>
      </c>
      <c r="AB881" s="188">
        <v>72</v>
      </c>
      <c r="AC881" s="188">
        <v>88</v>
      </c>
      <c r="AD881" s="189">
        <v>19.522499999999972</v>
      </c>
    </row>
    <row r="882" spans="1:30" s="183" customFormat="1" ht="11.35" x14ac:dyDescent="0.35">
      <c r="A882" s="175">
        <v>869</v>
      </c>
      <c r="B882" s="175">
        <v>19.799999999999898</v>
      </c>
      <c r="C882" s="175">
        <v>1327.2000000000144</v>
      </c>
      <c r="D882" s="184">
        <v>5.4171428571429159</v>
      </c>
      <c r="E882" s="184">
        <v>5.0843249950940335</v>
      </c>
      <c r="F882" s="185">
        <v>1766.9123999999911</v>
      </c>
      <c r="G882" s="185">
        <v>32338.066440000366</v>
      </c>
      <c r="H882" s="185">
        <v>131.99210791836884</v>
      </c>
      <c r="I882" s="185">
        <v>259.01966270361879</v>
      </c>
      <c r="J882" s="185">
        <v>1600</v>
      </c>
      <c r="K882" s="185">
        <v>310600</v>
      </c>
      <c r="L882" s="185">
        <v>1267.7551020408164</v>
      </c>
      <c r="M882" s="185">
        <v>264.46098372035488</v>
      </c>
      <c r="N882" s="186">
        <v>7.6500000000000021</v>
      </c>
      <c r="O882" s="186">
        <v>84.149999999998656</v>
      </c>
      <c r="P882" s="186">
        <v>0.34346938775509656</v>
      </c>
      <c r="Q882" s="186">
        <v>1.0996917433587825</v>
      </c>
      <c r="R882" s="187">
        <v>0.92733160621761757</v>
      </c>
      <c r="S882" s="192">
        <v>11.700000000000001</v>
      </c>
      <c r="T882" s="192">
        <v>108.89999999999871</v>
      </c>
      <c r="U882" s="192">
        <v>0.34346938775509656</v>
      </c>
      <c r="V882" s="192">
        <v>1.5138500765263057</v>
      </c>
      <c r="W882" s="187">
        <v>0.90595854922279884</v>
      </c>
      <c r="X882" s="187">
        <v>1.8332901554404164</v>
      </c>
      <c r="Y882" s="188">
        <v>27</v>
      </c>
      <c r="Z882" s="188">
        <v>82</v>
      </c>
      <c r="AA882" s="188">
        <v>51</v>
      </c>
      <c r="AB882" s="188">
        <v>79</v>
      </c>
      <c r="AC882" s="188">
        <v>81</v>
      </c>
      <c r="AD882" s="189">
        <v>19.299999999999976</v>
      </c>
    </row>
    <row r="883" spans="1:30" s="183" customFormat="1" ht="11.35" x14ac:dyDescent="0.35">
      <c r="A883" s="175">
        <v>870</v>
      </c>
      <c r="B883" s="175">
        <v>20.850000000000136</v>
      </c>
      <c r="C883" s="175">
        <v>914.25000000001899</v>
      </c>
      <c r="D883" s="184">
        <v>3.7316326530613018</v>
      </c>
      <c r="E883" s="184">
        <v>4.6424415685027993</v>
      </c>
      <c r="F883" s="185">
        <v>1378.7271000000044</v>
      </c>
      <c r="G883" s="185">
        <v>24111.363950000443</v>
      </c>
      <c r="H883" s="185">
        <v>98.41373040816508</v>
      </c>
      <c r="I883" s="185">
        <v>221.62851503303574</v>
      </c>
      <c r="J883" s="185">
        <v>1600</v>
      </c>
      <c r="K883" s="185">
        <v>312850</v>
      </c>
      <c r="L883" s="185">
        <v>1276.9387755102041</v>
      </c>
      <c r="M883" s="185">
        <v>278.69870388588981</v>
      </c>
      <c r="N883" s="186">
        <v>9.1499999999999773</v>
      </c>
      <c r="O883" s="186">
        <v>125.09999999999847</v>
      </c>
      <c r="P883" s="186">
        <v>0.51061224489795298</v>
      </c>
      <c r="Q883" s="186">
        <v>1.4928825788091</v>
      </c>
      <c r="R883" s="187">
        <v>0.89810629199755754</v>
      </c>
      <c r="S883" s="192">
        <v>15.600000000000001</v>
      </c>
      <c r="T883" s="192">
        <v>162.74999999999827</v>
      </c>
      <c r="U883" s="192">
        <v>0.51061224489795298</v>
      </c>
      <c r="V883" s="192">
        <v>1.7481254597284468</v>
      </c>
      <c r="W883" s="187">
        <v>0.86744043982895669</v>
      </c>
      <c r="X883" s="187">
        <v>1.7655467318265141</v>
      </c>
      <c r="Y883" s="188">
        <v>34</v>
      </c>
      <c r="Z883" s="188">
        <v>70</v>
      </c>
      <c r="AA883" s="188">
        <v>56</v>
      </c>
      <c r="AB883" s="188">
        <v>74</v>
      </c>
      <c r="AC883" s="188">
        <v>86</v>
      </c>
      <c r="AD883" s="189">
        <v>20.462499999999974</v>
      </c>
    </row>
    <row r="884" spans="1:30" s="183" customFormat="1" ht="11.35" x14ac:dyDescent="0.35">
      <c r="A884" s="175">
        <v>871</v>
      </c>
      <c r="B884" s="175">
        <v>20.250000000000114</v>
      </c>
      <c r="C884" s="175">
        <v>1049.399999999999</v>
      </c>
      <c r="D884" s="184">
        <v>4.2832653061224448</v>
      </c>
      <c r="E884" s="184">
        <v>4.6995754899651967</v>
      </c>
      <c r="F884" s="185">
        <v>1084.2417000000082</v>
      </c>
      <c r="G884" s="185">
        <v>28515.854169999944</v>
      </c>
      <c r="H884" s="185">
        <v>116.39124151020386</v>
      </c>
      <c r="I884" s="185">
        <v>221.52852753816853</v>
      </c>
      <c r="J884" s="185">
        <v>1600</v>
      </c>
      <c r="K884" s="185">
        <v>311000</v>
      </c>
      <c r="L884" s="185">
        <v>1269.3877551020407</v>
      </c>
      <c r="M884" s="185">
        <v>281.02861533362244</v>
      </c>
      <c r="N884" s="186">
        <v>9.6000000000000014</v>
      </c>
      <c r="O884" s="186">
        <v>126.74999999999849</v>
      </c>
      <c r="P884" s="186">
        <v>0.51734693877550408</v>
      </c>
      <c r="Q884" s="186">
        <v>1.531652080713257</v>
      </c>
      <c r="R884" s="187">
        <v>0.8951222539406738</v>
      </c>
      <c r="S884" s="192">
        <v>15.600000000000001</v>
      </c>
      <c r="T884" s="192">
        <v>131.69999999999868</v>
      </c>
      <c r="U884" s="192">
        <v>0.51734693877550408</v>
      </c>
      <c r="V884" s="192">
        <v>1.6224280157971913</v>
      </c>
      <c r="W884" s="187">
        <v>0.89102643663894843</v>
      </c>
      <c r="X884" s="187">
        <v>1.7861486905796222</v>
      </c>
      <c r="Y884" s="188">
        <v>32</v>
      </c>
      <c r="Z884" s="188">
        <v>70</v>
      </c>
      <c r="AA884" s="188">
        <v>58</v>
      </c>
      <c r="AB884" s="188">
        <v>74</v>
      </c>
      <c r="AC884" s="188">
        <v>86</v>
      </c>
      <c r="AD884" s="189">
        <v>20.142499999999977</v>
      </c>
    </row>
    <row r="885" spans="1:30" s="183" customFormat="1" ht="11.35" x14ac:dyDescent="0.35">
      <c r="A885" s="175">
        <v>872</v>
      </c>
      <c r="B885" s="175">
        <v>25.199999999999989</v>
      </c>
      <c r="C885" s="175">
        <v>1146.0000000000193</v>
      </c>
      <c r="D885" s="184">
        <v>4.6775510204082424</v>
      </c>
      <c r="E885" s="184">
        <v>5.8790791665678386</v>
      </c>
      <c r="F885" s="185">
        <v>1914.1551000000145</v>
      </c>
      <c r="G885" s="185">
        <v>20220.661515000309</v>
      </c>
      <c r="H885" s="185">
        <v>82.533312306123705</v>
      </c>
      <c r="I885" s="185">
        <v>193.08598718542379</v>
      </c>
      <c r="J885" s="185">
        <v>1600</v>
      </c>
      <c r="K885" s="185">
        <v>308750</v>
      </c>
      <c r="L885" s="185">
        <v>1260.204081632653</v>
      </c>
      <c r="M885" s="185">
        <v>266.65420749861516</v>
      </c>
      <c r="N885" s="186">
        <v>9.2999999999999545</v>
      </c>
      <c r="O885" s="186">
        <v>118.34999999999832</v>
      </c>
      <c r="P885" s="186">
        <v>0.48306122448978905</v>
      </c>
      <c r="Q885" s="186">
        <v>1.4404180348387203</v>
      </c>
      <c r="R885" s="187">
        <v>0.90307125307125435</v>
      </c>
      <c r="S885" s="192">
        <v>13.650000000000002</v>
      </c>
      <c r="T885" s="192">
        <v>158.99999999999824</v>
      </c>
      <c r="U885" s="192">
        <v>0.48306122448978905</v>
      </c>
      <c r="V885" s="192">
        <v>1.7751844107598227</v>
      </c>
      <c r="W885" s="187">
        <v>0.86977886977887109</v>
      </c>
      <c r="X885" s="187">
        <v>1.7728501228501254</v>
      </c>
      <c r="Y885" s="188">
        <v>25</v>
      </c>
      <c r="Z885" s="188">
        <v>88</v>
      </c>
      <c r="AA885" s="188">
        <v>47</v>
      </c>
      <c r="AB885" s="188">
        <v>83</v>
      </c>
      <c r="AC885" s="188">
        <v>77</v>
      </c>
      <c r="AD885" s="189">
        <v>20.349999999999969</v>
      </c>
    </row>
    <row r="886" spans="1:30" s="183" customFormat="1" ht="11.35" x14ac:dyDescent="0.35">
      <c r="A886" s="175">
        <v>873</v>
      </c>
      <c r="B886" s="175">
        <v>11.400000000000091</v>
      </c>
      <c r="C886" s="175">
        <v>452.55000000000115</v>
      </c>
      <c r="D886" s="184">
        <v>1.8471428571428619</v>
      </c>
      <c r="E886" s="184">
        <v>2.5032994620542994</v>
      </c>
      <c r="F886" s="185">
        <v>883.45620000000315</v>
      </c>
      <c r="G886" s="185">
        <v>10407.009924999991</v>
      </c>
      <c r="H886" s="185">
        <v>42.477591530612209</v>
      </c>
      <c r="I886" s="185">
        <v>113.57712641242382</v>
      </c>
      <c r="J886" s="185">
        <v>1600</v>
      </c>
      <c r="K886" s="185">
        <v>308400</v>
      </c>
      <c r="L886" s="185">
        <v>1258.7755102040817</v>
      </c>
      <c r="M886" s="185">
        <v>267.91264062068672</v>
      </c>
      <c r="N886" s="186">
        <v>9.4500000000000171</v>
      </c>
      <c r="O886" s="186">
        <v>178.94999999999899</v>
      </c>
      <c r="P886" s="186">
        <v>0.730408163265302</v>
      </c>
      <c r="Q886" s="186">
        <v>1.8480727213883106</v>
      </c>
      <c r="R886" s="187">
        <v>0.85458313018040044</v>
      </c>
      <c r="S886" s="192">
        <v>9.5999999999999943</v>
      </c>
      <c r="T886" s="192">
        <v>162.59999999999835</v>
      </c>
      <c r="U886" s="192">
        <v>0.730408163265302</v>
      </c>
      <c r="V886" s="192">
        <v>1.6404114011649302</v>
      </c>
      <c r="W886" s="187">
        <v>0.86786933203315575</v>
      </c>
      <c r="X886" s="187">
        <v>1.7224524622135562</v>
      </c>
      <c r="Y886" s="188">
        <v>34</v>
      </c>
      <c r="Z886" s="188">
        <v>80</v>
      </c>
      <c r="AA886" s="188">
        <v>46</v>
      </c>
      <c r="AB886" s="188">
        <v>84</v>
      </c>
      <c r="AC886" s="188">
        <v>76</v>
      </c>
      <c r="AD886" s="189">
        <v>20.509999999999977</v>
      </c>
    </row>
    <row r="887" spans="1:30" s="183" customFormat="1" ht="11.35" x14ac:dyDescent="0.35">
      <c r="A887" s="175">
        <v>874</v>
      </c>
      <c r="B887" s="175">
        <v>18.899999999999977</v>
      </c>
      <c r="C887" s="175">
        <v>822.9000000000043</v>
      </c>
      <c r="D887" s="184">
        <v>3.358775510204099</v>
      </c>
      <c r="E887" s="184">
        <v>4.7629950079020036</v>
      </c>
      <c r="F887" s="185">
        <v>1351.9557000000032</v>
      </c>
      <c r="G887" s="185">
        <v>19259.642620000093</v>
      </c>
      <c r="H887" s="185">
        <v>78.610786204082018</v>
      </c>
      <c r="I887" s="185">
        <v>198.95216824372685</v>
      </c>
      <c r="J887" s="185">
        <v>1600</v>
      </c>
      <c r="K887" s="185">
        <v>307150</v>
      </c>
      <c r="L887" s="185">
        <v>1253.6734693877552</v>
      </c>
      <c r="M887" s="185">
        <v>263.11262530809989</v>
      </c>
      <c r="N887" s="186">
        <v>9.6000000000000227</v>
      </c>
      <c r="O887" s="186">
        <v>146.84999999999823</v>
      </c>
      <c r="P887" s="186">
        <v>0.59938775510203357</v>
      </c>
      <c r="Q887" s="186">
        <v>1.5056756124243422</v>
      </c>
      <c r="R887" s="187">
        <v>0.88028857911469927</v>
      </c>
      <c r="S887" s="192">
        <v>9.75</v>
      </c>
      <c r="T887" s="192">
        <v>168.8999999999981</v>
      </c>
      <c r="U887" s="192">
        <v>0.59938775510203357</v>
      </c>
      <c r="V887" s="192">
        <v>1.7338510252378248</v>
      </c>
      <c r="W887" s="187">
        <v>0.86231352408902062</v>
      </c>
      <c r="X887" s="187">
        <v>1.74260210320372</v>
      </c>
      <c r="Y887" s="188">
        <v>31</v>
      </c>
      <c r="Z887" s="188">
        <v>79</v>
      </c>
      <c r="AA887" s="188">
        <v>50</v>
      </c>
      <c r="AB887" s="188">
        <v>77</v>
      </c>
      <c r="AC887" s="188">
        <v>83</v>
      </c>
      <c r="AD887" s="189">
        <v>20.444999999999972</v>
      </c>
    </row>
    <row r="888" spans="1:30" s="183" customFormat="1" ht="11.35" x14ac:dyDescent="0.35">
      <c r="A888" s="175">
        <v>875</v>
      </c>
      <c r="B888" s="175">
        <v>43.050000000000409</v>
      </c>
      <c r="C888" s="175">
        <v>2701.3500000000467</v>
      </c>
      <c r="D888" s="184">
        <v>11.025918367347129</v>
      </c>
      <c r="E888" s="184">
        <v>12.086168242259316</v>
      </c>
      <c r="F888" s="185">
        <v>3627.524700000039</v>
      </c>
      <c r="G888" s="185">
        <v>70412.946440001135</v>
      </c>
      <c r="H888" s="185">
        <v>287.39978138775973</v>
      </c>
      <c r="I888" s="185">
        <v>590.12394807661599</v>
      </c>
      <c r="J888" s="185">
        <v>1600</v>
      </c>
      <c r="K888" s="185">
        <v>310800</v>
      </c>
      <c r="L888" s="185">
        <v>1268.5714285714287</v>
      </c>
      <c r="M888" s="185">
        <v>288.21098828894742</v>
      </c>
      <c r="N888" s="186">
        <v>7.6500000000000341</v>
      </c>
      <c r="O888" s="186">
        <v>80.849999999998545</v>
      </c>
      <c r="P888" s="186">
        <v>0.32999999999999408</v>
      </c>
      <c r="Q888" s="186">
        <v>1.226946429549205</v>
      </c>
      <c r="R888" s="187">
        <v>0.93034375807702363</v>
      </c>
      <c r="S888" s="192">
        <v>9.75</v>
      </c>
      <c r="T888" s="192">
        <v>103.49999999999875</v>
      </c>
      <c r="U888" s="192">
        <v>0.32999999999999408</v>
      </c>
      <c r="V888" s="192">
        <v>1.4458058768924402</v>
      </c>
      <c r="W888" s="187">
        <v>0.91082967174980711</v>
      </c>
      <c r="X888" s="187">
        <v>1.8411734298268307</v>
      </c>
      <c r="Y888" s="188">
        <v>37</v>
      </c>
      <c r="Z888" s="188">
        <v>66</v>
      </c>
      <c r="AA888" s="188">
        <v>57</v>
      </c>
      <c r="AB888" s="188">
        <v>75</v>
      </c>
      <c r="AC888" s="188">
        <v>85</v>
      </c>
      <c r="AD888" s="189">
        <v>19.344999999999978</v>
      </c>
    </row>
    <row r="889" spans="1:30" s="183" customFormat="1" ht="11.35" x14ac:dyDescent="0.35">
      <c r="A889" s="175">
        <v>876</v>
      </c>
      <c r="B889" s="175">
        <v>11.099999999999909</v>
      </c>
      <c r="C889" s="175">
        <v>463.79999999999939</v>
      </c>
      <c r="D889" s="184">
        <v>1.8930612244897933</v>
      </c>
      <c r="E889" s="184">
        <v>2.7335298174027005</v>
      </c>
      <c r="F889" s="185">
        <v>816.52769999999305</v>
      </c>
      <c r="G889" s="185">
        <v>10900.049874999981</v>
      </c>
      <c r="H889" s="185">
        <v>44.489999489795842</v>
      </c>
      <c r="I889" s="185">
        <v>106.44257133496646</v>
      </c>
      <c r="J889" s="185">
        <v>1600</v>
      </c>
      <c r="K889" s="185">
        <v>312400</v>
      </c>
      <c r="L889" s="185">
        <v>1275.1020408163265</v>
      </c>
      <c r="M889" s="185">
        <v>275.93449603551835</v>
      </c>
      <c r="N889" s="186">
        <v>9.6000000000000227</v>
      </c>
      <c r="O889" s="186">
        <v>193.64999999999864</v>
      </c>
      <c r="P889" s="186">
        <v>0.79040816326530061</v>
      </c>
      <c r="Q889" s="186">
        <v>1.7595406898612254</v>
      </c>
      <c r="R889" s="187">
        <v>0.84661993584412587</v>
      </c>
      <c r="S889" s="192">
        <v>9.6000000000000227</v>
      </c>
      <c r="T889" s="192">
        <v>213.44999999999868</v>
      </c>
      <c r="U889" s="192">
        <v>0.79040816326530061</v>
      </c>
      <c r="V889" s="192">
        <v>1.9843131039429494</v>
      </c>
      <c r="W889" s="187">
        <v>0.83093738861827349</v>
      </c>
      <c r="X889" s="187">
        <v>1.6775573244623994</v>
      </c>
      <c r="Y889" s="188">
        <v>29</v>
      </c>
      <c r="Z889" s="188">
        <v>75</v>
      </c>
      <c r="AA889" s="188">
        <v>56</v>
      </c>
      <c r="AB889" s="188">
        <v>88</v>
      </c>
      <c r="AC889" s="188">
        <v>72</v>
      </c>
      <c r="AD889" s="189">
        <v>21.042499999999976</v>
      </c>
    </row>
    <row r="890" spans="1:30" s="183" customFormat="1" ht="11.35" x14ac:dyDescent="0.35">
      <c r="A890" s="175">
        <v>877</v>
      </c>
      <c r="B890" s="175">
        <v>20.099999999999937</v>
      </c>
      <c r="C890" s="175">
        <v>1018.8000000000059</v>
      </c>
      <c r="D890" s="184">
        <v>4.1583673469387996</v>
      </c>
      <c r="E890" s="184">
        <v>5.3495864505933524</v>
      </c>
      <c r="F890" s="185">
        <v>1445.6556000000144</v>
      </c>
      <c r="G890" s="185">
        <v>24022.795235000191</v>
      </c>
      <c r="H890" s="185">
        <v>98.052225448980366</v>
      </c>
      <c r="I890" s="185">
        <v>214.55805387936266</v>
      </c>
      <c r="J890" s="185">
        <v>1600</v>
      </c>
      <c r="K890" s="185">
        <v>308300</v>
      </c>
      <c r="L890" s="185">
        <v>1258.3673469387754</v>
      </c>
      <c r="M890" s="185">
        <v>279.49271185236347</v>
      </c>
      <c r="N890" s="186">
        <v>9.5999999999999091</v>
      </c>
      <c r="O890" s="186">
        <v>169.19999999999743</v>
      </c>
      <c r="P890" s="186">
        <v>0.6906122448979487</v>
      </c>
      <c r="Q890" s="186">
        <v>1.7446562536190331</v>
      </c>
      <c r="R890" s="187">
        <v>0.86465082793376702</v>
      </c>
      <c r="S890" s="192">
        <v>7.8000000000000007</v>
      </c>
      <c r="T890" s="192">
        <v>155.24999999999739</v>
      </c>
      <c r="U890" s="192">
        <v>0.6906122448979487</v>
      </c>
      <c r="V890" s="192">
        <v>1.6256961861498096</v>
      </c>
      <c r="W890" s="187">
        <v>0.87580993520518546</v>
      </c>
      <c r="X890" s="187">
        <v>1.7404607631389526</v>
      </c>
      <c r="Y890" s="188">
        <v>34</v>
      </c>
      <c r="Z890" s="188">
        <v>62</v>
      </c>
      <c r="AA890" s="188">
        <v>64</v>
      </c>
      <c r="AB890" s="188">
        <v>79</v>
      </c>
      <c r="AC890" s="188">
        <v>81</v>
      </c>
      <c r="AD890" s="189">
        <v>20.834999999999958</v>
      </c>
    </row>
    <row r="891" spans="1:30" s="183" customFormat="1" ht="11.35" x14ac:dyDescent="0.35">
      <c r="A891" s="175">
        <v>878</v>
      </c>
      <c r="B891" s="175">
        <v>19.799999999999926</v>
      </c>
      <c r="C891" s="175">
        <v>753.29999999999688</v>
      </c>
      <c r="D891" s="184">
        <v>3.0746938775510078</v>
      </c>
      <c r="E891" s="184">
        <v>4.2796377882395085</v>
      </c>
      <c r="F891" s="185">
        <v>1351.9556999999982</v>
      </c>
      <c r="G891" s="185">
        <v>19085.033600000006</v>
      </c>
      <c r="H891" s="185">
        <v>77.898096326530634</v>
      </c>
      <c r="I891" s="185">
        <v>183.10289084828915</v>
      </c>
      <c r="J891" s="185">
        <v>1600</v>
      </c>
      <c r="K891" s="185">
        <v>312300</v>
      </c>
      <c r="L891" s="185">
        <v>1274.6938775510205</v>
      </c>
      <c r="M891" s="185">
        <v>255.49776266076577</v>
      </c>
      <c r="N891" s="186">
        <v>9.6000000000000227</v>
      </c>
      <c r="O891" s="186">
        <v>187.6499999999985</v>
      </c>
      <c r="P891" s="186">
        <v>0.76591836734693264</v>
      </c>
      <c r="Q891" s="186">
        <v>1.8888726345030113</v>
      </c>
      <c r="R891" s="187">
        <v>0.85017964071856378</v>
      </c>
      <c r="S891" s="192">
        <v>13.650000000000002</v>
      </c>
      <c r="T891" s="192">
        <v>193.9499999999986</v>
      </c>
      <c r="U891" s="192">
        <v>0.76591836734693264</v>
      </c>
      <c r="V891" s="192">
        <v>2.064374182686481</v>
      </c>
      <c r="W891" s="187">
        <v>0.84514970059880334</v>
      </c>
      <c r="X891" s="187">
        <v>1.6953293413173671</v>
      </c>
      <c r="Y891" s="188">
        <v>22</v>
      </c>
      <c r="Z891" s="188">
        <v>84</v>
      </c>
      <c r="AA891" s="188">
        <v>54</v>
      </c>
      <c r="AB891" s="188">
        <v>73</v>
      </c>
      <c r="AC891" s="188">
        <v>87</v>
      </c>
      <c r="AD891" s="189">
        <v>20.874999999999975</v>
      </c>
    </row>
    <row r="892" spans="1:30" s="183" customFormat="1" ht="11.35" x14ac:dyDescent="0.35">
      <c r="A892" s="175">
        <v>879</v>
      </c>
      <c r="B892" s="175">
        <v>15.300000000000296</v>
      </c>
      <c r="C892" s="175">
        <v>636.00000000000739</v>
      </c>
      <c r="D892" s="184">
        <v>2.595918367346969</v>
      </c>
      <c r="E892" s="184">
        <v>3.5219516050143516</v>
      </c>
      <c r="F892" s="185">
        <v>1271.6415000000002</v>
      </c>
      <c r="G892" s="185">
        <v>14949.670315000238</v>
      </c>
      <c r="H892" s="185">
        <v>61.019062510205053</v>
      </c>
      <c r="I892" s="185">
        <v>155.304870503324</v>
      </c>
      <c r="J892" s="185">
        <v>1600</v>
      </c>
      <c r="K892" s="185">
        <v>311450</v>
      </c>
      <c r="L892" s="185">
        <v>1271.2244897959183</v>
      </c>
      <c r="M892" s="185">
        <v>268.18785205142268</v>
      </c>
      <c r="N892" s="186">
        <v>9.4500000000000171</v>
      </c>
      <c r="O892" s="186">
        <v>173.84999999999832</v>
      </c>
      <c r="P892" s="186">
        <v>0.70959183673468706</v>
      </c>
      <c r="Q892" s="186">
        <v>1.7983655593841124</v>
      </c>
      <c r="R892" s="187">
        <v>0.85874466788543691</v>
      </c>
      <c r="S892" s="192">
        <v>7.8000000000000007</v>
      </c>
      <c r="T892" s="192">
        <v>174.89999999999847</v>
      </c>
      <c r="U892" s="192">
        <v>0.70959183673468706</v>
      </c>
      <c r="V892" s="192">
        <v>1.6239975676394514</v>
      </c>
      <c r="W892" s="187">
        <v>0.85789152955515036</v>
      </c>
      <c r="X892" s="187">
        <v>1.7166361974405873</v>
      </c>
      <c r="Y892" s="188">
        <v>25</v>
      </c>
      <c r="Z892" s="188">
        <v>78</v>
      </c>
      <c r="AA892" s="188">
        <v>57</v>
      </c>
      <c r="AB892" s="188">
        <v>84</v>
      </c>
      <c r="AC892" s="188">
        <v>76</v>
      </c>
      <c r="AD892" s="189">
        <v>20.512499999999974</v>
      </c>
    </row>
    <row r="893" spans="1:30" s="183" customFormat="1" ht="11.35" x14ac:dyDescent="0.35">
      <c r="A893" s="175">
        <v>880</v>
      </c>
      <c r="B893" s="175">
        <v>27.2999999999995</v>
      </c>
      <c r="C893" s="175">
        <v>984.59999999998797</v>
      </c>
      <c r="D893" s="184">
        <v>4.0187755102040326</v>
      </c>
      <c r="E893" s="184">
        <v>6.390353139582877</v>
      </c>
      <c r="F893" s="185">
        <v>2034.626399999976</v>
      </c>
      <c r="G893" s="185">
        <v>23011.431234999687</v>
      </c>
      <c r="H893" s="185">
        <v>93.924209122447706</v>
      </c>
      <c r="I893" s="185">
        <v>235.42330276456954</v>
      </c>
      <c r="J893" s="185">
        <v>1600</v>
      </c>
      <c r="K893" s="185">
        <v>309450</v>
      </c>
      <c r="L893" s="185">
        <v>1263.0612244897959</v>
      </c>
      <c r="M893" s="185">
        <v>279.91658653343029</v>
      </c>
      <c r="N893" s="186">
        <v>9.6000000000000227</v>
      </c>
      <c r="O893" s="186">
        <v>168.29999999999905</v>
      </c>
      <c r="P893" s="186">
        <v>0.68693877551020022</v>
      </c>
      <c r="Q893" s="186">
        <v>1.7222366843891852</v>
      </c>
      <c r="R893" s="187">
        <v>0.86253369272237257</v>
      </c>
      <c r="S893" s="192">
        <v>9.6000000000000227</v>
      </c>
      <c r="T893" s="192">
        <v>181.79999999999882</v>
      </c>
      <c r="U893" s="192">
        <v>0.68693877551020022</v>
      </c>
      <c r="V893" s="192">
        <v>1.863587650944651</v>
      </c>
      <c r="W893" s="187">
        <v>0.85150698358245613</v>
      </c>
      <c r="X893" s="187">
        <v>1.7140406763048288</v>
      </c>
      <c r="Y893" s="188">
        <v>36</v>
      </c>
      <c r="Z893" s="188">
        <v>65</v>
      </c>
      <c r="AA893" s="188">
        <v>59</v>
      </c>
      <c r="AB893" s="188">
        <v>79</v>
      </c>
      <c r="AC893" s="188">
        <v>81</v>
      </c>
      <c r="AD893" s="189">
        <v>20.404999999999983</v>
      </c>
    </row>
    <row r="894" spans="1:30" s="183" customFormat="1" ht="11.35" x14ac:dyDescent="0.35">
      <c r="A894" s="175">
        <v>881</v>
      </c>
      <c r="B894" s="175">
        <v>20.700000000000003</v>
      </c>
      <c r="C894" s="175">
        <v>1189.5000000000098</v>
      </c>
      <c r="D894" s="184">
        <v>4.8551020408163668</v>
      </c>
      <c r="E894" s="184">
        <v>5.5408453971352873</v>
      </c>
      <c r="F894" s="185">
        <v>1445.6556000000005</v>
      </c>
      <c r="G894" s="185">
        <v>24093.367620000245</v>
      </c>
      <c r="H894" s="185">
        <v>98.340276000000998</v>
      </c>
      <c r="I894" s="185">
        <v>232.34022165666619</v>
      </c>
      <c r="J894" s="185">
        <v>1600</v>
      </c>
      <c r="K894" s="185">
        <v>307800</v>
      </c>
      <c r="L894" s="185">
        <v>1256.3265306122448</v>
      </c>
      <c r="M894" s="185">
        <v>274.55398911832054</v>
      </c>
      <c r="N894" s="186">
        <v>9.6000000000000227</v>
      </c>
      <c r="O894" s="186">
        <v>118.94999999999919</v>
      </c>
      <c r="P894" s="186">
        <v>0.48551020408162937</v>
      </c>
      <c r="Q894" s="186">
        <v>1.5157250351127582</v>
      </c>
      <c r="R894" s="187">
        <v>0.90162510854732714</v>
      </c>
      <c r="S894" s="192">
        <v>9.75</v>
      </c>
      <c r="T894" s="192">
        <v>171.1499999999991</v>
      </c>
      <c r="U894" s="192">
        <v>0.48551020408162937</v>
      </c>
      <c r="V894" s="192">
        <v>1.7532136768578173</v>
      </c>
      <c r="W894" s="187">
        <v>0.85845428606872665</v>
      </c>
      <c r="X894" s="187">
        <v>1.7600793946160538</v>
      </c>
      <c r="Y894" s="188">
        <v>32</v>
      </c>
      <c r="Z894" s="188">
        <v>73</v>
      </c>
      <c r="AA894" s="188">
        <v>55</v>
      </c>
      <c r="AB894" s="188">
        <v>91</v>
      </c>
      <c r="AC894" s="188">
        <v>69</v>
      </c>
      <c r="AD894" s="189">
        <v>20.152499999999986</v>
      </c>
    </row>
    <row r="895" spans="1:30" s="183" customFormat="1" ht="11.35" x14ac:dyDescent="0.35">
      <c r="A895" s="175">
        <v>882</v>
      </c>
      <c r="B895" s="175">
        <v>15.599999999999994</v>
      </c>
      <c r="C895" s="175">
        <v>644.85000000000252</v>
      </c>
      <c r="D895" s="184">
        <v>2.632040816326541</v>
      </c>
      <c r="E895" s="184">
        <v>3.4895018078774021</v>
      </c>
      <c r="F895" s="185">
        <v>1338.5700000000002</v>
      </c>
      <c r="G895" s="185">
        <v>16301.700380000084</v>
      </c>
      <c r="H895" s="185">
        <v>66.537552571428918</v>
      </c>
      <c r="I895" s="185">
        <v>166.82602597311782</v>
      </c>
      <c r="J895" s="185">
        <v>1600</v>
      </c>
      <c r="K895" s="185">
        <v>311800</v>
      </c>
      <c r="L895" s="185">
        <v>1272.6530612244899</v>
      </c>
      <c r="M895" s="185">
        <v>297.37082544981649</v>
      </c>
      <c r="N895" s="186">
        <v>9.6000000000000227</v>
      </c>
      <c r="O895" s="186">
        <v>175.19999999999879</v>
      </c>
      <c r="P895" s="186">
        <v>0.71510204081632156</v>
      </c>
      <c r="Q895" s="186">
        <v>1.7704474316955561</v>
      </c>
      <c r="R895" s="187">
        <v>0.86050400095545287</v>
      </c>
      <c r="S895" s="192">
        <v>13.650000000000002</v>
      </c>
      <c r="T895" s="192">
        <v>169.94999999999891</v>
      </c>
      <c r="U895" s="192">
        <v>0.71510204081632156</v>
      </c>
      <c r="V895" s="192">
        <v>1.8657918086615706</v>
      </c>
      <c r="W895" s="187">
        <v>0.86468410366654802</v>
      </c>
      <c r="X895" s="187">
        <v>1.725188104622001</v>
      </c>
      <c r="Y895" s="188">
        <v>38</v>
      </c>
      <c r="Z895" s="188">
        <v>56</v>
      </c>
      <c r="AA895" s="188">
        <v>66</v>
      </c>
      <c r="AB895" s="188">
        <v>82</v>
      </c>
      <c r="AC895" s="188">
        <v>78</v>
      </c>
      <c r="AD895" s="189">
        <v>20.932499999999983</v>
      </c>
    </row>
    <row r="896" spans="1:30" s="183" customFormat="1" ht="11.35" x14ac:dyDescent="0.35">
      <c r="A896" s="175">
        <v>883</v>
      </c>
      <c r="B896" s="175">
        <v>15.000000000000114</v>
      </c>
      <c r="C896" s="175">
        <v>544.80000000000655</v>
      </c>
      <c r="D896" s="184">
        <v>2.2236734693877818</v>
      </c>
      <c r="E896" s="184">
        <v>3.2555423699360948</v>
      </c>
      <c r="F896" s="185">
        <v>1231.4844000000005</v>
      </c>
      <c r="G896" s="185">
        <v>15031.91800500012</v>
      </c>
      <c r="H896" s="185">
        <v>61.354767367347428</v>
      </c>
      <c r="I896" s="185">
        <v>173.4219742724913</v>
      </c>
      <c r="J896" s="185">
        <v>1600</v>
      </c>
      <c r="K896" s="185">
        <v>307750</v>
      </c>
      <c r="L896" s="185">
        <v>1256.1224489795918</v>
      </c>
      <c r="M896" s="185">
        <v>272.47963020971662</v>
      </c>
      <c r="N896" s="186">
        <v>7.6500000000000057</v>
      </c>
      <c r="O896" s="186">
        <v>168.44999999999783</v>
      </c>
      <c r="P896" s="186">
        <v>0.68755102040815441</v>
      </c>
      <c r="Q896" s="186">
        <v>1.6117073354973694</v>
      </c>
      <c r="R896" s="187">
        <v>0.86151190035762892</v>
      </c>
      <c r="S896" s="192">
        <v>9.75</v>
      </c>
      <c r="T896" s="192">
        <v>177.44999999999769</v>
      </c>
      <c r="U896" s="192">
        <v>0.68755102040815441</v>
      </c>
      <c r="V896" s="192">
        <v>1.6778975427404343</v>
      </c>
      <c r="W896" s="187">
        <v>0.85411271426809887</v>
      </c>
      <c r="X896" s="187">
        <v>1.7156246146257277</v>
      </c>
      <c r="Y896" s="188">
        <v>27</v>
      </c>
      <c r="Z896" s="188">
        <v>73</v>
      </c>
      <c r="AA896" s="188">
        <v>60</v>
      </c>
      <c r="AB896" s="188">
        <v>73</v>
      </c>
      <c r="AC896" s="188">
        <v>87</v>
      </c>
      <c r="AD896" s="189">
        <v>20.272499999999965</v>
      </c>
    </row>
    <row r="897" spans="1:30" s="183" customFormat="1" ht="11.35" x14ac:dyDescent="0.35">
      <c r="A897" s="175">
        <v>884</v>
      </c>
      <c r="B897" s="175">
        <v>17.400000000000091</v>
      </c>
      <c r="C897" s="175">
        <v>955.35000000000446</v>
      </c>
      <c r="D897" s="184">
        <v>3.899387755102059</v>
      </c>
      <c r="E897" s="184">
        <v>4.506399096877816</v>
      </c>
      <c r="F897" s="185">
        <v>1151.1702000000082</v>
      </c>
      <c r="G897" s="185">
        <v>21690.113915000104</v>
      </c>
      <c r="H897" s="185">
        <v>88.531077204082052</v>
      </c>
      <c r="I897" s="185">
        <v>197.77486865192569</v>
      </c>
      <c r="J897" s="185">
        <v>1600</v>
      </c>
      <c r="K897" s="185">
        <v>302500</v>
      </c>
      <c r="L897" s="185">
        <v>1234.6938775510205</v>
      </c>
      <c r="M897" s="185">
        <v>274.08642618659348</v>
      </c>
      <c r="N897" s="186">
        <v>9.6000000000000227</v>
      </c>
      <c r="O897" s="186">
        <v>166.64999999999873</v>
      </c>
      <c r="P897" s="186">
        <v>0.68020408163264789</v>
      </c>
      <c r="Q897" s="186">
        <v>1.7514180318000567</v>
      </c>
      <c r="R897" s="187">
        <v>0.8615921265728177</v>
      </c>
      <c r="S897" s="192">
        <v>9.5999999999999091</v>
      </c>
      <c r="T897" s="192">
        <v>148.04999999999853</v>
      </c>
      <c r="U897" s="192">
        <v>0.68020408163264789</v>
      </c>
      <c r="V897" s="192">
        <v>1.5982418619158696</v>
      </c>
      <c r="W897" s="187">
        <v>0.87703999003363753</v>
      </c>
      <c r="X897" s="187">
        <v>1.7386321166064551</v>
      </c>
      <c r="Y897" s="188">
        <v>40</v>
      </c>
      <c r="Z897" s="188">
        <v>77</v>
      </c>
      <c r="AA897" s="188">
        <v>43</v>
      </c>
      <c r="AB897" s="188">
        <v>78</v>
      </c>
      <c r="AC897" s="188">
        <v>82</v>
      </c>
      <c r="AD897" s="189">
        <v>20.067499999999978</v>
      </c>
    </row>
    <row r="898" spans="1:30" s="183" customFormat="1" ht="11.35" x14ac:dyDescent="0.35">
      <c r="A898" s="175">
        <v>885</v>
      </c>
      <c r="B898" s="175">
        <v>10.650000000000091</v>
      </c>
      <c r="C898" s="175">
        <v>397.95000000000186</v>
      </c>
      <c r="D898" s="184">
        <v>1.6242857142857219</v>
      </c>
      <c r="E898" s="184">
        <v>2.2920014161870181</v>
      </c>
      <c r="F898" s="185">
        <v>789.75630000000217</v>
      </c>
      <c r="G898" s="185">
        <v>9366.1973850000359</v>
      </c>
      <c r="H898" s="185">
        <v>38.229377081632798</v>
      </c>
      <c r="I898" s="185">
        <v>99.135643904757572</v>
      </c>
      <c r="J898" s="185">
        <v>1600</v>
      </c>
      <c r="K898" s="185">
        <v>314400</v>
      </c>
      <c r="L898" s="185">
        <v>1283.2653061224489</v>
      </c>
      <c r="M898" s="185">
        <v>279.50034278918275</v>
      </c>
      <c r="N898" s="186">
        <v>9.6000000000000227</v>
      </c>
      <c r="O898" s="186">
        <v>192.74999999999795</v>
      </c>
      <c r="P898" s="186">
        <v>0.78673469387754269</v>
      </c>
      <c r="Q898" s="186">
        <v>1.8133039627407659</v>
      </c>
      <c r="R898" s="187">
        <v>0.84977788169277668</v>
      </c>
      <c r="S898" s="192">
        <v>13.650000000000002</v>
      </c>
      <c r="T898" s="192">
        <v>215.09999999999812</v>
      </c>
      <c r="U898" s="192">
        <v>0.78673469387754269</v>
      </c>
      <c r="V898" s="192">
        <v>2.1524918647547406</v>
      </c>
      <c r="W898" s="187">
        <v>0.8323591302314719</v>
      </c>
      <c r="X898" s="187">
        <v>1.6821370119242487</v>
      </c>
      <c r="Y898" s="188">
        <v>35</v>
      </c>
      <c r="Z898" s="188">
        <v>71</v>
      </c>
      <c r="AA898" s="188">
        <v>54</v>
      </c>
      <c r="AB898" s="188">
        <v>90</v>
      </c>
      <c r="AC898" s="188">
        <v>70</v>
      </c>
      <c r="AD898" s="189">
        <v>21.38499999999997</v>
      </c>
    </row>
    <row r="899" spans="1:30" s="183" customFormat="1" ht="11.35" x14ac:dyDescent="0.35">
      <c r="A899" s="175">
        <v>886</v>
      </c>
      <c r="B899" s="175">
        <v>11.999999999999773</v>
      </c>
      <c r="C899" s="175">
        <v>378.30000000000189</v>
      </c>
      <c r="D899" s="184">
        <v>1.5440816326530689</v>
      </c>
      <c r="E899" s="184">
        <v>2.5577421190196428</v>
      </c>
      <c r="F899" s="185">
        <v>856.68479999999204</v>
      </c>
      <c r="G899" s="185">
        <v>10131.859425000053</v>
      </c>
      <c r="H899" s="185">
        <v>41.354528265306342</v>
      </c>
      <c r="I899" s="185">
        <v>119.23672845431491</v>
      </c>
      <c r="J899" s="185">
        <v>1600</v>
      </c>
      <c r="K899" s="185">
        <v>305900</v>
      </c>
      <c r="L899" s="185">
        <v>1248.5714285714287</v>
      </c>
      <c r="M899" s="185">
        <v>274.28745242423514</v>
      </c>
      <c r="N899" s="186">
        <v>9.5999999999999091</v>
      </c>
      <c r="O899" s="186">
        <v>202.79999999999939</v>
      </c>
      <c r="P899" s="186">
        <v>0.82775510204081382</v>
      </c>
      <c r="Q899" s="186">
        <v>1.7513183152752443</v>
      </c>
      <c r="R899" s="187">
        <v>0.84146341463414676</v>
      </c>
      <c r="S899" s="192">
        <v>9.5999999999999091</v>
      </c>
      <c r="T899" s="192">
        <v>223.19999999999911</v>
      </c>
      <c r="U899" s="192">
        <v>0.82775510204081382</v>
      </c>
      <c r="V899" s="192">
        <v>1.8881264511370539</v>
      </c>
      <c r="W899" s="187">
        <v>0.82551594746716761</v>
      </c>
      <c r="X899" s="187">
        <v>1.6669793621013143</v>
      </c>
      <c r="Y899" s="188">
        <v>35</v>
      </c>
      <c r="Z899" s="188">
        <v>76</v>
      </c>
      <c r="AA899" s="188">
        <v>49</v>
      </c>
      <c r="AB899" s="188">
        <v>75</v>
      </c>
      <c r="AC899" s="188">
        <v>85</v>
      </c>
      <c r="AD899" s="189">
        <v>21.319999999999986</v>
      </c>
    </row>
    <row r="900" spans="1:30" s="183" customFormat="1" ht="11.35" x14ac:dyDescent="0.35">
      <c r="A900" s="175">
        <v>887</v>
      </c>
      <c r="B900" s="175">
        <v>11.999999999999972</v>
      </c>
      <c r="C900" s="175">
        <v>654.00000000000068</v>
      </c>
      <c r="D900" s="184">
        <v>2.6693877551020435</v>
      </c>
      <c r="E900" s="184">
        <v>3.192797611943635</v>
      </c>
      <c r="F900" s="185">
        <v>977.15609999999663</v>
      </c>
      <c r="G900" s="185">
        <v>14063.983165000023</v>
      </c>
      <c r="H900" s="185">
        <v>57.404012918367442</v>
      </c>
      <c r="I900" s="185">
        <v>132.82175733812608</v>
      </c>
      <c r="J900" s="185">
        <v>1600</v>
      </c>
      <c r="K900" s="185">
        <v>304950</v>
      </c>
      <c r="L900" s="185">
        <v>1244.6938775510205</v>
      </c>
      <c r="M900" s="185">
        <v>281.81279422154006</v>
      </c>
      <c r="N900" s="186">
        <v>8.3999999999999773</v>
      </c>
      <c r="O900" s="186">
        <v>144.5999999999988</v>
      </c>
      <c r="P900" s="186">
        <v>0.59020408163264815</v>
      </c>
      <c r="Q900" s="186">
        <v>1.5482492621836113</v>
      </c>
      <c r="R900" s="187">
        <v>0.87942464040025115</v>
      </c>
      <c r="S900" s="192">
        <v>9.5999999999999091</v>
      </c>
      <c r="T900" s="192">
        <v>170.24999999999872</v>
      </c>
      <c r="U900" s="192">
        <v>0.59020408163264815</v>
      </c>
      <c r="V900" s="192">
        <v>1.7361349130370798</v>
      </c>
      <c r="W900" s="187">
        <v>0.85803627267042004</v>
      </c>
      <c r="X900" s="187">
        <v>1.7374609130706711</v>
      </c>
      <c r="Y900" s="188">
        <v>33</v>
      </c>
      <c r="Z900" s="188">
        <v>70</v>
      </c>
      <c r="AA900" s="188">
        <v>57</v>
      </c>
      <c r="AB900" s="188">
        <v>79</v>
      </c>
      <c r="AC900" s="188">
        <v>81</v>
      </c>
      <c r="AD900" s="189">
        <v>19.987499999999979</v>
      </c>
    </row>
    <row r="901" spans="1:30" s="183" customFormat="1" ht="11.35" x14ac:dyDescent="0.35">
      <c r="A901" s="175">
        <v>888</v>
      </c>
      <c r="B901" s="175">
        <v>20.700000000000728</v>
      </c>
      <c r="C901" s="175">
        <v>1289.1000000000383</v>
      </c>
      <c r="D901" s="184">
        <v>5.2616326530613806</v>
      </c>
      <c r="E901" s="184">
        <v>5.4248023862698087</v>
      </c>
      <c r="F901" s="185">
        <v>1847.2266000000652</v>
      </c>
      <c r="G901" s="185">
        <v>37584.145365001074</v>
      </c>
      <c r="H901" s="185">
        <v>153.40467495918804</v>
      </c>
      <c r="I901" s="185">
        <v>297.27159913683323</v>
      </c>
      <c r="J901" s="185">
        <v>1600</v>
      </c>
      <c r="K901" s="185">
        <v>314950</v>
      </c>
      <c r="L901" s="185">
        <v>1285.5102040816328</v>
      </c>
      <c r="M901" s="185">
        <v>270.67054882644214</v>
      </c>
      <c r="N901" s="186">
        <v>8.4000000000000341</v>
      </c>
      <c r="O901" s="186">
        <v>88.049999999998334</v>
      </c>
      <c r="P901" s="186">
        <v>0.35938775510203402</v>
      </c>
      <c r="Q901" s="186">
        <v>1.2127877521712687</v>
      </c>
      <c r="R901" s="187">
        <v>0.92728849250588508</v>
      </c>
      <c r="S901" s="192">
        <v>15.600000000000001</v>
      </c>
      <c r="T901" s="192">
        <v>115.9499999999982</v>
      </c>
      <c r="U901" s="192">
        <v>0.35938775510203402</v>
      </c>
      <c r="V901" s="192">
        <v>1.6669612430652179</v>
      </c>
      <c r="W901" s="187">
        <v>0.9042487303356882</v>
      </c>
      <c r="X901" s="187">
        <v>1.8315372228415732</v>
      </c>
      <c r="Y901" s="188">
        <v>25</v>
      </c>
      <c r="Z901" s="188">
        <v>70</v>
      </c>
      <c r="AA901" s="188">
        <v>65</v>
      </c>
      <c r="AB901" s="188">
        <v>73</v>
      </c>
      <c r="AC901" s="188">
        <v>87</v>
      </c>
      <c r="AD901" s="189">
        <v>20.182499999999969</v>
      </c>
    </row>
    <row r="902" spans="1:30" s="183" customFormat="1" ht="11.35" x14ac:dyDescent="0.35">
      <c r="A902" s="175">
        <v>889</v>
      </c>
      <c r="B902" s="175">
        <v>14.850000000000136</v>
      </c>
      <c r="C902" s="175">
        <v>743.85000000000582</v>
      </c>
      <c r="D902" s="184">
        <v>3.0361224489796155</v>
      </c>
      <c r="E902" s="184">
        <v>3.6553984422809713</v>
      </c>
      <c r="F902" s="185">
        <v>1204.7130000000104</v>
      </c>
      <c r="G902" s="185">
        <v>15113.422045000076</v>
      </c>
      <c r="H902" s="185">
        <v>61.687436918367659</v>
      </c>
      <c r="I902" s="185">
        <v>148.13690795744603</v>
      </c>
      <c r="J902" s="185">
        <v>1600</v>
      </c>
      <c r="K902" s="185">
        <v>307150</v>
      </c>
      <c r="L902" s="185">
        <v>1253.6734693877552</v>
      </c>
      <c r="M902" s="185">
        <v>278.98890833430949</v>
      </c>
      <c r="N902" s="186">
        <v>7.6500000000000341</v>
      </c>
      <c r="O902" s="186">
        <v>136.64999999999912</v>
      </c>
      <c r="P902" s="186">
        <v>0.5577551020408128</v>
      </c>
      <c r="Q902" s="186">
        <v>1.4082896633309334</v>
      </c>
      <c r="R902" s="187">
        <v>0.88805603342344619</v>
      </c>
      <c r="S902" s="192">
        <v>7.4999999999998863</v>
      </c>
      <c r="T902" s="192">
        <v>143.69999999999897</v>
      </c>
      <c r="U902" s="192">
        <v>0.5577551020408128</v>
      </c>
      <c r="V902" s="192">
        <v>1.4405437142643649</v>
      </c>
      <c r="W902" s="187">
        <v>0.88228065863848693</v>
      </c>
      <c r="X902" s="187">
        <v>1.770336692061933</v>
      </c>
      <c r="Y902" s="188">
        <v>30</v>
      </c>
      <c r="Z902" s="188">
        <v>71</v>
      </c>
      <c r="AA902" s="188">
        <v>59</v>
      </c>
      <c r="AB902" s="188">
        <v>83</v>
      </c>
      <c r="AC902" s="188">
        <v>77</v>
      </c>
      <c r="AD902" s="189">
        <v>20.344999999999981</v>
      </c>
    </row>
    <row r="903" spans="1:30" s="183" customFormat="1" ht="11.35" x14ac:dyDescent="0.35">
      <c r="A903" s="175">
        <v>890</v>
      </c>
      <c r="B903" s="175">
        <v>18.150000000000034</v>
      </c>
      <c r="C903" s="175">
        <v>667.20000000000221</v>
      </c>
      <c r="D903" s="184">
        <v>2.7232653061224581</v>
      </c>
      <c r="E903" s="184">
        <v>3.7097028225699118</v>
      </c>
      <c r="F903" s="185">
        <v>1177.941599999989</v>
      </c>
      <c r="G903" s="185">
        <v>19535.685500000025</v>
      </c>
      <c r="H903" s="185">
        <v>79.73749183673479</v>
      </c>
      <c r="I903" s="185">
        <v>177.64469518939396</v>
      </c>
      <c r="J903" s="185">
        <v>1600</v>
      </c>
      <c r="K903" s="185">
        <v>313400</v>
      </c>
      <c r="L903" s="185">
        <v>1279.1836734693877</v>
      </c>
      <c r="M903" s="185">
        <v>269.89552270272094</v>
      </c>
      <c r="N903" s="186">
        <v>9.5999999999999091</v>
      </c>
      <c r="O903" s="186">
        <v>178.64999999999796</v>
      </c>
      <c r="P903" s="186">
        <v>0.7291836734693794</v>
      </c>
      <c r="Q903" s="186">
        <v>1.7858894059331019</v>
      </c>
      <c r="R903" s="187">
        <v>0.85645414005062204</v>
      </c>
      <c r="S903" s="192">
        <v>9.75</v>
      </c>
      <c r="T903" s="192">
        <v>182.09999999999835</v>
      </c>
      <c r="U903" s="192">
        <v>0.7291836734693794</v>
      </c>
      <c r="V903" s="192">
        <v>1.8382841114490724</v>
      </c>
      <c r="W903" s="187">
        <v>0.85368205375437023</v>
      </c>
      <c r="X903" s="187">
        <v>1.7101361938049924</v>
      </c>
      <c r="Y903" s="188">
        <v>28</v>
      </c>
      <c r="Z903" s="188">
        <v>75</v>
      </c>
      <c r="AA903" s="188">
        <v>57</v>
      </c>
      <c r="AB903" s="188">
        <v>77</v>
      </c>
      <c r="AC903" s="188">
        <v>83</v>
      </c>
      <c r="AD903" s="189">
        <v>20.742499999999968</v>
      </c>
    </row>
    <row r="904" spans="1:30" s="183" customFormat="1" ht="11.35" x14ac:dyDescent="0.35">
      <c r="A904" s="175">
        <v>891</v>
      </c>
      <c r="B904" s="175">
        <v>17.699999999999989</v>
      </c>
      <c r="C904" s="175">
        <v>733.05000000000314</v>
      </c>
      <c r="D904" s="184">
        <v>2.9920408163265435</v>
      </c>
      <c r="E904" s="184">
        <v>3.8784276112920013</v>
      </c>
      <c r="F904" s="185">
        <v>1579.5125999999993</v>
      </c>
      <c r="G904" s="185">
        <v>20983.497685000068</v>
      </c>
      <c r="H904" s="185">
        <v>85.646929326530895</v>
      </c>
      <c r="I904" s="185">
        <v>231.40759907895406</v>
      </c>
      <c r="J904" s="185">
        <v>1600</v>
      </c>
      <c r="K904" s="185">
        <v>313700</v>
      </c>
      <c r="L904" s="185">
        <v>1280.408163265306</v>
      </c>
      <c r="M904" s="185">
        <v>266.43486565764232</v>
      </c>
      <c r="N904" s="186">
        <v>9.6000000000000227</v>
      </c>
      <c r="O904" s="186">
        <v>172.64999999999878</v>
      </c>
      <c r="P904" s="186">
        <v>0.70469387755101542</v>
      </c>
      <c r="Q904" s="186">
        <v>1.8154980597855976</v>
      </c>
      <c r="R904" s="187">
        <v>0.86104068574188175</v>
      </c>
      <c r="S904" s="192">
        <v>9.5999999999999091</v>
      </c>
      <c r="T904" s="192">
        <v>171.44999999999862</v>
      </c>
      <c r="U904" s="192">
        <v>0.70469387755101542</v>
      </c>
      <c r="V904" s="192">
        <v>1.8058448930769508</v>
      </c>
      <c r="W904" s="187">
        <v>0.86200651937703832</v>
      </c>
      <c r="X904" s="187">
        <v>1.7230472051189201</v>
      </c>
      <c r="Y904" s="188">
        <v>28</v>
      </c>
      <c r="Z904" s="188">
        <v>70</v>
      </c>
      <c r="AA904" s="188">
        <v>62</v>
      </c>
      <c r="AB904" s="188">
        <v>88</v>
      </c>
      <c r="AC904" s="188">
        <v>72</v>
      </c>
      <c r="AD904" s="189">
        <v>20.707499999999978</v>
      </c>
    </row>
    <row r="905" spans="1:30" s="183" customFormat="1" ht="11.35" x14ac:dyDescent="0.35">
      <c r="A905" s="175">
        <v>892</v>
      </c>
      <c r="B905" s="175">
        <v>40.650000000000887</v>
      </c>
      <c r="C905" s="175">
        <v>2218.0500000000757</v>
      </c>
      <c r="D905" s="184">
        <v>9.053265306122757</v>
      </c>
      <c r="E905" s="184">
        <v>11.699842787888162</v>
      </c>
      <c r="F905" s="185">
        <v>3627.5247000000795</v>
      </c>
      <c r="G905" s="185">
        <v>62370.4460550023</v>
      </c>
      <c r="H905" s="185">
        <v>254.57324920409101</v>
      </c>
      <c r="I905" s="185">
        <v>625.8819247869684</v>
      </c>
      <c r="J905" s="185">
        <v>1600</v>
      </c>
      <c r="K905" s="185">
        <v>307300</v>
      </c>
      <c r="L905" s="185">
        <v>1254.2857142857142</v>
      </c>
      <c r="M905" s="185">
        <v>253.03890713601766</v>
      </c>
      <c r="N905" s="186">
        <v>9.3000000000000114</v>
      </c>
      <c r="O905" s="186">
        <v>120.74999999999773</v>
      </c>
      <c r="P905" s="186">
        <v>0.49285714285713356</v>
      </c>
      <c r="Q905" s="186">
        <v>1.4889552393937209</v>
      </c>
      <c r="R905" s="187">
        <v>0.89917334669338844</v>
      </c>
      <c r="S905" s="192">
        <v>7.6500000000000057</v>
      </c>
      <c r="T905" s="192">
        <v>132.59999999999761</v>
      </c>
      <c r="U905" s="192">
        <v>0.49285714285713356</v>
      </c>
      <c r="V905" s="192">
        <v>1.4724639669017299</v>
      </c>
      <c r="W905" s="187">
        <v>0.88927855711423021</v>
      </c>
      <c r="X905" s="187">
        <v>1.7884519038076188</v>
      </c>
      <c r="Y905" s="188">
        <v>27</v>
      </c>
      <c r="Z905" s="188">
        <v>85</v>
      </c>
      <c r="AA905" s="188">
        <v>48</v>
      </c>
      <c r="AB905" s="188">
        <v>78</v>
      </c>
      <c r="AC905" s="188">
        <v>82</v>
      </c>
      <c r="AD905" s="189">
        <v>19.959999999999962</v>
      </c>
    </row>
    <row r="906" spans="1:30" s="183" customFormat="1" ht="11.35" x14ac:dyDescent="0.35">
      <c r="A906" s="175">
        <v>893</v>
      </c>
      <c r="B906" s="175">
        <v>17.249999999999545</v>
      </c>
      <c r="C906" s="175">
        <v>570.74999999999636</v>
      </c>
      <c r="D906" s="184">
        <v>2.3295918367346791</v>
      </c>
      <c r="E906" s="184">
        <v>3.6839722409464217</v>
      </c>
      <c r="F906" s="185">
        <v>1512.5840999999637</v>
      </c>
      <c r="G906" s="185">
        <v>17792.718629999843</v>
      </c>
      <c r="H906" s="185">
        <v>72.623341346938133</v>
      </c>
      <c r="I906" s="185">
        <v>206.58696845241346</v>
      </c>
      <c r="J906" s="185">
        <v>1600</v>
      </c>
      <c r="K906" s="185">
        <v>318400</v>
      </c>
      <c r="L906" s="185">
        <v>1299.591836734694</v>
      </c>
      <c r="M906" s="185">
        <v>270.32129626016592</v>
      </c>
      <c r="N906" s="186">
        <v>9.5999999999999091</v>
      </c>
      <c r="O906" s="186">
        <v>188.39999999999858</v>
      </c>
      <c r="P906" s="186">
        <v>0.76897959183672893</v>
      </c>
      <c r="Q906" s="186">
        <v>1.7677197093694565</v>
      </c>
      <c r="R906" s="187">
        <v>0.85061845861084784</v>
      </c>
      <c r="S906" s="192">
        <v>9.75</v>
      </c>
      <c r="T906" s="192">
        <v>217.19999999999877</v>
      </c>
      <c r="U906" s="192">
        <v>0.76897959183672893</v>
      </c>
      <c r="V906" s="192">
        <v>1.9072559369680822</v>
      </c>
      <c r="W906" s="187">
        <v>0.8277830637488115</v>
      </c>
      <c r="X906" s="187">
        <v>1.6784015223596593</v>
      </c>
      <c r="Y906" s="188">
        <v>28</v>
      </c>
      <c r="Z906" s="188">
        <v>77</v>
      </c>
      <c r="AA906" s="188">
        <v>55</v>
      </c>
      <c r="AB906" s="188">
        <v>77</v>
      </c>
      <c r="AC906" s="188">
        <v>83</v>
      </c>
      <c r="AD906" s="189">
        <v>21.019999999999978</v>
      </c>
    </row>
    <row r="907" spans="1:30" s="183" customFormat="1" ht="11.35" x14ac:dyDescent="0.35">
      <c r="A907" s="175">
        <v>894</v>
      </c>
      <c r="B907" s="175">
        <v>23.250000000000341</v>
      </c>
      <c r="C907" s="175">
        <v>1212.000000000013</v>
      </c>
      <c r="D907" s="184">
        <v>4.9469387755102572</v>
      </c>
      <c r="E907" s="184">
        <v>5.6561587658004742</v>
      </c>
      <c r="F907" s="185">
        <v>1673.2125000000206</v>
      </c>
      <c r="G907" s="185">
        <v>27532.823235000178</v>
      </c>
      <c r="H907" s="185">
        <v>112.37887034693951</v>
      </c>
      <c r="I907" s="185">
        <v>240.10404077045717</v>
      </c>
      <c r="J907" s="185">
        <v>1600</v>
      </c>
      <c r="K907" s="185">
        <v>312300</v>
      </c>
      <c r="L907" s="185">
        <v>1274.6938775510205</v>
      </c>
      <c r="M907" s="185">
        <v>271.81917537529648</v>
      </c>
      <c r="N907" s="186">
        <v>6.6000000000000227</v>
      </c>
      <c r="O907" s="186">
        <v>103.34999999999825</v>
      </c>
      <c r="P907" s="186">
        <v>0.4218367346938704</v>
      </c>
      <c r="Q907" s="186">
        <v>1.1412095852635851</v>
      </c>
      <c r="R907" s="187">
        <v>0.91279584862675744</v>
      </c>
      <c r="S907" s="192">
        <v>13.650000000000002</v>
      </c>
      <c r="T907" s="192">
        <v>124.04999999999846</v>
      </c>
      <c r="U907" s="192">
        <v>0.4218367346938704</v>
      </c>
      <c r="V907" s="192">
        <v>1.6465160609123553</v>
      </c>
      <c r="W907" s="187">
        <v>0.89532970510062138</v>
      </c>
      <c r="X907" s="187">
        <v>1.8081255537273788</v>
      </c>
      <c r="Y907" s="188">
        <v>32</v>
      </c>
      <c r="Z907" s="188">
        <v>74</v>
      </c>
      <c r="AA907" s="188">
        <v>54</v>
      </c>
      <c r="AB907" s="188">
        <v>90</v>
      </c>
      <c r="AC907" s="188">
        <v>70</v>
      </c>
      <c r="AD907" s="189">
        <v>19.752499999999973</v>
      </c>
    </row>
    <row r="908" spans="1:30" s="183" customFormat="1" ht="11.35" x14ac:dyDescent="0.35">
      <c r="A908" s="175">
        <v>895</v>
      </c>
      <c r="B908" s="175">
        <v>15.300000000000182</v>
      </c>
      <c r="C908" s="175">
        <v>815.69999999999925</v>
      </c>
      <c r="D908" s="184">
        <v>3.3293877551020379</v>
      </c>
      <c r="E908" s="184">
        <v>3.5768801133014385</v>
      </c>
      <c r="F908" s="185">
        <v>1365.3414000000164</v>
      </c>
      <c r="G908" s="185">
        <v>19673.112019999979</v>
      </c>
      <c r="H908" s="185">
        <v>80.298416408163177</v>
      </c>
      <c r="I908" s="185">
        <v>173.98327394115901</v>
      </c>
      <c r="J908" s="185">
        <v>1600</v>
      </c>
      <c r="K908" s="185">
        <v>313900</v>
      </c>
      <c r="L908" s="185">
        <v>1281.2244897959183</v>
      </c>
      <c r="M908" s="185">
        <v>274.74751936603877</v>
      </c>
      <c r="N908" s="186">
        <v>9.4499999999999318</v>
      </c>
      <c r="O908" s="186">
        <v>120.14999999999849</v>
      </c>
      <c r="P908" s="186">
        <v>0.49040816326529996</v>
      </c>
      <c r="Q908" s="186">
        <v>1.3738407321484192</v>
      </c>
      <c r="R908" s="187">
        <v>0.90182620419169113</v>
      </c>
      <c r="S908" s="192">
        <v>9.75</v>
      </c>
      <c r="T908" s="192">
        <v>140.84999999999837</v>
      </c>
      <c r="U908" s="192">
        <v>0.49040816326529996</v>
      </c>
      <c r="V908" s="192">
        <v>1.5837910040352503</v>
      </c>
      <c r="W908" s="187">
        <v>0.884912366711608</v>
      </c>
      <c r="X908" s="187">
        <v>1.786738570903299</v>
      </c>
      <c r="Y908" s="188">
        <v>28</v>
      </c>
      <c r="Z908" s="188">
        <v>68</v>
      </c>
      <c r="AA908" s="188">
        <v>64</v>
      </c>
      <c r="AB908" s="188">
        <v>82</v>
      </c>
      <c r="AC908" s="188">
        <v>78</v>
      </c>
      <c r="AD908" s="189">
        <v>20.397499999999972</v>
      </c>
    </row>
    <row r="909" spans="1:30" s="183" customFormat="1" ht="11.35" x14ac:dyDescent="0.35">
      <c r="A909" s="175">
        <v>896</v>
      </c>
      <c r="B909" s="175">
        <v>22.949999999998909</v>
      </c>
      <c r="C909" s="175">
        <v>764.24999999998909</v>
      </c>
      <c r="D909" s="184">
        <v>3.1193877551019962</v>
      </c>
      <c r="E909" s="184">
        <v>5.2900329293975412</v>
      </c>
      <c r="F909" s="185">
        <v>2048.0120999999031</v>
      </c>
      <c r="G909" s="185">
        <v>20994.35497499966</v>
      </c>
      <c r="H909" s="185">
        <v>85.691244795916987</v>
      </c>
      <c r="I909" s="185">
        <v>259.96728527331743</v>
      </c>
      <c r="J909" s="185">
        <v>1600</v>
      </c>
      <c r="K909" s="185">
        <v>313350</v>
      </c>
      <c r="L909" s="185">
        <v>1278.9795918367347</v>
      </c>
      <c r="M909" s="185">
        <v>267.8025705532242</v>
      </c>
      <c r="N909" s="186">
        <v>9.4500000000000455</v>
      </c>
      <c r="O909" s="186">
        <v>222.44999999999922</v>
      </c>
      <c r="P909" s="186">
        <v>0.90795918367346617</v>
      </c>
      <c r="Q909" s="186">
        <v>1.9382442828411834</v>
      </c>
      <c r="R909" s="187">
        <v>0.82412239089184103</v>
      </c>
      <c r="S909" s="192">
        <v>9.1500000000000341</v>
      </c>
      <c r="T909" s="192">
        <v>199.79999999999905</v>
      </c>
      <c r="U909" s="192">
        <v>0.90795918367346617</v>
      </c>
      <c r="V909" s="192">
        <v>1.825997438213607</v>
      </c>
      <c r="W909" s="187">
        <v>0.84203036053130997</v>
      </c>
      <c r="X909" s="187">
        <v>1.6661527514231511</v>
      </c>
      <c r="Y909" s="188">
        <v>25</v>
      </c>
      <c r="Z909" s="188">
        <v>87</v>
      </c>
      <c r="AA909" s="188">
        <v>48</v>
      </c>
      <c r="AB909" s="188">
        <v>83</v>
      </c>
      <c r="AC909" s="188">
        <v>77</v>
      </c>
      <c r="AD909" s="189">
        <v>21.079999999999984</v>
      </c>
    </row>
    <row r="910" spans="1:30" s="183" customFormat="1" ht="11.35" x14ac:dyDescent="0.35">
      <c r="A910" s="175">
        <v>897</v>
      </c>
      <c r="B910" s="175">
        <v>13.499999999999972</v>
      </c>
      <c r="C910" s="175">
        <v>609.00000000000603</v>
      </c>
      <c r="D910" s="184">
        <v>2.4857142857143102</v>
      </c>
      <c r="E910" s="184">
        <v>3.2780754549773201</v>
      </c>
      <c r="F910" s="185">
        <v>950.38470000000825</v>
      </c>
      <c r="G910" s="185">
        <v>11546.579185000102</v>
      </c>
      <c r="H910" s="185">
        <v>47.128894632653477</v>
      </c>
      <c r="I910" s="185">
        <v>113.6864451573187</v>
      </c>
      <c r="J910" s="185">
        <v>1600</v>
      </c>
      <c r="K910" s="185">
        <v>310300</v>
      </c>
      <c r="L910" s="185">
        <v>1266.5306122448981</v>
      </c>
      <c r="M910" s="185">
        <v>267.88906913558174</v>
      </c>
      <c r="N910" s="186">
        <v>9.6000000000000227</v>
      </c>
      <c r="O910" s="186">
        <v>157.64999999999895</v>
      </c>
      <c r="P910" s="186">
        <v>0.64346938775509777</v>
      </c>
      <c r="Q910" s="186">
        <v>1.5264599985367446</v>
      </c>
      <c r="R910" s="187">
        <v>0.87372341703712675</v>
      </c>
      <c r="S910" s="192">
        <v>13.650000000000002</v>
      </c>
      <c r="T910" s="192">
        <v>186.2999999999987</v>
      </c>
      <c r="U910" s="192">
        <v>0.64346938775509777</v>
      </c>
      <c r="V910" s="192">
        <v>1.890936058406588</v>
      </c>
      <c r="W910" s="187">
        <v>0.85077496095158089</v>
      </c>
      <c r="X910" s="187">
        <v>1.7244983779887075</v>
      </c>
      <c r="Y910" s="188">
        <v>29</v>
      </c>
      <c r="Z910" s="188">
        <v>84</v>
      </c>
      <c r="AA910" s="188">
        <v>47</v>
      </c>
      <c r="AB910" s="188">
        <v>79</v>
      </c>
      <c r="AC910" s="188">
        <v>81</v>
      </c>
      <c r="AD910" s="189">
        <v>20.807499999999983</v>
      </c>
    </row>
    <row r="911" spans="1:30" s="183" customFormat="1" ht="11.35" x14ac:dyDescent="0.35">
      <c r="A911" s="175">
        <v>898</v>
      </c>
      <c r="B911" s="175">
        <v>12</v>
      </c>
      <c r="C911" s="175">
        <v>532.94999999999936</v>
      </c>
      <c r="D911" s="184">
        <v>2.1753061224489771</v>
      </c>
      <c r="E911" s="184">
        <v>2.6953383421856048</v>
      </c>
      <c r="F911" s="185">
        <v>829.9134000000164</v>
      </c>
      <c r="G911" s="185">
        <v>12363.924900000027</v>
      </c>
      <c r="H911" s="185">
        <v>50.464999591836843</v>
      </c>
      <c r="I911" s="185">
        <v>106.98276308020174</v>
      </c>
      <c r="J911" s="185">
        <v>1600</v>
      </c>
      <c r="K911" s="185">
        <v>312350</v>
      </c>
      <c r="L911" s="185">
        <v>1274.8979591836735</v>
      </c>
      <c r="M911" s="185">
        <v>273.8846416322894</v>
      </c>
      <c r="N911" s="186">
        <v>9.6000000000000014</v>
      </c>
      <c r="O911" s="186">
        <v>133.79999999999941</v>
      </c>
      <c r="P911" s="186">
        <v>0.54612244897958939</v>
      </c>
      <c r="Q911" s="186">
        <v>1.509388401174637</v>
      </c>
      <c r="R911" s="187">
        <v>0.88937120178593621</v>
      </c>
      <c r="S911" s="192">
        <v>7.8000000000000007</v>
      </c>
      <c r="T911" s="192">
        <v>114.44999999999968</v>
      </c>
      <c r="U911" s="192">
        <v>0.54612244897958939</v>
      </c>
      <c r="V911" s="192">
        <v>1.3125544485193223</v>
      </c>
      <c r="W911" s="187">
        <v>0.90537020959940484</v>
      </c>
      <c r="X911" s="187">
        <v>1.794741411385341</v>
      </c>
      <c r="Y911" s="188">
        <v>35</v>
      </c>
      <c r="Z911" s="188">
        <v>70</v>
      </c>
      <c r="AA911" s="188">
        <v>55</v>
      </c>
      <c r="AB911" s="188">
        <v>77</v>
      </c>
      <c r="AC911" s="188">
        <v>83</v>
      </c>
      <c r="AD911" s="189">
        <v>20.157499999999992</v>
      </c>
    </row>
    <row r="912" spans="1:30" s="183" customFormat="1" ht="11.35" x14ac:dyDescent="0.35">
      <c r="A912" s="175">
        <v>899</v>
      </c>
      <c r="B912" s="175">
        <v>15.149999999999864</v>
      </c>
      <c r="C912" s="175">
        <v>532.50000000000568</v>
      </c>
      <c r="D912" s="184">
        <v>2.1734693877551252</v>
      </c>
      <c r="E912" s="184">
        <v>3.2365057502490657</v>
      </c>
      <c r="F912" s="185">
        <v>910.22759999998391</v>
      </c>
      <c r="G912" s="185">
        <v>10227.864640000143</v>
      </c>
      <c r="H912" s="185">
        <v>41.74638628571487</v>
      </c>
      <c r="I912" s="185">
        <v>101.64327213022595</v>
      </c>
      <c r="J912" s="185">
        <v>1600</v>
      </c>
      <c r="K912" s="185">
        <v>311650</v>
      </c>
      <c r="L912" s="185">
        <v>1272.0408163265306</v>
      </c>
      <c r="M912" s="185">
        <v>260.44554819213448</v>
      </c>
      <c r="N912" s="186">
        <v>7.6500000000000341</v>
      </c>
      <c r="O912" s="186">
        <v>223.64999999999836</v>
      </c>
      <c r="P912" s="186">
        <v>0.91285714285713615</v>
      </c>
      <c r="Q912" s="186">
        <v>1.9228852552656464</v>
      </c>
      <c r="R912" s="187">
        <v>0.82396694214876143</v>
      </c>
      <c r="S912" s="192">
        <v>7.6499999999999773</v>
      </c>
      <c r="T912" s="192">
        <v>202.49999999999818</v>
      </c>
      <c r="U912" s="192">
        <v>0.91285714285713615</v>
      </c>
      <c r="V912" s="192">
        <v>1.8429613009070454</v>
      </c>
      <c r="W912" s="187">
        <v>0.84061393152302355</v>
      </c>
      <c r="X912" s="187">
        <v>1.6645808736717851</v>
      </c>
      <c r="Y912" s="188">
        <v>25</v>
      </c>
      <c r="Z912" s="188">
        <v>82</v>
      </c>
      <c r="AA912" s="188">
        <v>53</v>
      </c>
      <c r="AB912" s="188">
        <v>84</v>
      </c>
      <c r="AC912" s="188">
        <v>76</v>
      </c>
      <c r="AD912" s="189">
        <v>21.174999999999969</v>
      </c>
    </row>
    <row r="913" spans="1:30" s="183" customFormat="1" ht="11.35" x14ac:dyDescent="0.35">
      <c r="A913" s="175">
        <v>900</v>
      </c>
      <c r="B913" s="175">
        <v>27.150000000000546</v>
      </c>
      <c r="C913" s="175">
        <v>1671.4500000000255</v>
      </c>
      <c r="D913" s="184">
        <v>6.8222448979592878</v>
      </c>
      <c r="E913" s="184">
        <v>6.5068158669710385</v>
      </c>
      <c r="F913" s="185">
        <v>2396.0403000000429</v>
      </c>
      <c r="G913" s="185">
        <v>39633.347305000701</v>
      </c>
      <c r="H913" s="185">
        <v>161.76876451020695</v>
      </c>
      <c r="I913" s="185">
        <v>343.68967997457963</v>
      </c>
      <c r="J913" s="185">
        <v>1600</v>
      </c>
      <c r="K913" s="185">
        <v>314650</v>
      </c>
      <c r="L913" s="185">
        <v>1284.2857142857142</v>
      </c>
      <c r="M913" s="185">
        <v>274.10061572529094</v>
      </c>
      <c r="N913" s="186">
        <v>7.6499999999998636</v>
      </c>
      <c r="O913" s="186">
        <v>70.349999999998701</v>
      </c>
      <c r="P913" s="186">
        <v>0.28714285714285182</v>
      </c>
      <c r="Q913" s="186">
        <v>1.0926580614923669</v>
      </c>
      <c r="R913" s="187">
        <v>0.93845951974806563</v>
      </c>
      <c r="S913" s="192">
        <v>15.600000000000001</v>
      </c>
      <c r="T913" s="192">
        <v>70.049999999998988</v>
      </c>
      <c r="U913" s="192">
        <v>0.28714285714285182</v>
      </c>
      <c r="V913" s="192">
        <v>1.2957985675771522</v>
      </c>
      <c r="W913" s="187">
        <v>0.93872195249967283</v>
      </c>
      <c r="X913" s="187">
        <v>1.8771814722477385</v>
      </c>
      <c r="Y913" s="188">
        <v>33</v>
      </c>
      <c r="Z913" s="188">
        <v>69</v>
      </c>
      <c r="AA913" s="188">
        <v>58</v>
      </c>
      <c r="AB913" s="188">
        <v>85</v>
      </c>
      <c r="AC913" s="188">
        <v>75</v>
      </c>
      <c r="AD913" s="189">
        <v>19.052499999999977</v>
      </c>
    </row>
    <row r="914" spans="1:30" s="183" customFormat="1" ht="11.35" x14ac:dyDescent="0.35">
      <c r="A914" s="175">
        <v>901</v>
      </c>
      <c r="B914" s="175">
        <v>28.200000000000159</v>
      </c>
      <c r="C914" s="175">
        <v>2084.4000000000228</v>
      </c>
      <c r="D914" s="184">
        <v>8.5077551020409103</v>
      </c>
      <c r="E914" s="184">
        <v>7.9895334363118158</v>
      </c>
      <c r="F914" s="185">
        <v>2195.2548000000224</v>
      </c>
      <c r="G914" s="185">
        <v>48156.319955000472</v>
      </c>
      <c r="H914" s="185">
        <v>196.55640797959376</v>
      </c>
      <c r="I914" s="185">
        <v>400.26668271281687</v>
      </c>
      <c r="J914" s="185">
        <v>1600</v>
      </c>
      <c r="K914" s="185">
        <v>310800</v>
      </c>
      <c r="L914" s="185">
        <v>1268.5714285714287</v>
      </c>
      <c r="M914" s="185">
        <v>272.87179479279757</v>
      </c>
      <c r="N914" s="186">
        <v>9.6000000000000014</v>
      </c>
      <c r="O914" s="186">
        <v>106.94999999999771</v>
      </c>
      <c r="P914" s="186">
        <v>0.43653061224488865</v>
      </c>
      <c r="Q914" s="186">
        <v>1.4304584141714056</v>
      </c>
      <c r="R914" s="187">
        <v>0.90880020465592393</v>
      </c>
      <c r="S914" s="192">
        <v>13.650000000000002</v>
      </c>
      <c r="T914" s="192">
        <v>122.69999999999801</v>
      </c>
      <c r="U914" s="192">
        <v>0.43653061224488865</v>
      </c>
      <c r="V914" s="192">
        <v>1.6536532293715591</v>
      </c>
      <c r="W914" s="187">
        <v>0.89536965975953087</v>
      </c>
      <c r="X914" s="187">
        <v>1.8041698644154547</v>
      </c>
      <c r="Y914" s="188">
        <v>30</v>
      </c>
      <c r="Z914" s="188">
        <v>76</v>
      </c>
      <c r="AA914" s="188">
        <v>54</v>
      </c>
      <c r="AB914" s="188">
        <v>100</v>
      </c>
      <c r="AC914" s="188">
        <v>60</v>
      </c>
      <c r="AD914" s="189">
        <v>19.544999999999966</v>
      </c>
    </row>
    <row r="915" spans="1:30" s="183" customFormat="1" ht="11.35" x14ac:dyDescent="0.35">
      <c r="A915" s="175">
        <v>902</v>
      </c>
      <c r="B915" s="175">
        <v>22.349999999999966</v>
      </c>
      <c r="C915" s="175">
        <v>802.19999999999982</v>
      </c>
      <c r="D915" s="184">
        <v>3.2742857142857136</v>
      </c>
      <c r="E915" s="184">
        <v>4.3885670203157572</v>
      </c>
      <c r="F915" s="185">
        <v>1994.4692999999972</v>
      </c>
      <c r="G915" s="185">
        <v>21008.03813500005</v>
      </c>
      <c r="H915" s="185">
        <v>85.747094428571629</v>
      </c>
      <c r="I915" s="185">
        <v>248.68259996843403</v>
      </c>
      <c r="J915" s="185">
        <v>1600</v>
      </c>
      <c r="K915" s="185">
        <v>306250</v>
      </c>
      <c r="L915" s="185">
        <v>1250</v>
      </c>
      <c r="M915" s="185">
        <v>273.1119988840224</v>
      </c>
      <c r="N915" s="186">
        <v>9.5999999999999091</v>
      </c>
      <c r="O915" s="186">
        <v>133.04999999999907</v>
      </c>
      <c r="P915" s="186">
        <v>0.5430612244897921</v>
      </c>
      <c r="Q915" s="186">
        <v>1.4738821883897573</v>
      </c>
      <c r="R915" s="187">
        <v>0.89077699790666243</v>
      </c>
      <c r="S915" s="192">
        <v>11.700000000000001</v>
      </c>
      <c r="T915" s="192">
        <v>159.14999999999895</v>
      </c>
      <c r="U915" s="192">
        <v>0.5430612244897921</v>
      </c>
      <c r="V915" s="192">
        <v>1.8198754226681051</v>
      </c>
      <c r="W915" s="187">
        <v>0.8693510651397619</v>
      </c>
      <c r="X915" s="187">
        <v>1.7601280630464244</v>
      </c>
      <c r="Y915" s="188">
        <v>32</v>
      </c>
      <c r="Z915" s="188">
        <v>77</v>
      </c>
      <c r="AA915" s="188">
        <v>51</v>
      </c>
      <c r="AB915" s="188">
        <v>81</v>
      </c>
      <c r="AC915" s="188">
        <v>79</v>
      </c>
      <c r="AD915" s="189">
        <v>20.302499999999984</v>
      </c>
    </row>
    <row r="916" spans="1:30" s="183" customFormat="1" ht="11.35" x14ac:dyDescent="0.35">
      <c r="A916" s="175">
        <v>903</v>
      </c>
      <c r="B916" s="175">
        <v>14.250000000000114</v>
      </c>
      <c r="C916" s="175">
        <v>569.25000000000273</v>
      </c>
      <c r="D916" s="184">
        <v>2.3234693877551131</v>
      </c>
      <c r="E916" s="184">
        <v>3.0530034600591045</v>
      </c>
      <c r="F916" s="185">
        <v>1204.7130000000104</v>
      </c>
      <c r="G916" s="185">
        <v>12101.713910000009</v>
      </c>
      <c r="H916" s="185">
        <v>49.394750653061266</v>
      </c>
      <c r="I916" s="185">
        <v>125.27247700521124</v>
      </c>
      <c r="J916" s="185">
        <v>1600</v>
      </c>
      <c r="K916" s="185">
        <v>307650</v>
      </c>
      <c r="L916" s="185">
        <v>1255.7142857142858</v>
      </c>
      <c r="M916" s="185">
        <v>283.86963066364592</v>
      </c>
      <c r="N916" s="186">
        <v>9.6000000000000227</v>
      </c>
      <c r="O916" s="186">
        <v>132.89999999999907</v>
      </c>
      <c r="P916" s="186">
        <v>0.54244897959183291</v>
      </c>
      <c r="Q916" s="186">
        <v>1.5023936238116251</v>
      </c>
      <c r="R916" s="187">
        <v>0.88969123505976155</v>
      </c>
      <c r="S916" s="192">
        <v>9.75</v>
      </c>
      <c r="T916" s="192">
        <v>152.99999999999915</v>
      </c>
      <c r="U916" s="192">
        <v>0.54244897959183291</v>
      </c>
      <c r="V916" s="192">
        <v>1.6791245538415132</v>
      </c>
      <c r="W916" s="187">
        <v>0.8730079681274906</v>
      </c>
      <c r="X916" s="187">
        <v>1.7626992031872522</v>
      </c>
      <c r="Y916" s="188">
        <v>39</v>
      </c>
      <c r="Z916" s="188">
        <v>68</v>
      </c>
      <c r="AA916" s="188">
        <v>53</v>
      </c>
      <c r="AB916" s="188">
        <v>89</v>
      </c>
      <c r="AC916" s="188">
        <v>71</v>
      </c>
      <c r="AD916" s="189">
        <v>20.079999999999984</v>
      </c>
    </row>
    <row r="917" spans="1:30" s="183" customFormat="1" ht="11.35" x14ac:dyDescent="0.35">
      <c r="A917" s="175">
        <v>904</v>
      </c>
      <c r="B917" s="175">
        <v>16.349999999999937</v>
      </c>
      <c r="C917" s="175">
        <v>790.95000000000687</v>
      </c>
      <c r="D917" s="184">
        <v>3.2283673469388035</v>
      </c>
      <c r="E917" s="184">
        <v>4.1552259940013618</v>
      </c>
      <c r="F917" s="185">
        <v>1191.3272999999947</v>
      </c>
      <c r="G917" s="185">
        <v>18828.84617500017</v>
      </c>
      <c r="H917" s="185">
        <v>76.852433367347629</v>
      </c>
      <c r="I917" s="185">
        <v>172.42196960981417</v>
      </c>
      <c r="J917" s="185">
        <v>1600</v>
      </c>
      <c r="K917" s="185">
        <v>309550</v>
      </c>
      <c r="L917" s="185">
        <v>1263.4693877551019</v>
      </c>
      <c r="M917" s="185">
        <v>283.93135152483944</v>
      </c>
      <c r="N917" s="186">
        <v>9.6000000000000227</v>
      </c>
      <c r="O917" s="186">
        <v>133.04999999999856</v>
      </c>
      <c r="P917" s="186">
        <v>0.54306122448979</v>
      </c>
      <c r="Q917" s="186">
        <v>1.577535954854633</v>
      </c>
      <c r="R917" s="187">
        <v>0.88752219122495668</v>
      </c>
      <c r="S917" s="192">
        <v>11.700000000000001</v>
      </c>
      <c r="T917" s="192">
        <v>169.04999999999879</v>
      </c>
      <c r="U917" s="192">
        <v>0.54306122448979</v>
      </c>
      <c r="V917" s="192">
        <v>1.7436042376941217</v>
      </c>
      <c r="W917" s="187">
        <v>0.85708851128582375</v>
      </c>
      <c r="X917" s="187">
        <v>1.7446107025107804</v>
      </c>
      <c r="Y917" s="188">
        <v>41</v>
      </c>
      <c r="Z917" s="188">
        <v>71</v>
      </c>
      <c r="AA917" s="188">
        <v>48</v>
      </c>
      <c r="AB917" s="188">
        <v>75</v>
      </c>
      <c r="AC917" s="188">
        <v>85</v>
      </c>
      <c r="AD917" s="189">
        <v>19.714999999999979</v>
      </c>
    </row>
    <row r="918" spans="1:30" s="183" customFormat="1" ht="11.35" x14ac:dyDescent="0.35">
      <c r="A918" s="175">
        <v>905</v>
      </c>
      <c r="B918" s="175">
        <v>14.850000000000136</v>
      </c>
      <c r="C918" s="175">
        <v>506.70000000000573</v>
      </c>
      <c r="D918" s="184">
        <v>2.0681632653061457</v>
      </c>
      <c r="E918" s="184">
        <v>3.3577147975609831</v>
      </c>
      <c r="F918" s="185">
        <v>1151.1702000000184</v>
      </c>
      <c r="G918" s="185">
        <v>9774.9074250001067</v>
      </c>
      <c r="H918" s="185">
        <v>39.897581326531046</v>
      </c>
      <c r="I918" s="185">
        <v>122.50180811464492</v>
      </c>
      <c r="J918" s="185">
        <v>1600</v>
      </c>
      <c r="K918" s="185">
        <v>307600</v>
      </c>
      <c r="L918" s="185">
        <v>1255.5102040816328</v>
      </c>
      <c r="M918" s="185">
        <v>281.86339285461605</v>
      </c>
      <c r="N918" s="186">
        <v>9.5999999999999091</v>
      </c>
      <c r="O918" s="186">
        <v>199.4999999999981</v>
      </c>
      <c r="P918" s="186">
        <v>0.81428571428570651</v>
      </c>
      <c r="Q918" s="186">
        <v>1.9129037664430668</v>
      </c>
      <c r="R918" s="187">
        <v>0.84277101312211977</v>
      </c>
      <c r="S918" s="192">
        <v>11.700000000000001</v>
      </c>
      <c r="T918" s="192">
        <v>206.8499999999982</v>
      </c>
      <c r="U918" s="192">
        <v>0.81428571428570651</v>
      </c>
      <c r="V918" s="192">
        <v>1.7826830947741128</v>
      </c>
      <c r="W918" s="187">
        <v>0.83697836623714505</v>
      </c>
      <c r="X918" s="187">
        <v>1.6797493793592648</v>
      </c>
      <c r="Y918" s="188">
        <v>36</v>
      </c>
      <c r="Z918" s="188">
        <v>68</v>
      </c>
      <c r="AA918" s="188">
        <v>56</v>
      </c>
      <c r="AB918" s="188">
        <v>87</v>
      </c>
      <c r="AC918" s="188">
        <v>73</v>
      </c>
      <c r="AD918" s="189">
        <v>21.147499999999969</v>
      </c>
    </row>
    <row r="919" spans="1:30" s="183" customFormat="1" ht="11.35" x14ac:dyDescent="0.35">
      <c r="A919" s="175">
        <v>906</v>
      </c>
      <c r="B919" s="175">
        <v>21.150000000000091</v>
      </c>
      <c r="C919" s="175">
        <v>791.39999999999986</v>
      </c>
      <c r="D919" s="184">
        <v>3.2302040816326527</v>
      </c>
      <c r="E919" s="184">
        <v>4.3035709961421267</v>
      </c>
      <c r="F919" s="185">
        <v>1164.5559000000062</v>
      </c>
      <c r="G919" s="185">
        <v>20304.39650500003</v>
      </c>
      <c r="H919" s="185">
        <v>82.875087775510323</v>
      </c>
      <c r="I919" s="185">
        <v>200.95111023153441</v>
      </c>
      <c r="J919" s="185">
        <v>1600</v>
      </c>
      <c r="K919" s="185">
        <v>306550</v>
      </c>
      <c r="L919" s="185">
        <v>1251.2244897959183</v>
      </c>
      <c r="M919" s="185">
        <v>285.32863316882265</v>
      </c>
      <c r="N919" s="186">
        <v>9.6000000000000227</v>
      </c>
      <c r="O919" s="186">
        <v>124.79999999999961</v>
      </c>
      <c r="P919" s="186">
        <v>0.50938775510203926</v>
      </c>
      <c r="Q919" s="186">
        <v>1.4331173864314319</v>
      </c>
      <c r="R919" s="187">
        <v>0.89545111837145031</v>
      </c>
      <c r="S919" s="192">
        <v>8.4000000000000909</v>
      </c>
      <c r="T919" s="192">
        <v>150.89999999999941</v>
      </c>
      <c r="U919" s="192">
        <v>0.50938775510203926</v>
      </c>
      <c r="V919" s="192">
        <v>1.555625590209726</v>
      </c>
      <c r="W919" s="187">
        <v>0.87358632822317206</v>
      </c>
      <c r="X919" s="187">
        <v>1.7690374465946224</v>
      </c>
      <c r="Y919" s="188">
        <v>42</v>
      </c>
      <c r="Z919" s="188">
        <v>67</v>
      </c>
      <c r="AA919" s="188">
        <v>51</v>
      </c>
      <c r="AB919" s="188">
        <v>83</v>
      </c>
      <c r="AC919" s="188">
        <v>77</v>
      </c>
      <c r="AD919" s="189">
        <v>19.894999999999992</v>
      </c>
    </row>
    <row r="920" spans="1:30" s="183" customFormat="1" ht="11.35" x14ac:dyDescent="0.35">
      <c r="A920" s="175">
        <v>907</v>
      </c>
      <c r="B920" s="175">
        <v>11.700000000000045</v>
      </c>
      <c r="C920" s="175">
        <v>382.50000000000131</v>
      </c>
      <c r="D920" s="184">
        <v>1.5612244897959238</v>
      </c>
      <c r="E920" s="184">
        <v>2.3302330783417</v>
      </c>
      <c r="F920" s="185">
        <v>923.61330000000214</v>
      </c>
      <c r="G920" s="185">
        <v>10346.625545000021</v>
      </c>
      <c r="H920" s="185">
        <v>42.231124673469473</v>
      </c>
      <c r="I920" s="185">
        <v>111.78544280464482</v>
      </c>
      <c r="J920" s="185">
        <v>1600</v>
      </c>
      <c r="K920" s="185">
        <v>303750</v>
      </c>
      <c r="L920" s="185">
        <v>1239.795918367347</v>
      </c>
      <c r="M920" s="185">
        <v>279.04616366952934</v>
      </c>
      <c r="N920" s="186">
        <v>9.3000000000000114</v>
      </c>
      <c r="O920" s="186">
        <v>150.74999999999889</v>
      </c>
      <c r="P920" s="186">
        <v>0.61530612244897509</v>
      </c>
      <c r="Q920" s="186">
        <v>1.5370560828436322</v>
      </c>
      <c r="R920" s="187">
        <v>0.87710931768158551</v>
      </c>
      <c r="S920" s="192">
        <v>9.75</v>
      </c>
      <c r="T920" s="192">
        <v>185.69999999999871</v>
      </c>
      <c r="U920" s="192">
        <v>0.61530612244897509</v>
      </c>
      <c r="V920" s="192">
        <v>1.6707242706356749</v>
      </c>
      <c r="W920" s="187">
        <v>0.84861824406945563</v>
      </c>
      <c r="X920" s="187">
        <v>1.7257275617510413</v>
      </c>
      <c r="Y920" s="188">
        <v>45</v>
      </c>
      <c r="Z920" s="188">
        <v>69</v>
      </c>
      <c r="AA920" s="188">
        <v>46</v>
      </c>
      <c r="AB920" s="188">
        <v>85</v>
      </c>
      <c r="AC920" s="188">
        <v>75</v>
      </c>
      <c r="AD920" s="189">
        <v>20.444999999999979</v>
      </c>
    </row>
    <row r="921" spans="1:30" s="183" customFormat="1" ht="11.35" x14ac:dyDescent="0.35">
      <c r="A921" s="175">
        <v>908</v>
      </c>
      <c r="B921" s="175">
        <v>16.500000000000227</v>
      </c>
      <c r="C921" s="175">
        <v>881.25000000000887</v>
      </c>
      <c r="D921" s="184">
        <v>3.5969387755102402</v>
      </c>
      <c r="E921" s="184">
        <v>4.4667098336516089</v>
      </c>
      <c r="F921" s="185">
        <v>1472.4270000000206</v>
      </c>
      <c r="G921" s="185">
        <v>21886.363150000205</v>
      </c>
      <c r="H921" s="185">
        <v>89.332094489796759</v>
      </c>
      <c r="I921" s="185">
        <v>195.07266018862089</v>
      </c>
      <c r="J921" s="185">
        <v>1600</v>
      </c>
      <c r="K921" s="185">
        <v>314750</v>
      </c>
      <c r="L921" s="185">
        <v>1284.6938775510205</v>
      </c>
      <c r="M921" s="185">
        <v>278.16805600283203</v>
      </c>
      <c r="N921" s="186">
        <v>7.6499999999998636</v>
      </c>
      <c r="O921" s="186">
        <v>176.54999999999882</v>
      </c>
      <c r="P921" s="186">
        <v>0.72061224489795439</v>
      </c>
      <c r="Q921" s="186">
        <v>1.69457113894088</v>
      </c>
      <c r="R921" s="187">
        <v>0.85866954851104782</v>
      </c>
      <c r="S921" s="192">
        <v>13.650000000000002</v>
      </c>
      <c r="T921" s="192">
        <v>187.19999999999868</v>
      </c>
      <c r="U921" s="192">
        <v>0.72061224489795439</v>
      </c>
      <c r="V921" s="192">
        <v>2.0458814269113654</v>
      </c>
      <c r="W921" s="187">
        <v>0.85014409221902121</v>
      </c>
      <c r="X921" s="187">
        <v>1.7088136407300691</v>
      </c>
      <c r="Y921" s="188">
        <v>30</v>
      </c>
      <c r="Z921" s="188">
        <v>69</v>
      </c>
      <c r="AA921" s="188">
        <v>61</v>
      </c>
      <c r="AB921" s="188">
        <v>82</v>
      </c>
      <c r="AC921" s="188">
        <v>78</v>
      </c>
      <c r="AD921" s="189">
        <v>20.819999999999979</v>
      </c>
    </row>
    <row r="922" spans="1:30" s="183" customFormat="1" ht="11.35" x14ac:dyDescent="0.35">
      <c r="A922" s="175">
        <v>909</v>
      </c>
      <c r="B922" s="175">
        <v>19.199999999999989</v>
      </c>
      <c r="C922" s="175">
        <v>704.39999999999986</v>
      </c>
      <c r="D922" s="184">
        <v>2.8751020408163259</v>
      </c>
      <c r="E922" s="184">
        <v>4.2948754836284797</v>
      </c>
      <c r="F922" s="185">
        <v>1258.2558000000072</v>
      </c>
      <c r="G922" s="185">
        <v>15415.269580000038</v>
      </c>
      <c r="H922" s="185">
        <v>62.919467673469548</v>
      </c>
      <c r="I922" s="185">
        <v>154.92522558063163</v>
      </c>
      <c r="J922" s="185">
        <v>1600</v>
      </c>
      <c r="K922" s="185">
        <v>306750</v>
      </c>
      <c r="L922" s="185">
        <v>1252.0408163265306</v>
      </c>
      <c r="M922" s="185">
        <v>262.19423715888752</v>
      </c>
      <c r="N922" s="186">
        <v>7.6500000000000057</v>
      </c>
      <c r="O922" s="186">
        <v>175.1999999999997</v>
      </c>
      <c r="P922" s="186">
        <v>0.71510204081632534</v>
      </c>
      <c r="Q922" s="186">
        <v>1.6630188361473994</v>
      </c>
      <c r="R922" s="187">
        <v>0.85825242718446626</v>
      </c>
      <c r="S922" s="192">
        <v>15.600000000000001</v>
      </c>
      <c r="T922" s="192">
        <v>185.69999999999987</v>
      </c>
      <c r="U922" s="192">
        <v>0.71510204081632534</v>
      </c>
      <c r="V922" s="192">
        <v>1.9240145227032674</v>
      </c>
      <c r="W922" s="187">
        <v>0.84975728155339814</v>
      </c>
      <c r="X922" s="187">
        <v>1.7080097087378645</v>
      </c>
      <c r="Y922" s="188">
        <v>29</v>
      </c>
      <c r="Z922" s="188">
        <v>81</v>
      </c>
      <c r="AA922" s="188">
        <v>50</v>
      </c>
      <c r="AB922" s="188">
        <v>77</v>
      </c>
      <c r="AC922" s="188">
        <v>83</v>
      </c>
      <c r="AD922" s="189">
        <v>20.599999999999998</v>
      </c>
    </row>
    <row r="923" spans="1:30" s="183" customFormat="1" ht="11.35" x14ac:dyDescent="0.35">
      <c r="A923" s="175">
        <v>910</v>
      </c>
      <c r="B923" s="175">
        <v>15.150000000000006</v>
      </c>
      <c r="C923" s="175">
        <v>561.60000000000196</v>
      </c>
      <c r="D923" s="184">
        <v>2.2922448979591916</v>
      </c>
      <c r="E923" s="184">
        <v>3.3405974392696018</v>
      </c>
      <c r="F923" s="185">
        <v>1218.0986999999993</v>
      </c>
      <c r="G923" s="185">
        <v>11914.98339500005</v>
      </c>
      <c r="H923" s="185">
        <v>48.632585285714491</v>
      </c>
      <c r="I923" s="185">
        <v>149.36240581755547</v>
      </c>
      <c r="J923" s="185">
        <v>1600</v>
      </c>
      <c r="K923" s="185">
        <v>312700</v>
      </c>
      <c r="L923" s="185">
        <v>1276.3265306122448</v>
      </c>
      <c r="M923" s="185">
        <v>272.56894057653079</v>
      </c>
      <c r="N923" s="186">
        <v>9.5999999999999091</v>
      </c>
      <c r="O923" s="186">
        <v>165.44999999999882</v>
      </c>
      <c r="P923" s="186">
        <v>0.67530612244897481</v>
      </c>
      <c r="Q923" s="186">
        <v>1.629848507041364</v>
      </c>
      <c r="R923" s="187">
        <v>0.86693207865846389</v>
      </c>
      <c r="S923" s="192">
        <v>7.8000000000000007</v>
      </c>
      <c r="T923" s="192">
        <v>169.64999999999884</v>
      </c>
      <c r="U923" s="192">
        <v>0.67530612244897481</v>
      </c>
      <c r="V923" s="192">
        <v>1.6379384416316531</v>
      </c>
      <c r="W923" s="187">
        <v>0.86355410785378295</v>
      </c>
      <c r="X923" s="187">
        <v>1.7304861865122469</v>
      </c>
      <c r="Y923" s="188">
        <v>36</v>
      </c>
      <c r="Z923" s="188">
        <v>71</v>
      </c>
      <c r="AA923" s="188">
        <v>53</v>
      </c>
      <c r="AB923" s="188">
        <v>93</v>
      </c>
      <c r="AC923" s="188">
        <v>67</v>
      </c>
      <c r="AD923" s="189">
        <v>20.722499999999979</v>
      </c>
    </row>
    <row r="924" spans="1:30" s="183" customFormat="1" ht="11.35" x14ac:dyDescent="0.35">
      <c r="A924" s="175">
        <v>911</v>
      </c>
      <c r="B924" s="175">
        <v>29.099999999999909</v>
      </c>
      <c r="C924" s="175">
        <v>1237.2000000000078</v>
      </c>
      <c r="D924" s="184">
        <v>5.0497959183673791</v>
      </c>
      <c r="E924" s="184">
        <v>5.9514419969807326</v>
      </c>
      <c r="F924" s="185">
        <v>1927.5408000000125</v>
      </c>
      <c r="G924" s="185">
        <v>33362.741775000191</v>
      </c>
      <c r="H924" s="185">
        <v>136.17445622449057</v>
      </c>
      <c r="I924" s="185">
        <v>297.31224780299777</v>
      </c>
      <c r="J924" s="185">
        <v>1600</v>
      </c>
      <c r="K924" s="185">
        <v>316800</v>
      </c>
      <c r="L924" s="185">
        <v>1293.0612244897959</v>
      </c>
      <c r="M924" s="185">
        <v>267.79460628293521</v>
      </c>
      <c r="N924" s="186">
        <v>7.5000000000000568</v>
      </c>
      <c r="O924" s="186">
        <v>111.29999999999848</v>
      </c>
      <c r="P924" s="186">
        <v>0.45428571428570808</v>
      </c>
      <c r="Q924" s="186">
        <v>1.3406369296155978</v>
      </c>
      <c r="R924" s="187">
        <v>0.90794044665012519</v>
      </c>
      <c r="S924" s="192">
        <v>7.8000000000000007</v>
      </c>
      <c r="T924" s="192">
        <v>104.99999999999879</v>
      </c>
      <c r="U924" s="192">
        <v>0.45428571428570808</v>
      </c>
      <c r="V924" s="192">
        <v>1.2427329744967854</v>
      </c>
      <c r="W924" s="187">
        <v>0.91315136476426895</v>
      </c>
      <c r="X924" s="187">
        <v>1.8210918114143941</v>
      </c>
      <c r="Y924" s="188">
        <v>22</v>
      </c>
      <c r="Z924" s="188">
        <v>82</v>
      </c>
      <c r="AA924" s="188">
        <v>56</v>
      </c>
      <c r="AB924" s="188">
        <v>89</v>
      </c>
      <c r="AC924" s="188">
        <v>71</v>
      </c>
      <c r="AD924" s="189">
        <v>20.149999999999977</v>
      </c>
    </row>
    <row r="925" spans="1:30" s="183" customFormat="1" ht="11.35" x14ac:dyDescent="0.35">
      <c r="A925" s="175">
        <v>912</v>
      </c>
      <c r="B925" s="175">
        <v>12.300000000000068</v>
      </c>
      <c r="C925" s="175">
        <v>475.80000000000342</v>
      </c>
      <c r="D925" s="184">
        <v>1.9420408163265446</v>
      </c>
      <c r="E925" s="184">
        <v>2.7381577955043714</v>
      </c>
      <c r="F925" s="185">
        <v>1097.6274000000062</v>
      </c>
      <c r="G925" s="185">
        <v>9986.2527550001087</v>
      </c>
      <c r="H925" s="185">
        <v>40.760215326531053</v>
      </c>
      <c r="I925" s="185">
        <v>111.15074388811333</v>
      </c>
      <c r="J925" s="185">
        <v>1600</v>
      </c>
      <c r="K925" s="185">
        <v>304600</v>
      </c>
      <c r="L925" s="185">
        <v>1243.2653061224489</v>
      </c>
      <c r="M925" s="185">
        <v>267.28283474704881</v>
      </c>
      <c r="N925" s="186">
        <v>7.65</v>
      </c>
      <c r="O925" s="186">
        <v>155.99999999999886</v>
      </c>
      <c r="P925" s="186">
        <v>0.63673469387754633</v>
      </c>
      <c r="Q925" s="186">
        <v>1.5158782388641427</v>
      </c>
      <c r="R925" s="187">
        <v>0.87295382360127127</v>
      </c>
      <c r="S925" s="192">
        <v>9.75</v>
      </c>
      <c r="T925" s="192">
        <v>163.7999999999989</v>
      </c>
      <c r="U925" s="192">
        <v>0.63673469387754633</v>
      </c>
      <c r="V925" s="192">
        <v>1.6143731971486943</v>
      </c>
      <c r="W925" s="187">
        <v>0.86660151478133474</v>
      </c>
      <c r="X925" s="187">
        <v>1.7395553383826061</v>
      </c>
      <c r="Y925" s="188">
        <v>37</v>
      </c>
      <c r="Z925" s="188">
        <v>78</v>
      </c>
      <c r="AA925" s="188">
        <v>45</v>
      </c>
      <c r="AB925" s="188">
        <v>88</v>
      </c>
      <c r="AC925" s="188">
        <v>72</v>
      </c>
      <c r="AD925" s="189">
        <v>20.464999999999979</v>
      </c>
    </row>
    <row r="926" spans="1:30" s="183" customFormat="1" ht="11.35" x14ac:dyDescent="0.35">
      <c r="A926" s="175">
        <v>913</v>
      </c>
      <c r="B926" s="175">
        <v>26.700000000000045</v>
      </c>
      <c r="C926" s="175">
        <v>1164.3000000000288</v>
      </c>
      <c r="D926" s="184">
        <v>4.7522448979593017</v>
      </c>
      <c r="E926" s="184">
        <v>6.1064770991735653</v>
      </c>
      <c r="F926" s="185">
        <v>1699.9839000000165</v>
      </c>
      <c r="G926" s="185">
        <v>24012.830325000596</v>
      </c>
      <c r="H926" s="185">
        <v>98.011552346941201</v>
      </c>
      <c r="I926" s="185">
        <v>205.85744250159408</v>
      </c>
      <c r="J926" s="185">
        <v>1600</v>
      </c>
      <c r="K926" s="185">
        <v>316100</v>
      </c>
      <c r="L926" s="185">
        <v>1290.204081632653</v>
      </c>
      <c r="M926" s="185">
        <v>270.63593744920428</v>
      </c>
      <c r="N926" s="186">
        <v>9.5999999999999091</v>
      </c>
      <c r="O926" s="186">
        <v>152.6999999999984</v>
      </c>
      <c r="P926" s="186">
        <v>0.62326530612244246</v>
      </c>
      <c r="Q926" s="186">
        <v>1.5868147646644037</v>
      </c>
      <c r="R926" s="187">
        <v>0.87582337155403867</v>
      </c>
      <c r="S926" s="192">
        <v>8.3999999999998636</v>
      </c>
      <c r="T926" s="192">
        <v>138.89999999999856</v>
      </c>
      <c r="U926" s="192">
        <v>0.62326530612244246</v>
      </c>
      <c r="V926" s="192">
        <v>1.5798840537474079</v>
      </c>
      <c r="W926" s="187">
        <v>0.8870456208831432</v>
      </c>
      <c r="X926" s="187">
        <v>1.7628689924371819</v>
      </c>
      <c r="Y926" s="188">
        <v>30</v>
      </c>
      <c r="Z926" s="188">
        <v>72</v>
      </c>
      <c r="AA926" s="188">
        <v>58</v>
      </c>
      <c r="AB926" s="188">
        <v>77</v>
      </c>
      <c r="AC926" s="188">
        <v>83</v>
      </c>
      <c r="AD926" s="189">
        <v>20.494999999999973</v>
      </c>
    </row>
    <row r="927" spans="1:30" s="183" customFormat="1" ht="11.35" x14ac:dyDescent="0.35">
      <c r="A927" s="175">
        <v>914</v>
      </c>
      <c r="B927" s="175">
        <v>13.650000000000034</v>
      </c>
      <c r="C927" s="175">
        <v>522.75000000000523</v>
      </c>
      <c r="D927" s="184">
        <v>2.1336734693877766</v>
      </c>
      <c r="E927" s="184">
        <v>2.7984221944136154</v>
      </c>
      <c r="F927" s="185">
        <v>1057.4703000000022</v>
      </c>
      <c r="G927" s="185">
        <v>11512.891840000131</v>
      </c>
      <c r="H927" s="185">
        <v>46.991395265306657</v>
      </c>
      <c r="I927" s="185">
        <v>112.56146947535066</v>
      </c>
      <c r="J927" s="185">
        <v>1600</v>
      </c>
      <c r="K927" s="185">
        <v>312800</v>
      </c>
      <c r="L927" s="185">
        <v>1276.7346938775511</v>
      </c>
      <c r="M927" s="185">
        <v>276.67069076334661</v>
      </c>
      <c r="N927" s="186">
        <v>9.5999999999999091</v>
      </c>
      <c r="O927" s="186">
        <v>141.14999999999819</v>
      </c>
      <c r="P927" s="186">
        <v>0.57612244897958442</v>
      </c>
      <c r="Q927" s="186">
        <v>1.5202361986542958</v>
      </c>
      <c r="R927" s="187">
        <v>0.88570387465079681</v>
      </c>
      <c r="S927" s="192">
        <v>9.6000000000000227</v>
      </c>
      <c r="T927" s="192">
        <v>181.94999999999811</v>
      </c>
      <c r="U927" s="192">
        <v>0.57612244897958442</v>
      </c>
      <c r="V927" s="192">
        <v>1.8593546997902088</v>
      </c>
      <c r="W927" s="187">
        <v>0.85266609984210029</v>
      </c>
      <c r="X927" s="187">
        <v>1.7383699744928971</v>
      </c>
      <c r="Y927" s="188">
        <v>27</v>
      </c>
      <c r="Z927" s="188">
        <v>77</v>
      </c>
      <c r="AA927" s="188">
        <v>56</v>
      </c>
      <c r="AB927" s="188">
        <v>77</v>
      </c>
      <c r="AC927" s="188">
        <v>83</v>
      </c>
      <c r="AD927" s="189">
        <v>20.582499999999971</v>
      </c>
    </row>
    <row r="928" spans="1:30" s="183" customFormat="1" ht="11.35" x14ac:dyDescent="0.35">
      <c r="A928" s="175">
        <v>915</v>
      </c>
      <c r="B928" s="175">
        <v>15.899999999999864</v>
      </c>
      <c r="C928" s="175">
        <v>699.45000000000414</v>
      </c>
      <c r="D928" s="184">
        <v>2.8548979591836905</v>
      </c>
      <c r="E928" s="184">
        <v>3.4435757021726885</v>
      </c>
      <c r="F928" s="185">
        <v>1418.8841999999881</v>
      </c>
      <c r="G928" s="185">
        <v>17967.922570000137</v>
      </c>
      <c r="H928" s="185">
        <v>73.338459469388312</v>
      </c>
      <c r="I928" s="185">
        <v>153.90677471902319</v>
      </c>
      <c r="J928" s="185">
        <v>1600</v>
      </c>
      <c r="K928" s="185">
        <v>312750</v>
      </c>
      <c r="L928" s="185">
        <v>1276.5306122448981</v>
      </c>
      <c r="M928" s="185">
        <v>289.87384919011873</v>
      </c>
      <c r="N928" s="186">
        <v>9.6000000000000014</v>
      </c>
      <c r="O928" s="186">
        <v>109.64999999999881</v>
      </c>
      <c r="P928" s="186">
        <v>0.44755102040815842</v>
      </c>
      <c r="Q928" s="186">
        <v>1.4067948843990945</v>
      </c>
      <c r="R928" s="187">
        <v>0.90888695001869724</v>
      </c>
      <c r="S928" s="192">
        <v>15.600000000000001</v>
      </c>
      <c r="T928" s="192">
        <v>122.54999999999893</v>
      </c>
      <c r="U928" s="192">
        <v>0.44755102040815842</v>
      </c>
      <c r="V928" s="192">
        <v>1.6750305720184226</v>
      </c>
      <c r="W928" s="187">
        <v>0.89816776766795536</v>
      </c>
      <c r="X928" s="187">
        <v>1.8070547176866527</v>
      </c>
      <c r="Y928" s="188">
        <v>37</v>
      </c>
      <c r="Z928" s="188">
        <v>64</v>
      </c>
      <c r="AA928" s="188">
        <v>59</v>
      </c>
      <c r="AB928" s="188">
        <v>82</v>
      </c>
      <c r="AC928" s="188">
        <v>78</v>
      </c>
      <c r="AD928" s="189">
        <v>20.057499999999983</v>
      </c>
    </row>
    <row r="929" spans="1:30" s="183" customFormat="1" ht="11.35" x14ac:dyDescent="0.35">
      <c r="A929" s="175">
        <v>916</v>
      </c>
      <c r="B929" s="175">
        <v>18.000000000000455</v>
      </c>
      <c r="C929" s="175">
        <v>766.50000000001626</v>
      </c>
      <c r="D929" s="184">
        <v>3.1285714285714947</v>
      </c>
      <c r="E929" s="184">
        <v>4.2000000000000952</v>
      </c>
      <c r="F929" s="185">
        <v>1606.2840000000408</v>
      </c>
      <c r="G929" s="185">
        <v>17944.720690000406</v>
      </c>
      <c r="H929" s="185">
        <v>73.243757918368999</v>
      </c>
      <c r="I929" s="185">
        <v>190.15915910226718</v>
      </c>
      <c r="J929" s="185">
        <v>1600</v>
      </c>
      <c r="K929" s="185">
        <v>302400</v>
      </c>
      <c r="L929" s="185">
        <v>1234.2857142857142</v>
      </c>
      <c r="M929" s="185">
        <v>269.88157694398205</v>
      </c>
      <c r="N929" s="186">
        <v>7.6500000000000341</v>
      </c>
      <c r="O929" s="186">
        <v>127.64999999999894</v>
      </c>
      <c r="P929" s="186">
        <v>0.52102040816326101</v>
      </c>
      <c r="Q929" s="186">
        <v>1.3409903437537554</v>
      </c>
      <c r="R929" s="187">
        <v>0.8930635838150297</v>
      </c>
      <c r="S929" s="192">
        <v>7.8000000000000007</v>
      </c>
      <c r="T929" s="192">
        <v>152.69999999999919</v>
      </c>
      <c r="U929" s="192">
        <v>0.52102040816326101</v>
      </c>
      <c r="V929" s="192">
        <v>1.5113944106586066</v>
      </c>
      <c r="W929" s="187">
        <v>0.87207841166122191</v>
      </c>
      <c r="X929" s="187">
        <v>1.7651419954762515</v>
      </c>
      <c r="Y929" s="188">
        <v>30</v>
      </c>
      <c r="Z929" s="188">
        <v>86</v>
      </c>
      <c r="AA929" s="188">
        <v>44</v>
      </c>
      <c r="AB929" s="188">
        <v>82</v>
      </c>
      <c r="AC929" s="188">
        <v>78</v>
      </c>
      <c r="AD929" s="189">
        <v>19.894999999999985</v>
      </c>
    </row>
    <row r="930" spans="1:30" s="183" customFormat="1" ht="11.35" x14ac:dyDescent="0.35">
      <c r="A930" s="175">
        <v>917</v>
      </c>
      <c r="B930" s="175">
        <v>18.000000000000114</v>
      </c>
      <c r="C930" s="175">
        <v>469.95000000000192</v>
      </c>
      <c r="D930" s="184">
        <v>1.9181632653061302</v>
      </c>
      <c r="E930" s="184">
        <v>3.396569914833226</v>
      </c>
      <c r="F930" s="185">
        <v>1606.2840000000103</v>
      </c>
      <c r="G930" s="185">
        <v>13279.134955000021</v>
      </c>
      <c r="H930" s="185">
        <v>54.200550836734784</v>
      </c>
      <c r="I930" s="185">
        <v>167.38923127267779</v>
      </c>
      <c r="J930" s="185">
        <v>1600</v>
      </c>
      <c r="K930" s="185">
        <v>309700</v>
      </c>
      <c r="L930" s="185">
        <v>1264.0816326530612</v>
      </c>
      <c r="M930" s="185">
        <v>274.60044272517933</v>
      </c>
      <c r="N930" s="186">
        <v>9.5999999999999091</v>
      </c>
      <c r="O930" s="186">
        <v>243.59999999999891</v>
      </c>
      <c r="P930" s="186">
        <v>0.99428571428570989</v>
      </c>
      <c r="Q930" s="186">
        <v>1.927579174874485</v>
      </c>
      <c r="R930" s="187">
        <v>0.80812854442344118</v>
      </c>
      <c r="S930" s="192">
        <v>9.5999999999999091</v>
      </c>
      <c r="T930" s="192">
        <v>208.04999999999899</v>
      </c>
      <c r="U930" s="192">
        <v>0.99428571428570989</v>
      </c>
      <c r="V930" s="192">
        <v>1.9267102650979897</v>
      </c>
      <c r="W930" s="187">
        <v>0.83612948960302524</v>
      </c>
      <c r="X930" s="187">
        <v>1.6442580340264663</v>
      </c>
      <c r="Y930" s="188">
        <v>37</v>
      </c>
      <c r="Z930" s="188">
        <v>71</v>
      </c>
      <c r="AA930" s="188">
        <v>52</v>
      </c>
      <c r="AB930" s="188">
        <v>76</v>
      </c>
      <c r="AC930" s="188">
        <v>84</v>
      </c>
      <c r="AD930" s="189">
        <v>21.159999999999982</v>
      </c>
    </row>
    <row r="931" spans="1:30" s="183" customFormat="1" ht="11.35" x14ac:dyDescent="0.35">
      <c r="A931" s="175">
        <v>918</v>
      </c>
      <c r="B931" s="175">
        <v>18.299999999999727</v>
      </c>
      <c r="C931" s="175">
        <v>474.89999999999691</v>
      </c>
      <c r="D931" s="184">
        <v>1.9383673469387628</v>
      </c>
      <c r="E931" s="184">
        <v>3.3471876786798318</v>
      </c>
      <c r="F931" s="185">
        <v>1633.0553999999759</v>
      </c>
      <c r="G931" s="185">
        <v>12876.151019999856</v>
      </c>
      <c r="H931" s="185">
        <v>52.555718448979</v>
      </c>
      <c r="I931" s="185">
        <v>178.70885606092861</v>
      </c>
      <c r="J931" s="185">
        <v>1600</v>
      </c>
      <c r="K931" s="185">
        <v>312750</v>
      </c>
      <c r="L931" s="185">
        <v>1276.5306122448981</v>
      </c>
      <c r="M931" s="185">
        <v>274.62754972370584</v>
      </c>
      <c r="N931" s="186">
        <v>7.6500000000000057</v>
      </c>
      <c r="O931" s="186">
        <v>182.24999999999861</v>
      </c>
      <c r="P931" s="186">
        <v>0.74387755102040243</v>
      </c>
      <c r="Q931" s="186">
        <v>1.5609617888520675</v>
      </c>
      <c r="R931" s="187">
        <v>0.85558064899560304</v>
      </c>
      <c r="S931" s="192">
        <v>7.6499999999998636</v>
      </c>
      <c r="T931" s="192">
        <v>181.94999999999862</v>
      </c>
      <c r="U931" s="192">
        <v>0.74387755102040243</v>
      </c>
      <c r="V931" s="192">
        <v>1.5951408996687024</v>
      </c>
      <c r="W931" s="187">
        <v>0.85581837632235913</v>
      </c>
      <c r="X931" s="187">
        <v>1.7113990253179621</v>
      </c>
      <c r="Y931" s="188">
        <v>32</v>
      </c>
      <c r="Z931" s="188">
        <v>75</v>
      </c>
      <c r="AA931" s="188">
        <v>53</v>
      </c>
      <c r="AB931" s="188">
        <v>87</v>
      </c>
      <c r="AC931" s="188">
        <v>73</v>
      </c>
      <c r="AD931" s="189">
        <v>21.032499999999978</v>
      </c>
    </row>
    <row r="932" spans="1:30" s="183" customFormat="1" ht="11.35" x14ac:dyDescent="0.35">
      <c r="A932" s="175">
        <v>919</v>
      </c>
      <c r="B932" s="175">
        <v>22.199999999999989</v>
      </c>
      <c r="C932" s="175">
        <v>688.65000000000032</v>
      </c>
      <c r="D932" s="184">
        <v>2.8108163265306136</v>
      </c>
      <c r="E932" s="184">
        <v>4.1159843536792371</v>
      </c>
      <c r="F932" s="185">
        <v>762.98489999999606</v>
      </c>
      <c r="G932" s="185">
        <v>14257.703990000005</v>
      </c>
      <c r="H932" s="185">
        <v>58.194710163265327</v>
      </c>
      <c r="I932" s="185">
        <v>122.83823124706761</v>
      </c>
      <c r="J932" s="185">
        <v>1600</v>
      </c>
      <c r="K932" s="185">
        <v>304150</v>
      </c>
      <c r="L932" s="185">
        <v>1241.4285714285713</v>
      </c>
      <c r="M932" s="185">
        <v>264.16431796373615</v>
      </c>
      <c r="N932" s="186">
        <v>5.7000000000000455</v>
      </c>
      <c r="O932" s="186">
        <v>114.29999999999882</v>
      </c>
      <c r="P932" s="186">
        <v>0.46653061224489312</v>
      </c>
      <c r="Q932" s="186">
        <v>1.1745256297764015</v>
      </c>
      <c r="R932" s="187">
        <v>0.90273168241000856</v>
      </c>
      <c r="S932" s="192">
        <v>9.5999999999999091</v>
      </c>
      <c r="T932" s="192">
        <v>131.09999999999897</v>
      </c>
      <c r="U932" s="192">
        <v>0.46653061224489312</v>
      </c>
      <c r="V932" s="192">
        <v>1.3633945738982296</v>
      </c>
      <c r="W932" s="187">
        <v>0.88843502680622999</v>
      </c>
      <c r="X932" s="187">
        <v>1.7911667092162387</v>
      </c>
      <c r="Y932" s="188">
        <v>34</v>
      </c>
      <c r="Z932" s="188">
        <v>78</v>
      </c>
      <c r="AA932" s="188">
        <v>48</v>
      </c>
      <c r="AB932" s="188">
        <v>80</v>
      </c>
      <c r="AC932" s="188">
        <v>80</v>
      </c>
      <c r="AD932" s="189">
        <v>19.584999999999983</v>
      </c>
    </row>
    <row r="933" spans="1:30" s="183" customFormat="1" ht="11.35" x14ac:dyDescent="0.35">
      <c r="A933" s="175">
        <v>920</v>
      </c>
      <c r="B933" s="175">
        <v>21.44999999999996</v>
      </c>
      <c r="C933" s="175">
        <v>1044.1500000000069</v>
      </c>
      <c r="D933" s="184">
        <v>4.2618367346939054</v>
      </c>
      <c r="E933" s="184">
        <v>4.3529176542156973</v>
      </c>
      <c r="F933" s="185">
        <v>1914.1550999999968</v>
      </c>
      <c r="G933" s="185">
        <v>24143.043440000158</v>
      </c>
      <c r="H933" s="185">
        <v>98.543034448980237</v>
      </c>
      <c r="I933" s="185">
        <v>216.80055792586893</v>
      </c>
      <c r="J933" s="185">
        <v>1600</v>
      </c>
      <c r="K933" s="185">
        <v>304650</v>
      </c>
      <c r="L933" s="185">
        <v>1243.4693877551019</v>
      </c>
      <c r="M933" s="185">
        <v>269.40699161829542</v>
      </c>
      <c r="N933" s="186">
        <v>7.6499999999999773</v>
      </c>
      <c r="O933" s="186">
        <v>98.249999999998835</v>
      </c>
      <c r="P933" s="186">
        <v>0.40102040816326057</v>
      </c>
      <c r="Q933" s="186">
        <v>1.2445080088163356</v>
      </c>
      <c r="R933" s="187">
        <v>0.91554925219185235</v>
      </c>
      <c r="S933" s="192">
        <v>11.700000000000001</v>
      </c>
      <c r="T933" s="192">
        <v>95.399999999998627</v>
      </c>
      <c r="U933" s="192">
        <v>0.40102040816326057</v>
      </c>
      <c r="V933" s="192">
        <v>1.3097481427321844</v>
      </c>
      <c r="W933" s="187">
        <v>0.91799896854048579</v>
      </c>
      <c r="X933" s="187">
        <v>1.8335482207323381</v>
      </c>
      <c r="Y933" s="188">
        <v>36</v>
      </c>
      <c r="Z933" s="188">
        <v>72</v>
      </c>
      <c r="AA933" s="188">
        <v>52</v>
      </c>
      <c r="AB933" s="188">
        <v>74</v>
      </c>
      <c r="AC933" s="188">
        <v>86</v>
      </c>
      <c r="AD933" s="189">
        <v>19.389999999999979</v>
      </c>
    </row>
    <row r="934" spans="1:30" s="183" customFormat="1" ht="11.35" x14ac:dyDescent="0.35">
      <c r="A934" s="175">
        <v>921</v>
      </c>
      <c r="B934" s="175">
        <v>18</v>
      </c>
      <c r="C934" s="175">
        <v>941.39999999998724</v>
      </c>
      <c r="D934" s="184">
        <v>3.8424489795917847</v>
      </c>
      <c r="E934" s="184">
        <v>4.1281165725951645</v>
      </c>
      <c r="F934" s="185">
        <v>1285.0272000000184</v>
      </c>
      <c r="G934" s="185">
        <v>26887.558129999576</v>
      </c>
      <c r="H934" s="185">
        <v>109.74513522448807</v>
      </c>
      <c r="I934" s="185">
        <v>221.14500914377297</v>
      </c>
      <c r="J934" s="185">
        <v>1600</v>
      </c>
      <c r="K934" s="185">
        <v>317450</v>
      </c>
      <c r="L934" s="185">
        <v>1295.7142857142858</v>
      </c>
      <c r="M934" s="185">
        <v>278.66779093558341</v>
      </c>
      <c r="N934" s="186">
        <v>5.7000000000000455</v>
      </c>
      <c r="O934" s="186">
        <v>64.349999999999255</v>
      </c>
      <c r="P934" s="186">
        <v>0.26265306122448678</v>
      </c>
      <c r="Q934" s="186">
        <v>0.94624100036910408</v>
      </c>
      <c r="R934" s="187">
        <v>0.94538510502864481</v>
      </c>
      <c r="S934" s="192">
        <v>11.700000000000001</v>
      </c>
      <c r="T934" s="192">
        <v>85.349999999999199</v>
      </c>
      <c r="U934" s="192">
        <v>0.26265306122448678</v>
      </c>
      <c r="V934" s="192">
        <v>1.1622729761379336</v>
      </c>
      <c r="W934" s="187">
        <v>0.92756206238064998</v>
      </c>
      <c r="X934" s="187">
        <v>1.8729471674092948</v>
      </c>
      <c r="Y934" s="188">
        <v>28</v>
      </c>
      <c r="Z934" s="188">
        <v>67</v>
      </c>
      <c r="AA934" s="188">
        <v>65</v>
      </c>
      <c r="AB934" s="188">
        <v>88</v>
      </c>
      <c r="AC934" s="188">
        <v>72</v>
      </c>
      <c r="AD934" s="189">
        <v>19.637499999999989</v>
      </c>
    </row>
    <row r="935" spans="1:30" s="183" customFormat="1" ht="11.35" x14ac:dyDescent="0.35">
      <c r="A935" s="175">
        <v>922</v>
      </c>
      <c r="B935" s="175">
        <v>11.099999999999994</v>
      </c>
      <c r="C935" s="175">
        <v>590.550000000002</v>
      </c>
      <c r="D935" s="184">
        <v>2.4104081632653145</v>
      </c>
      <c r="E935" s="184">
        <v>3.1884338613898997</v>
      </c>
      <c r="F935" s="185">
        <v>963.77040000000113</v>
      </c>
      <c r="G935" s="185">
        <v>18282.040330000018</v>
      </c>
      <c r="H935" s="185">
        <v>74.620572775510283</v>
      </c>
      <c r="I935" s="185">
        <v>178.01205021893665</v>
      </c>
      <c r="J935" s="185">
        <v>1600</v>
      </c>
      <c r="K935" s="185">
        <v>303700</v>
      </c>
      <c r="L935" s="185">
        <v>1239.591836734694</v>
      </c>
      <c r="M935" s="185">
        <v>292.11607270584733</v>
      </c>
      <c r="N935" s="186">
        <v>9.4499999999999318</v>
      </c>
      <c r="O935" s="186">
        <v>168.29999999999782</v>
      </c>
      <c r="P935" s="186">
        <v>0.68693877551019522</v>
      </c>
      <c r="Q935" s="186">
        <v>1.659520723920429</v>
      </c>
      <c r="R935" s="187">
        <v>0.86423039690222803</v>
      </c>
      <c r="S935" s="192">
        <v>9.75</v>
      </c>
      <c r="T935" s="192">
        <v>207.59999999999812</v>
      </c>
      <c r="U935" s="192">
        <v>0.68693877551019522</v>
      </c>
      <c r="V935" s="192">
        <v>1.8713771289209238</v>
      </c>
      <c r="W935" s="187">
        <v>0.8325266214908047</v>
      </c>
      <c r="X935" s="187">
        <v>1.6967570183930327</v>
      </c>
      <c r="Y935" s="188">
        <v>42</v>
      </c>
      <c r="Z935" s="188">
        <v>67</v>
      </c>
      <c r="AA935" s="188">
        <v>51</v>
      </c>
      <c r="AB935" s="188">
        <v>79</v>
      </c>
      <c r="AC935" s="188">
        <v>81</v>
      </c>
      <c r="AD935" s="189">
        <v>20.659999999999968</v>
      </c>
    </row>
    <row r="936" spans="1:30" s="183" customFormat="1" ht="11.35" x14ac:dyDescent="0.35">
      <c r="A936" s="175">
        <v>923</v>
      </c>
      <c r="B936" s="175">
        <v>13.800000000000182</v>
      </c>
      <c r="C936" s="175">
        <v>562.05000000000473</v>
      </c>
      <c r="D936" s="184">
        <v>2.2940816326530804</v>
      </c>
      <c r="E936" s="184">
        <v>3.2819107529045235</v>
      </c>
      <c r="F936" s="185">
        <v>1097.6274000000165</v>
      </c>
      <c r="G936" s="185">
        <v>13069.723115000063</v>
      </c>
      <c r="H936" s="185">
        <v>53.345808632653316</v>
      </c>
      <c r="I936" s="185">
        <v>137.60685032711854</v>
      </c>
      <c r="J936" s="185">
        <v>1600</v>
      </c>
      <c r="K936" s="185">
        <v>313350</v>
      </c>
      <c r="L936" s="185">
        <v>1278.9795918367347</v>
      </c>
      <c r="M936" s="185">
        <v>283.41625601218402</v>
      </c>
      <c r="N936" s="186">
        <v>7.7999999999997272</v>
      </c>
      <c r="O936" s="186">
        <v>163.64999999999878</v>
      </c>
      <c r="P936" s="186">
        <v>0.66795918367346441</v>
      </c>
      <c r="Q936" s="186">
        <v>1.6347481627774396</v>
      </c>
      <c r="R936" s="187">
        <v>0.86615139246718276</v>
      </c>
      <c r="S936" s="192">
        <v>9.5999999999999091</v>
      </c>
      <c r="T936" s="192">
        <v>169.64999999999884</v>
      </c>
      <c r="U936" s="192">
        <v>0.66795918367346441</v>
      </c>
      <c r="V936" s="192">
        <v>1.656245668861934</v>
      </c>
      <c r="W936" s="187">
        <v>0.86124401913875681</v>
      </c>
      <c r="X936" s="187">
        <v>1.7273954116059396</v>
      </c>
      <c r="Y936" s="188">
        <v>27</v>
      </c>
      <c r="Z936" s="188">
        <v>81</v>
      </c>
      <c r="AA936" s="188">
        <v>52</v>
      </c>
      <c r="AB936" s="188">
        <v>79</v>
      </c>
      <c r="AC936" s="188">
        <v>81</v>
      </c>
      <c r="AD936" s="189">
        <v>20.37749999999998</v>
      </c>
    </row>
    <row r="937" spans="1:30" s="183" customFormat="1" ht="11.35" x14ac:dyDescent="0.35">
      <c r="A937" s="175">
        <v>924</v>
      </c>
      <c r="B937" s="175">
        <v>20.10000000000008</v>
      </c>
      <c r="C937" s="175">
        <v>1147.3500000000065</v>
      </c>
      <c r="D937" s="184">
        <v>4.6830612244898226</v>
      </c>
      <c r="E937" s="184">
        <v>4.9834941508096806</v>
      </c>
      <c r="F937" s="185">
        <v>1472.4270000000104</v>
      </c>
      <c r="G937" s="185">
        <v>27446.931660000111</v>
      </c>
      <c r="H937" s="185">
        <v>112.02829248979637</v>
      </c>
      <c r="I937" s="185">
        <v>227.10602221879341</v>
      </c>
      <c r="J937" s="185">
        <v>1600</v>
      </c>
      <c r="K937" s="185">
        <v>315600</v>
      </c>
      <c r="L937" s="185">
        <v>1288.1632653061224</v>
      </c>
      <c r="M937" s="185">
        <v>281.50410902708012</v>
      </c>
      <c r="N937" s="186">
        <v>7.6499999999999773</v>
      </c>
      <c r="O937" s="186">
        <v>98.099999999998914</v>
      </c>
      <c r="P937" s="186">
        <v>0.40040816326530171</v>
      </c>
      <c r="Q937" s="186">
        <v>1.2591793437017613</v>
      </c>
      <c r="R937" s="187">
        <v>0.91748675246025835</v>
      </c>
      <c r="S937" s="192">
        <v>11.700000000000001</v>
      </c>
      <c r="T937" s="192">
        <v>116.84999999999867</v>
      </c>
      <c r="U937" s="192">
        <v>0.40040816326530171</v>
      </c>
      <c r="V937" s="192">
        <v>1.4743951303278666</v>
      </c>
      <c r="W937" s="187">
        <v>0.90171587181428325</v>
      </c>
      <c r="X937" s="187">
        <v>1.8192026242745416</v>
      </c>
      <c r="Y937" s="188">
        <v>34</v>
      </c>
      <c r="Z937" s="188">
        <v>65</v>
      </c>
      <c r="AA937" s="188">
        <v>61</v>
      </c>
      <c r="AB937" s="188">
        <v>78</v>
      </c>
      <c r="AC937" s="188">
        <v>82</v>
      </c>
      <c r="AD937" s="189">
        <v>19.814999999999984</v>
      </c>
    </row>
    <row r="938" spans="1:30" s="183" customFormat="1" ht="11.35" x14ac:dyDescent="0.35">
      <c r="A938" s="175">
        <v>925</v>
      </c>
      <c r="B938" s="175">
        <v>31.050000000000296</v>
      </c>
      <c r="C938" s="175">
        <v>1078.3500000000113</v>
      </c>
      <c r="D938" s="184">
        <v>4.4014285714286174</v>
      </c>
      <c r="E938" s="184">
        <v>7.233918569409922</v>
      </c>
      <c r="F938" s="185">
        <v>2717.2971000000248</v>
      </c>
      <c r="G938" s="185">
        <v>25473.35892500027</v>
      </c>
      <c r="H938" s="185">
        <v>103.97289357142967</v>
      </c>
      <c r="I938" s="185">
        <v>301.7113956013809</v>
      </c>
      <c r="J938" s="185">
        <v>1600</v>
      </c>
      <c r="K938" s="185">
        <v>309350</v>
      </c>
      <c r="L938" s="185">
        <v>1262.6530612244899</v>
      </c>
      <c r="M938" s="185">
        <v>275.84278836735791</v>
      </c>
      <c r="N938" s="186">
        <v>6.6000000000000014</v>
      </c>
      <c r="O938" s="186">
        <v>135.14999999999884</v>
      </c>
      <c r="P938" s="186">
        <v>0.55163265306121978</v>
      </c>
      <c r="Q938" s="186">
        <v>1.3851145820785951</v>
      </c>
      <c r="R938" s="187">
        <v>0.88811622997640716</v>
      </c>
      <c r="S938" s="192">
        <v>11.700000000000001</v>
      </c>
      <c r="T938" s="192">
        <v>177.14999999999901</v>
      </c>
      <c r="U938" s="192">
        <v>0.55163265306121978</v>
      </c>
      <c r="V938" s="192">
        <v>1.7477587569414941</v>
      </c>
      <c r="W938" s="187">
        <v>0.8533465789146909</v>
      </c>
      <c r="X938" s="187">
        <v>1.7414628088910979</v>
      </c>
      <c r="Y938" s="188">
        <v>35</v>
      </c>
      <c r="Z938" s="188">
        <v>72</v>
      </c>
      <c r="AA938" s="188">
        <v>53</v>
      </c>
      <c r="AB938" s="188">
        <v>85</v>
      </c>
      <c r="AC938" s="188">
        <v>75</v>
      </c>
      <c r="AD938" s="189">
        <v>20.132499999999983</v>
      </c>
    </row>
    <row r="939" spans="1:30" s="183" customFormat="1" ht="11.35" x14ac:dyDescent="0.35">
      <c r="A939" s="175">
        <v>926</v>
      </c>
      <c r="B939" s="175">
        <v>25.049999999999926</v>
      </c>
      <c r="C939" s="175">
        <v>846.74999999999454</v>
      </c>
      <c r="D939" s="184">
        <v>3.4561224489795697</v>
      </c>
      <c r="E939" s="184">
        <v>5.0232985115125572</v>
      </c>
      <c r="F939" s="185">
        <v>2235.4118999999937</v>
      </c>
      <c r="G939" s="185">
        <v>23442.748234999846</v>
      </c>
      <c r="H939" s="185">
        <v>95.684686673468761</v>
      </c>
      <c r="I939" s="185">
        <v>258.2847010412637</v>
      </c>
      <c r="J939" s="185">
        <v>1600</v>
      </c>
      <c r="K939" s="185">
        <v>316600</v>
      </c>
      <c r="L939" s="185">
        <v>1292.2448979591836</v>
      </c>
      <c r="M939" s="185">
        <v>275.3929034209126</v>
      </c>
      <c r="N939" s="186">
        <v>9.5999999999999091</v>
      </c>
      <c r="O939" s="186">
        <v>157.64999999999861</v>
      </c>
      <c r="P939" s="186">
        <v>0.64346938775509643</v>
      </c>
      <c r="Q939" s="186">
        <v>1.6956000811893992</v>
      </c>
      <c r="R939" s="187">
        <v>0.87453742389877143</v>
      </c>
      <c r="S939" s="192">
        <v>9.5999999999999943</v>
      </c>
      <c r="T939" s="192">
        <v>172.34999999999866</v>
      </c>
      <c r="U939" s="192">
        <v>0.64346938775509643</v>
      </c>
      <c r="V939" s="192">
        <v>1.6746966339183267</v>
      </c>
      <c r="W939" s="187">
        <v>0.86283872508057868</v>
      </c>
      <c r="X939" s="187">
        <v>1.73737614897935</v>
      </c>
      <c r="Y939" s="188">
        <v>33</v>
      </c>
      <c r="Z939" s="188">
        <v>64</v>
      </c>
      <c r="AA939" s="188">
        <v>63</v>
      </c>
      <c r="AB939" s="188">
        <v>84</v>
      </c>
      <c r="AC939" s="188">
        <v>76</v>
      </c>
      <c r="AD939" s="189">
        <v>20.942499999999978</v>
      </c>
    </row>
    <row r="940" spans="1:30" s="183" customFormat="1" ht="11.35" x14ac:dyDescent="0.35">
      <c r="A940" s="175">
        <v>927</v>
      </c>
      <c r="B940" s="175">
        <v>12.299999999999983</v>
      </c>
      <c r="C940" s="175">
        <v>708.60000000000548</v>
      </c>
      <c r="D940" s="184">
        <v>2.8922448979592059</v>
      </c>
      <c r="E940" s="184">
        <v>3.1324977367791966</v>
      </c>
      <c r="F940" s="185">
        <v>696.05639999999607</v>
      </c>
      <c r="G940" s="185">
        <v>17455.175895000131</v>
      </c>
      <c r="H940" s="185">
        <v>71.245615897959723</v>
      </c>
      <c r="I940" s="185">
        <v>130.81697575780706</v>
      </c>
      <c r="J940" s="185">
        <v>1600</v>
      </c>
      <c r="K940" s="185">
        <v>319500</v>
      </c>
      <c r="L940" s="185">
        <v>1304.0816326530612</v>
      </c>
      <c r="M940" s="185">
        <v>267.9683609852604</v>
      </c>
      <c r="N940" s="186">
        <v>7.6499999999999773</v>
      </c>
      <c r="O940" s="186">
        <v>129.14999999999827</v>
      </c>
      <c r="P940" s="186">
        <v>0.52714285714285014</v>
      </c>
      <c r="Q940" s="186">
        <v>1.4293355099485834</v>
      </c>
      <c r="R940" s="187">
        <v>0.89692326110379628</v>
      </c>
      <c r="S940" s="192">
        <v>11.700000000000001</v>
      </c>
      <c r="T940" s="192">
        <v>133.04999999999802</v>
      </c>
      <c r="U940" s="192">
        <v>0.52714285714285014</v>
      </c>
      <c r="V940" s="192">
        <v>1.554334505321451</v>
      </c>
      <c r="W940" s="187">
        <v>0.8938106069675581</v>
      </c>
      <c r="X940" s="187">
        <v>1.7907338680713543</v>
      </c>
      <c r="Y940" s="188">
        <v>23</v>
      </c>
      <c r="Z940" s="188">
        <v>78</v>
      </c>
      <c r="AA940" s="188">
        <v>59</v>
      </c>
      <c r="AB940" s="188">
        <v>67</v>
      </c>
      <c r="AC940" s="188">
        <v>93</v>
      </c>
      <c r="AD940" s="189">
        <v>20.882499999999972</v>
      </c>
    </row>
    <row r="941" spans="1:30" s="183" customFormat="1" ht="11.35" x14ac:dyDescent="0.35">
      <c r="A941" s="175">
        <v>928</v>
      </c>
      <c r="B941" s="175">
        <v>21.150000000000091</v>
      </c>
      <c r="C941" s="175">
        <v>760.65000000000487</v>
      </c>
      <c r="D941" s="184">
        <v>3.1046938775510404</v>
      </c>
      <c r="E941" s="184">
        <v>4.1493911769694165</v>
      </c>
      <c r="F941" s="185">
        <v>1351.9557000000084</v>
      </c>
      <c r="G941" s="185">
        <v>17817.854000000108</v>
      </c>
      <c r="H941" s="185">
        <v>72.725934693877988</v>
      </c>
      <c r="I941" s="185">
        <v>180.80573791772011</v>
      </c>
      <c r="J941" s="185">
        <v>1600</v>
      </c>
      <c r="K941" s="185">
        <v>306750</v>
      </c>
      <c r="L941" s="185">
        <v>1252.0408163265306</v>
      </c>
      <c r="M941" s="185">
        <v>262.19423715888752</v>
      </c>
      <c r="N941" s="186">
        <v>9.5999999999999943</v>
      </c>
      <c r="O941" s="186">
        <v>139.49999999999858</v>
      </c>
      <c r="P941" s="186">
        <v>0.56938775510203499</v>
      </c>
      <c r="Q941" s="186">
        <v>1.5570048066342619</v>
      </c>
      <c r="R941" s="187">
        <v>0.88445769660827533</v>
      </c>
      <c r="S941" s="192">
        <v>9.75</v>
      </c>
      <c r="T941" s="192">
        <v>151.64999999999839</v>
      </c>
      <c r="U941" s="192">
        <v>0.56938775510203499</v>
      </c>
      <c r="V941" s="192">
        <v>1.6861832991802015</v>
      </c>
      <c r="W941" s="187">
        <v>0.87439433469996397</v>
      </c>
      <c r="X941" s="187">
        <v>1.7588520313082392</v>
      </c>
      <c r="Y941" s="188">
        <v>28</v>
      </c>
      <c r="Z941" s="188">
        <v>85</v>
      </c>
      <c r="AA941" s="188">
        <v>47</v>
      </c>
      <c r="AB941" s="188">
        <v>78</v>
      </c>
      <c r="AC941" s="188">
        <v>82</v>
      </c>
      <c r="AD941" s="189">
        <v>20.122499999999977</v>
      </c>
    </row>
    <row r="942" spans="1:30" s="183" customFormat="1" ht="11.35" x14ac:dyDescent="0.35">
      <c r="A942" s="175">
        <v>929</v>
      </c>
      <c r="B942" s="175">
        <v>12.450000000000045</v>
      </c>
      <c r="C942" s="175">
        <v>546.30000000000541</v>
      </c>
      <c r="D942" s="184">
        <v>2.229795918367369</v>
      </c>
      <c r="E942" s="184">
        <v>3.233218014404835</v>
      </c>
      <c r="F942" s="185">
        <v>1111.0131000000042</v>
      </c>
      <c r="G942" s="185">
        <v>12173.253040000091</v>
      </c>
      <c r="H942" s="185">
        <v>49.686747102041188</v>
      </c>
      <c r="I942" s="185">
        <v>133.60092275121065</v>
      </c>
      <c r="J942" s="185">
        <v>1600</v>
      </c>
      <c r="K942" s="185">
        <v>316600</v>
      </c>
      <c r="L942" s="185">
        <v>1292.2448979591836</v>
      </c>
      <c r="M942" s="185">
        <v>259.29653657068178</v>
      </c>
      <c r="N942" s="186">
        <v>9.5999999999999091</v>
      </c>
      <c r="O942" s="186">
        <v>175.79999999999808</v>
      </c>
      <c r="P942" s="186">
        <v>0.71755102040815544</v>
      </c>
      <c r="Q942" s="186">
        <v>1.6922551771161405</v>
      </c>
      <c r="R942" s="187">
        <v>0.85886319845857551</v>
      </c>
      <c r="S942" s="192">
        <v>9.75</v>
      </c>
      <c r="T942" s="192">
        <v>186.59999999999832</v>
      </c>
      <c r="U942" s="192">
        <v>0.71755102040815544</v>
      </c>
      <c r="V942" s="192">
        <v>1.8138688691135327</v>
      </c>
      <c r="W942" s="187">
        <v>0.85019267822736155</v>
      </c>
      <c r="X942" s="187">
        <v>1.7090558766859369</v>
      </c>
      <c r="Y942" s="188">
        <v>24</v>
      </c>
      <c r="Z942" s="188">
        <v>79</v>
      </c>
      <c r="AA942" s="188">
        <v>57</v>
      </c>
      <c r="AB942" s="188">
        <v>81</v>
      </c>
      <c r="AC942" s="188">
        <v>79</v>
      </c>
      <c r="AD942" s="189">
        <v>20.759999999999973</v>
      </c>
    </row>
    <row r="943" spans="1:30" s="183" customFormat="1" ht="11.35" x14ac:dyDescent="0.35">
      <c r="A943" s="175">
        <v>930</v>
      </c>
      <c r="B943" s="175">
        <v>15.449999999999818</v>
      </c>
      <c r="C943" s="175">
        <v>739.20000000000846</v>
      </c>
      <c r="D943" s="184">
        <v>3.0171428571428915</v>
      </c>
      <c r="E943" s="184">
        <v>3.4783599159543641</v>
      </c>
      <c r="F943" s="185">
        <v>1111.0131000000092</v>
      </c>
      <c r="G943" s="185">
        <v>21149.852190000151</v>
      </c>
      <c r="H943" s="185">
        <v>86.325927306123063</v>
      </c>
      <c r="I943" s="185">
        <v>173.1018780627615</v>
      </c>
      <c r="J943" s="185">
        <v>1600</v>
      </c>
      <c r="K943" s="185">
        <v>314350</v>
      </c>
      <c r="L943" s="185">
        <v>1283.0612244897959</v>
      </c>
      <c r="M943" s="185">
        <v>277.4828608031101</v>
      </c>
      <c r="N943" s="186">
        <v>7.6500000000000341</v>
      </c>
      <c r="O943" s="186">
        <v>134.54999999999868</v>
      </c>
      <c r="P943" s="186">
        <v>0.54918367346938235</v>
      </c>
      <c r="Q943" s="186">
        <v>1.5720664023834401</v>
      </c>
      <c r="R943" s="187">
        <v>0.887212372689552</v>
      </c>
      <c r="S943" s="192">
        <v>9.75</v>
      </c>
      <c r="T943" s="192">
        <v>142.9499999999982</v>
      </c>
      <c r="U943" s="192">
        <v>0.54918367346938235</v>
      </c>
      <c r="V943" s="192">
        <v>1.5766684514574749</v>
      </c>
      <c r="W943" s="187">
        <v>0.88017100465233367</v>
      </c>
      <c r="X943" s="187">
        <v>1.7673833773418857</v>
      </c>
      <c r="Y943" s="188">
        <v>32</v>
      </c>
      <c r="Z943" s="188">
        <v>64</v>
      </c>
      <c r="AA943" s="188">
        <v>64</v>
      </c>
      <c r="AB943" s="188">
        <v>72</v>
      </c>
      <c r="AC943" s="188">
        <v>88</v>
      </c>
      <c r="AD943" s="189">
        <v>19.882499999999972</v>
      </c>
    </row>
    <row r="944" spans="1:30" s="183" customFormat="1" ht="11.35" x14ac:dyDescent="0.35">
      <c r="A944" s="175">
        <v>931</v>
      </c>
      <c r="B944" s="175">
        <v>21.150000000000091</v>
      </c>
      <c r="C944" s="175">
        <v>1033.9500000000044</v>
      </c>
      <c r="D944" s="184">
        <v>4.2202040816326711</v>
      </c>
      <c r="E944" s="184">
        <v>4.7816814424631575</v>
      </c>
      <c r="F944" s="185">
        <v>1619.6697000000083</v>
      </c>
      <c r="G944" s="185">
        <v>28298.187815000078</v>
      </c>
      <c r="H944" s="185">
        <v>115.50280740816358</v>
      </c>
      <c r="I944" s="185">
        <v>241.97921361341812</v>
      </c>
      <c r="J944" s="185">
        <v>1600</v>
      </c>
      <c r="K944" s="185">
        <v>309850</v>
      </c>
      <c r="L944" s="185">
        <v>1264.6938775510205</v>
      </c>
      <c r="M944" s="185">
        <v>280.71266185894729</v>
      </c>
      <c r="N944" s="186">
        <v>7.6500000000000021</v>
      </c>
      <c r="O944" s="186">
        <v>105.59999999999853</v>
      </c>
      <c r="P944" s="186">
        <v>0.43102040816325932</v>
      </c>
      <c r="Q944" s="186">
        <v>1.366736337701929</v>
      </c>
      <c r="R944" s="187">
        <v>0.91300049431537422</v>
      </c>
      <c r="S944" s="192">
        <v>9.75</v>
      </c>
      <c r="T944" s="192">
        <v>139.79999999999856</v>
      </c>
      <c r="U944" s="192">
        <v>0.43102040816325932</v>
      </c>
      <c r="V944" s="192">
        <v>1.5560806273139849</v>
      </c>
      <c r="W944" s="187">
        <v>0.88482451804251216</v>
      </c>
      <c r="X944" s="187">
        <v>1.7978250123578863</v>
      </c>
      <c r="Y944" s="188">
        <v>34</v>
      </c>
      <c r="Z944" s="188">
        <v>66</v>
      </c>
      <c r="AA944" s="188">
        <v>60</v>
      </c>
      <c r="AB944" s="188">
        <v>78</v>
      </c>
      <c r="AC944" s="188">
        <v>82</v>
      </c>
      <c r="AD944" s="189">
        <v>20.229999999999976</v>
      </c>
    </row>
    <row r="945" spans="1:30" s="183" customFormat="1" ht="11.35" x14ac:dyDescent="0.35">
      <c r="A945" s="175">
        <v>932</v>
      </c>
      <c r="B945" s="175">
        <v>19.650000000000091</v>
      </c>
      <c r="C945" s="175">
        <v>1032.4500000000212</v>
      </c>
      <c r="D945" s="184">
        <v>4.2140816326531478</v>
      </c>
      <c r="E945" s="184">
        <v>4.921666683566567</v>
      </c>
      <c r="F945" s="185">
        <v>1485.8127000000084</v>
      </c>
      <c r="G945" s="185">
        <v>27063.728815000493</v>
      </c>
      <c r="H945" s="185">
        <v>110.46419924489997</v>
      </c>
      <c r="I945" s="185">
        <v>231.40235381054885</v>
      </c>
      <c r="J945" s="185">
        <v>1600</v>
      </c>
      <c r="K945" s="185">
        <v>311100</v>
      </c>
      <c r="L945" s="185">
        <v>1269.795918367347</v>
      </c>
      <c r="M945" s="185">
        <v>269.49778578060517</v>
      </c>
      <c r="N945" s="186">
        <v>9.6000000000000014</v>
      </c>
      <c r="O945" s="186">
        <v>124.79999999999865</v>
      </c>
      <c r="P945" s="186">
        <v>0.50938775510203527</v>
      </c>
      <c r="Q945" s="186">
        <v>1.5029048487098688</v>
      </c>
      <c r="R945" s="187">
        <v>0.89822629969419066</v>
      </c>
      <c r="S945" s="192">
        <v>9.5999999999999943</v>
      </c>
      <c r="T945" s="192">
        <v>149.24999999999872</v>
      </c>
      <c r="U945" s="192">
        <v>0.50938775510203527</v>
      </c>
      <c r="V945" s="192">
        <v>1.6769982413144247</v>
      </c>
      <c r="W945" s="187">
        <v>0.87828746177370121</v>
      </c>
      <c r="X945" s="187">
        <v>1.7765137614678919</v>
      </c>
      <c r="Y945" s="188">
        <v>27</v>
      </c>
      <c r="Z945" s="188">
        <v>79</v>
      </c>
      <c r="AA945" s="188">
        <v>54</v>
      </c>
      <c r="AB945" s="188">
        <v>75</v>
      </c>
      <c r="AC945" s="188">
        <v>85</v>
      </c>
      <c r="AD945" s="189">
        <v>20.437499999999979</v>
      </c>
    </row>
    <row r="946" spans="1:30" s="183" customFormat="1" ht="11.35" x14ac:dyDescent="0.35">
      <c r="A946" s="175">
        <v>933</v>
      </c>
      <c r="B946" s="175">
        <v>19.799999999999727</v>
      </c>
      <c r="C946" s="175">
        <v>885.60000000000537</v>
      </c>
      <c r="D946" s="184">
        <v>3.6146938775510424</v>
      </c>
      <c r="E946" s="184">
        <v>5.0650894923723921</v>
      </c>
      <c r="F946" s="185">
        <v>1271.6415000000104</v>
      </c>
      <c r="G946" s="185">
        <v>17569.697995000097</v>
      </c>
      <c r="H946" s="185">
        <v>71.713053040816717</v>
      </c>
      <c r="I946" s="185">
        <v>170.82316025304249</v>
      </c>
      <c r="J946" s="185">
        <v>1600</v>
      </c>
      <c r="K946" s="185">
        <v>308900</v>
      </c>
      <c r="L946" s="185">
        <v>1260.8163265306123</v>
      </c>
      <c r="M946" s="185">
        <v>272.95316308947349</v>
      </c>
      <c r="N946" s="186">
        <v>9.6000000000000227</v>
      </c>
      <c r="O946" s="186">
        <v>179.84999999999897</v>
      </c>
      <c r="P946" s="186">
        <v>0.73408163265305704</v>
      </c>
      <c r="Q946" s="186">
        <v>1.7154647584754044</v>
      </c>
      <c r="R946" s="187">
        <v>0.8538695917123712</v>
      </c>
      <c r="S946" s="192">
        <v>9.75</v>
      </c>
      <c r="T946" s="192">
        <v>138.59999999999894</v>
      </c>
      <c r="U946" s="192">
        <v>0.73408163265305704</v>
      </c>
      <c r="V946" s="192">
        <v>1.481355438247757</v>
      </c>
      <c r="W946" s="187">
        <v>0.88738574040219464</v>
      </c>
      <c r="X946" s="187">
        <v>1.7412553321145658</v>
      </c>
      <c r="Y946" s="188">
        <v>30</v>
      </c>
      <c r="Z946" s="188">
        <v>75</v>
      </c>
      <c r="AA946" s="188">
        <v>55</v>
      </c>
      <c r="AB946" s="188">
        <v>79</v>
      </c>
      <c r="AC946" s="188">
        <v>81</v>
      </c>
      <c r="AD946" s="189">
        <v>20.512499999999985</v>
      </c>
    </row>
    <row r="947" spans="1:30" s="183" customFormat="1" ht="11.35" x14ac:dyDescent="0.35">
      <c r="A947" s="175">
        <v>934</v>
      </c>
      <c r="B947" s="175">
        <v>18</v>
      </c>
      <c r="C947" s="175">
        <v>674.99999999999966</v>
      </c>
      <c r="D947" s="184">
        <v>2.7551020408163249</v>
      </c>
      <c r="E947" s="184">
        <v>3.5015606136904371</v>
      </c>
      <c r="F947" s="185">
        <v>1566.1268999999759</v>
      </c>
      <c r="G947" s="185">
        <v>17924.716505000015</v>
      </c>
      <c r="H947" s="185">
        <v>73.162108183673524</v>
      </c>
      <c r="I947" s="185">
        <v>171.521993814903</v>
      </c>
      <c r="J947" s="185">
        <v>1600</v>
      </c>
      <c r="K947" s="185">
        <v>317350</v>
      </c>
      <c r="L947" s="185">
        <v>1295.3061224489795</v>
      </c>
      <c r="M947" s="185">
        <v>274.62419956542811</v>
      </c>
      <c r="N947" s="186">
        <v>7.6499999999999773</v>
      </c>
      <c r="O947" s="186">
        <v>129.44999999999885</v>
      </c>
      <c r="P947" s="186">
        <v>0.52836734693877085</v>
      </c>
      <c r="Q947" s="186">
        <v>1.4500852814643459</v>
      </c>
      <c r="R947" s="187">
        <v>0.89295460183577358</v>
      </c>
      <c r="S947" s="192">
        <v>9.75</v>
      </c>
      <c r="T947" s="192">
        <v>129.14999999999878</v>
      </c>
      <c r="U947" s="192">
        <v>0.52836734693877085</v>
      </c>
      <c r="V947" s="192">
        <v>1.5746545288557316</v>
      </c>
      <c r="W947" s="187">
        <v>0.89320267923592256</v>
      </c>
      <c r="X947" s="187">
        <v>1.7861572810716961</v>
      </c>
      <c r="Y947" s="188">
        <v>24</v>
      </c>
      <c r="Z947" s="188">
        <v>71</v>
      </c>
      <c r="AA947" s="188">
        <v>65</v>
      </c>
      <c r="AB947" s="188">
        <v>75</v>
      </c>
      <c r="AC947" s="188">
        <v>85</v>
      </c>
      <c r="AD947" s="189">
        <v>20.15499999999998</v>
      </c>
    </row>
    <row r="948" spans="1:30" s="183" customFormat="1" ht="11.35" x14ac:dyDescent="0.35">
      <c r="A948" s="175">
        <v>935</v>
      </c>
      <c r="B948" s="175">
        <v>18.899999999999977</v>
      </c>
      <c r="C948" s="175">
        <v>946.20000000000346</v>
      </c>
      <c r="D948" s="184">
        <v>3.8620408163265445</v>
      </c>
      <c r="E948" s="184">
        <v>4.2846021390708451</v>
      </c>
      <c r="F948" s="185">
        <v>1445.6555999999941</v>
      </c>
      <c r="G948" s="185">
        <v>22042.678380000132</v>
      </c>
      <c r="H948" s="185">
        <v>89.970115836735232</v>
      </c>
      <c r="I948" s="185">
        <v>194.46845579943664</v>
      </c>
      <c r="J948" s="185">
        <v>1600</v>
      </c>
      <c r="K948" s="185">
        <v>309900</v>
      </c>
      <c r="L948" s="185">
        <v>1264.8979591836735</v>
      </c>
      <c r="M948" s="185">
        <v>282.72040907747157</v>
      </c>
      <c r="N948" s="186">
        <v>6.6000000000000227</v>
      </c>
      <c r="O948" s="186">
        <v>90.899999999999224</v>
      </c>
      <c r="P948" s="186">
        <v>0.37102040816326215</v>
      </c>
      <c r="Q948" s="186">
        <v>1.1639993326042342</v>
      </c>
      <c r="R948" s="187">
        <v>0.92396486825596047</v>
      </c>
      <c r="S948" s="192">
        <v>11.700000000000001</v>
      </c>
      <c r="T948" s="192">
        <v>97.499999999999147</v>
      </c>
      <c r="U948" s="192">
        <v>0.37102040816326215</v>
      </c>
      <c r="V948" s="192">
        <v>1.4669780184187846</v>
      </c>
      <c r="W948" s="187">
        <v>0.91844416562107967</v>
      </c>
      <c r="X948" s="187">
        <v>1.8424090338770402</v>
      </c>
      <c r="Y948" s="188">
        <v>37</v>
      </c>
      <c r="Z948" s="188">
        <v>64</v>
      </c>
      <c r="AA948" s="188">
        <v>59</v>
      </c>
      <c r="AB948" s="188">
        <v>85</v>
      </c>
      <c r="AC948" s="188">
        <v>75</v>
      </c>
      <c r="AD948" s="189">
        <v>19.924999999999986</v>
      </c>
    </row>
    <row r="949" spans="1:30" s="183" customFormat="1" ht="11.35" x14ac:dyDescent="0.35">
      <c r="A949" s="175">
        <v>936</v>
      </c>
      <c r="B949" s="175">
        <v>15.600000000000364</v>
      </c>
      <c r="C949" s="175">
        <v>744.45000000000664</v>
      </c>
      <c r="D949" s="184">
        <v>3.0385714285714558</v>
      </c>
      <c r="E949" s="184">
        <v>3.5685459912692346</v>
      </c>
      <c r="F949" s="185">
        <v>1137.7845000000307</v>
      </c>
      <c r="G949" s="185">
        <v>19012.37899500001</v>
      </c>
      <c r="H949" s="185">
        <v>77.60154691836739</v>
      </c>
      <c r="I949" s="185">
        <v>150.6090433831717</v>
      </c>
      <c r="J949" s="185">
        <v>1600</v>
      </c>
      <c r="K949" s="185">
        <v>316200</v>
      </c>
      <c r="L949" s="185">
        <v>1290.6122448979593</v>
      </c>
      <c r="M949" s="185">
        <v>258.60920706849447</v>
      </c>
      <c r="N949" s="186">
        <v>7.6500000000000341</v>
      </c>
      <c r="O949" s="186">
        <v>96.899999999999338</v>
      </c>
      <c r="P949" s="186">
        <v>0.39551020408162996</v>
      </c>
      <c r="Q949" s="186">
        <v>1.1893741659619641</v>
      </c>
      <c r="R949" s="187">
        <v>0.91680618158403149</v>
      </c>
      <c r="S949" s="192">
        <v>11.700000000000001</v>
      </c>
      <c r="T949" s="192">
        <v>122.84999999999921</v>
      </c>
      <c r="U949" s="192">
        <v>0.39551020408162996</v>
      </c>
      <c r="V949" s="192">
        <v>1.4763671074856504</v>
      </c>
      <c r="W949" s="187">
        <v>0.89452672247263432</v>
      </c>
      <c r="X949" s="187">
        <v>1.8113329040566657</v>
      </c>
      <c r="Y949" s="188">
        <v>25</v>
      </c>
      <c r="Z949" s="188">
        <v>78</v>
      </c>
      <c r="AA949" s="188">
        <v>57</v>
      </c>
      <c r="AB949" s="188">
        <v>83</v>
      </c>
      <c r="AC949" s="188">
        <v>77</v>
      </c>
      <c r="AD949" s="189">
        <v>19.412499999999987</v>
      </c>
    </row>
    <row r="950" spans="1:30" s="183" customFormat="1" ht="11.35" x14ac:dyDescent="0.35">
      <c r="A950" s="175">
        <v>937</v>
      </c>
      <c r="B950" s="175">
        <v>10.350000000000023</v>
      </c>
      <c r="C950" s="175">
        <v>331.80000000000325</v>
      </c>
      <c r="D950" s="184">
        <v>1.3542857142857276</v>
      </c>
      <c r="E950" s="184">
        <v>2.1827828530585887</v>
      </c>
      <c r="F950" s="185">
        <v>629.12790000001633</v>
      </c>
      <c r="G950" s="185">
        <v>6305.8545400000885</v>
      </c>
      <c r="H950" s="185">
        <v>25.738181795918727</v>
      </c>
      <c r="I950" s="185">
        <v>74.569310443304573</v>
      </c>
      <c r="J950" s="185">
        <v>1600</v>
      </c>
      <c r="K950" s="185">
        <v>300250</v>
      </c>
      <c r="L950" s="185">
        <v>1225.5102040816328</v>
      </c>
      <c r="M950" s="185">
        <v>258.09088836637591</v>
      </c>
      <c r="N950" s="186">
        <v>7.6499999999999915</v>
      </c>
      <c r="O950" s="186">
        <v>190.349999999998</v>
      </c>
      <c r="P950" s="186">
        <v>0.77693877551019597</v>
      </c>
      <c r="Q950" s="186">
        <v>1.6715461136835554</v>
      </c>
      <c r="R950" s="187">
        <v>0.85001772840089951</v>
      </c>
      <c r="S950" s="192">
        <v>13.650000000000002</v>
      </c>
      <c r="T950" s="192">
        <v>215.84999999999775</v>
      </c>
      <c r="U950" s="192">
        <v>0.77693877551019597</v>
      </c>
      <c r="V950" s="192">
        <v>1.9532856355822386</v>
      </c>
      <c r="W950" s="187">
        <v>0.82992554071622893</v>
      </c>
      <c r="X950" s="187">
        <v>1.6799432691171283</v>
      </c>
      <c r="Y950" s="188">
        <v>34</v>
      </c>
      <c r="Z950" s="188">
        <v>81</v>
      </c>
      <c r="AA950" s="188">
        <v>45</v>
      </c>
      <c r="AB950" s="188">
        <v>79</v>
      </c>
      <c r="AC950" s="188">
        <v>81</v>
      </c>
      <c r="AD950" s="189">
        <v>21.152499999999964</v>
      </c>
    </row>
    <row r="951" spans="1:30" s="183" customFormat="1" ht="11.35" x14ac:dyDescent="0.35">
      <c r="A951" s="175">
        <v>938</v>
      </c>
      <c r="B951" s="175">
        <v>12.150000000000205</v>
      </c>
      <c r="C951" s="175">
        <v>513.45000000000641</v>
      </c>
      <c r="D951" s="184">
        <v>2.0957142857143118</v>
      </c>
      <c r="E951" s="184">
        <v>2.9414386744261751</v>
      </c>
      <c r="F951" s="185">
        <v>883.45620000001327</v>
      </c>
      <c r="G951" s="185">
        <v>12856.593025000166</v>
      </c>
      <c r="H951" s="185">
        <v>52.47588989795986</v>
      </c>
      <c r="I951" s="185">
        <v>130.30678370139847</v>
      </c>
      <c r="J951" s="185">
        <v>1600</v>
      </c>
      <c r="K951" s="185">
        <v>310150</v>
      </c>
      <c r="L951" s="185">
        <v>1265.9183673469388</v>
      </c>
      <c r="M951" s="185">
        <v>277.4512094705442</v>
      </c>
      <c r="N951" s="186">
        <v>9.5999999999999091</v>
      </c>
      <c r="O951" s="186">
        <v>195.74999999999841</v>
      </c>
      <c r="P951" s="186">
        <v>0.79897959183672818</v>
      </c>
      <c r="Q951" s="186">
        <v>1.8796387917061768</v>
      </c>
      <c r="R951" s="187">
        <v>0.84133738601823815</v>
      </c>
      <c r="S951" s="192">
        <v>9.75</v>
      </c>
      <c r="T951" s="192">
        <v>156.74999999999847</v>
      </c>
      <c r="U951" s="192">
        <v>0.79897959183672818</v>
      </c>
      <c r="V951" s="192">
        <v>1.6125716273275821</v>
      </c>
      <c r="W951" s="187">
        <v>0.87294832826747826</v>
      </c>
      <c r="X951" s="187">
        <v>1.7142857142857164</v>
      </c>
      <c r="Y951" s="188">
        <v>34</v>
      </c>
      <c r="Z951" s="188">
        <v>73</v>
      </c>
      <c r="AA951" s="188">
        <v>53</v>
      </c>
      <c r="AB951" s="188">
        <v>78</v>
      </c>
      <c r="AC951" s="188">
        <v>82</v>
      </c>
      <c r="AD951" s="189">
        <v>20.562499999999975</v>
      </c>
    </row>
    <row r="952" spans="1:30" s="183" customFormat="1" ht="11.35" x14ac:dyDescent="0.35">
      <c r="A952" s="175">
        <v>939</v>
      </c>
      <c r="B952" s="175">
        <v>27.750000000000341</v>
      </c>
      <c r="C952" s="175">
        <v>1565.7000000000307</v>
      </c>
      <c r="D952" s="184">
        <v>6.3906122448980849</v>
      </c>
      <c r="E952" s="184">
        <v>6.5655438789867384</v>
      </c>
      <c r="F952" s="185">
        <v>2128.3263000000329</v>
      </c>
      <c r="G952" s="185">
        <v>37226.52408000068</v>
      </c>
      <c r="H952" s="185">
        <v>151.94499624490072</v>
      </c>
      <c r="I952" s="185">
        <v>306.72468589075999</v>
      </c>
      <c r="J952" s="185">
        <v>1600</v>
      </c>
      <c r="K952" s="185">
        <v>312600</v>
      </c>
      <c r="L952" s="185">
        <v>1275.9183673469388</v>
      </c>
      <c r="M952" s="185">
        <v>283.98451792932838</v>
      </c>
      <c r="N952" s="186">
        <v>9.5999999999999659</v>
      </c>
      <c r="O952" s="186">
        <v>103.04999999999968</v>
      </c>
      <c r="P952" s="186">
        <v>0.4206122448979579</v>
      </c>
      <c r="Q952" s="186">
        <v>1.4367803375513035</v>
      </c>
      <c r="R952" s="187">
        <v>0.91353052234109533</v>
      </c>
      <c r="S952" s="192">
        <v>13.650000000000002</v>
      </c>
      <c r="T952" s="192">
        <v>120.74999999999969</v>
      </c>
      <c r="U952" s="192">
        <v>0.4206122448979579</v>
      </c>
      <c r="V952" s="192">
        <v>1.6673454901748923</v>
      </c>
      <c r="W952" s="187">
        <v>0.89867841409691651</v>
      </c>
      <c r="X952" s="187">
        <v>1.8122089364380118</v>
      </c>
      <c r="Y952" s="188">
        <v>34</v>
      </c>
      <c r="Z952" s="188">
        <v>64</v>
      </c>
      <c r="AA952" s="188">
        <v>62</v>
      </c>
      <c r="AB952" s="188">
        <v>83</v>
      </c>
      <c r="AC952" s="188">
        <v>77</v>
      </c>
      <c r="AD952" s="189">
        <v>19.862499999999997</v>
      </c>
    </row>
    <row r="953" spans="1:30" s="183" customFormat="1" ht="11.35" x14ac:dyDescent="0.35">
      <c r="A953" s="175">
        <v>940</v>
      </c>
      <c r="B953" s="175">
        <v>22.500000000000114</v>
      </c>
      <c r="C953" s="175">
        <v>1138.2000000000141</v>
      </c>
      <c r="D953" s="184">
        <v>4.6457142857143436</v>
      </c>
      <c r="E953" s="184">
        <v>5.660150826351706</v>
      </c>
      <c r="F953" s="185">
        <v>1807.0695000000105</v>
      </c>
      <c r="G953" s="185">
        <v>27442.469760000349</v>
      </c>
      <c r="H953" s="185">
        <v>112.01008065306264</v>
      </c>
      <c r="I953" s="185">
        <v>256.9186638951158</v>
      </c>
      <c r="J953" s="185">
        <v>1600</v>
      </c>
      <c r="K953" s="185">
        <v>310250</v>
      </c>
      <c r="L953" s="185">
        <v>1266.3265306122448</v>
      </c>
      <c r="M953" s="185">
        <v>281.4969780983231</v>
      </c>
      <c r="N953" s="186">
        <v>9.5999999999999943</v>
      </c>
      <c r="O953" s="186">
        <v>117.44999999999911</v>
      </c>
      <c r="P953" s="186">
        <v>0.47938775510203718</v>
      </c>
      <c r="Q953" s="186">
        <v>1.4978035943428851</v>
      </c>
      <c r="R953" s="187">
        <v>0.90067233286819803</v>
      </c>
      <c r="S953" s="192">
        <v>9.5999999999999943</v>
      </c>
      <c r="T953" s="192">
        <v>117.44999999999889</v>
      </c>
      <c r="U953" s="192">
        <v>0.47938775510203718</v>
      </c>
      <c r="V953" s="192">
        <v>1.4884781646267884</v>
      </c>
      <c r="W953" s="187">
        <v>0.90067233286819826</v>
      </c>
      <c r="X953" s="187">
        <v>1.8013446657363963</v>
      </c>
      <c r="Y953" s="188">
        <v>34</v>
      </c>
      <c r="Z953" s="188">
        <v>67</v>
      </c>
      <c r="AA953" s="188">
        <v>59</v>
      </c>
      <c r="AB953" s="188">
        <v>79</v>
      </c>
      <c r="AC953" s="188">
        <v>81</v>
      </c>
      <c r="AD953" s="189">
        <v>19.707499999999982</v>
      </c>
    </row>
    <row r="954" spans="1:30" s="183" customFormat="1" ht="11.35" x14ac:dyDescent="0.35">
      <c r="A954" s="175">
        <v>941</v>
      </c>
      <c r="B954" s="175">
        <v>26.400000000000091</v>
      </c>
      <c r="C954" s="175">
        <v>1023.8999999999995</v>
      </c>
      <c r="D954" s="184">
        <v>4.1791836734693861</v>
      </c>
      <c r="E954" s="184">
        <v>5.4005744369384301</v>
      </c>
      <c r="F954" s="185">
        <v>2034.6264000000065</v>
      </c>
      <c r="G954" s="185">
        <v>23336.778110000036</v>
      </c>
      <c r="H954" s="185">
        <v>95.25215555102055</v>
      </c>
      <c r="I954" s="185">
        <v>231.25116373469663</v>
      </c>
      <c r="J954" s="185">
        <v>1600</v>
      </c>
      <c r="K954" s="185">
        <v>303550</v>
      </c>
      <c r="L954" s="185">
        <v>1238.9795918367347</v>
      </c>
      <c r="M954" s="185">
        <v>270.74006723798641</v>
      </c>
      <c r="N954" s="186">
        <v>9.5999999999996817</v>
      </c>
      <c r="O954" s="186">
        <v>128.99999999999923</v>
      </c>
      <c r="P954" s="186">
        <v>0.52653061224489484</v>
      </c>
      <c r="Q954" s="186">
        <v>1.4315925315232372</v>
      </c>
      <c r="R954" s="187">
        <v>0.89138671381662093</v>
      </c>
      <c r="S954" s="192">
        <v>11.700000000000001</v>
      </c>
      <c r="T954" s="192">
        <v>146.69999999999948</v>
      </c>
      <c r="U954" s="192">
        <v>0.52653061224489484</v>
      </c>
      <c r="V954" s="192">
        <v>1.6215311432649429</v>
      </c>
      <c r="W954" s="187">
        <v>0.87648396059611056</v>
      </c>
      <c r="X954" s="187">
        <v>1.7678706744127315</v>
      </c>
      <c r="Y954" s="188">
        <v>32</v>
      </c>
      <c r="Z954" s="188">
        <v>85</v>
      </c>
      <c r="AA954" s="188">
        <v>43</v>
      </c>
      <c r="AB954" s="188">
        <v>72</v>
      </c>
      <c r="AC954" s="188">
        <v>88</v>
      </c>
      <c r="AD954" s="189">
        <v>19.794999999999991</v>
      </c>
    </row>
    <row r="955" spans="1:30" s="183" customFormat="1" ht="11.35" x14ac:dyDescent="0.35">
      <c r="A955" s="175">
        <v>942</v>
      </c>
      <c r="B955" s="175">
        <v>44.400000000000659</v>
      </c>
      <c r="C955" s="175">
        <v>2840.5500000000516</v>
      </c>
      <c r="D955" s="184">
        <v>11.594081632653271</v>
      </c>
      <c r="E955" s="184">
        <v>13.130962957454246</v>
      </c>
      <c r="F955" s="185">
        <v>3801.5388000000635</v>
      </c>
      <c r="G955" s="185">
        <v>70496.458335001094</v>
      </c>
      <c r="H955" s="185">
        <v>287.7406462653106</v>
      </c>
      <c r="I955" s="185">
        <v>621.59702357079027</v>
      </c>
      <c r="J955" s="185">
        <v>1600</v>
      </c>
      <c r="K955" s="185">
        <v>312800</v>
      </c>
      <c r="L955" s="185">
        <v>1276.7346938775511</v>
      </c>
      <c r="M955" s="185">
        <v>276.67069076334661</v>
      </c>
      <c r="N955" s="186">
        <v>9.6000000000000227</v>
      </c>
      <c r="O955" s="186">
        <v>94.649999999998911</v>
      </c>
      <c r="P955" s="186">
        <v>0.38632653061224048</v>
      </c>
      <c r="Q955" s="186">
        <v>1.2319960710855689</v>
      </c>
      <c r="R955" s="187">
        <v>0.92208914680824872</v>
      </c>
      <c r="S955" s="192">
        <v>15.600000000000001</v>
      </c>
      <c r="T955" s="192">
        <v>119.8499999999992</v>
      </c>
      <c r="U955" s="192">
        <v>0.38632653061224048</v>
      </c>
      <c r="V955" s="192">
        <v>1.6387080536136549</v>
      </c>
      <c r="W955" s="187">
        <v>0.90134584516607041</v>
      </c>
      <c r="X955" s="187">
        <v>1.8234349919743191</v>
      </c>
      <c r="Y955" s="188">
        <v>38</v>
      </c>
      <c r="Z955" s="188">
        <v>58</v>
      </c>
      <c r="AA955" s="188">
        <v>64</v>
      </c>
      <c r="AB955" s="188">
        <v>76</v>
      </c>
      <c r="AC955" s="188">
        <v>84</v>
      </c>
      <c r="AD955" s="189">
        <v>20.247499999999985</v>
      </c>
    </row>
    <row r="956" spans="1:30" s="183" customFormat="1" ht="11.35" x14ac:dyDescent="0.35">
      <c r="A956" s="175">
        <v>943</v>
      </c>
      <c r="B956" s="175">
        <v>13.050000000000068</v>
      </c>
      <c r="C956" s="175">
        <v>450.00000000000443</v>
      </c>
      <c r="D956" s="184">
        <v>1.836734693877569</v>
      </c>
      <c r="E956" s="184">
        <v>2.6242675697582549</v>
      </c>
      <c r="F956" s="185">
        <v>829.91340000000616</v>
      </c>
      <c r="G956" s="185">
        <v>10364.770605000112</v>
      </c>
      <c r="H956" s="185">
        <v>42.3051861428576</v>
      </c>
      <c r="I956" s="185">
        <v>108.04231159797345</v>
      </c>
      <c r="J956" s="185">
        <v>1600</v>
      </c>
      <c r="K956" s="185">
        <v>313500</v>
      </c>
      <c r="L956" s="185">
        <v>1279.591836734694</v>
      </c>
      <c r="M956" s="185">
        <v>274.03301811105734</v>
      </c>
      <c r="N956" s="186">
        <v>8.5499999999997272</v>
      </c>
      <c r="O956" s="186">
        <v>180.44999999999754</v>
      </c>
      <c r="P956" s="186">
        <v>0.73653061224488792</v>
      </c>
      <c r="Q956" s="186">
        <v>1.6704955962135346</v>
      </c>
      <c r="R956" s="187">
        <v>0.85486789721317591</v>
      </c>
      <c r="S956" s="192">
        <v>9.75</v>
      </c>
      <c r="T956" s="192">
        <v>181.49999999999767</v>
      </c>
      <c r="U956" s="192">
        <v>0.73653061224488792</v>
      </c>
      <c r="V956" s="192">
        <v>1.7658669870988977</v>
      </c>
      <c r="W956" s="187">
        <v>0.85402340451200542</v>
      </c>
      <c r="X956" s="187">
        <v>1.7088913017251812</v>
      </c>
      <c r="Y956" s="188">
        <v>28</v>
      </c>
      <c r="Z956" s="188">
        <v>70</v>
      </c>
      <c r="AA956" s="188">
        <v>62</v>
      </c>
      <c r="AB956" s="188">
        <v>85</v>
      </c>
      <c r="AC956" s="188">
        <v>75</v>
      </c>
      <c r="AD956" s="189">
        <v>20.722499999999961</v>
      </c>
    </row>
    <row r="957" spans="1:30" s="183" customFormat="1" ht="11.35" x14ac:dyDescent="0.35">
      <c r="A957" s="175">
        <v>944</v>
      </c>
      <c r="B957" s="175">
        <v>14.700000000000045</v>
      </c>
      <c r="C957" s="175">
        <v>681.60000000000935</v>
      </c>
      <c r="D957" s="184">
        <v>2.7820408163265689</v>
      </c>
      <c r="E957" s="184">
        <v>3.4434280357910296</v>
      </c>
      <c r="F957" s="185">
        <v>1044.084599999984</v>
      </c>
      <c r="G957" s="185">
        <v>19756.475185000276</v>
      </c>
      <c r="H957" s="185">
        <v>80.638674224490927</v>
      </c>
      <c r="I957" s="185">
        <v>184.8254559316791</v>
      </c>
      <c r="J957" s="185">
        <v>1600</v>
      </c>
      <c r="K957" s="185">
        <v>315150</v>
      </c>
      <c r="L957" s="185">
        <v>1286.3265306122448</v>
      </c>
      <c r="M957" s="185">
        <v>278.84196915180291</v>
      </c>
      <c r="N957" s="186">
        <v>8.1000000000000227</v>
      </c>
      <c r="O957" s="186">
        <v>140.84999999999886</v>
      </c>
      <c r="P957" s="186">
        <v>0.57489795918366882</v>
      </c>
      <c r="Q957" s="186">
        <v>1.479079690668581</v>
      </c>
      <c r="R957" s="187">
        <v>0.88346984363365677</v>
      </c>
      <c r="S957" s="192">
        <v>11.700000000000001</v>
      </c>
      <c r="T957" s="192">
        <v>143.3999999999989</v>
      </c>
      <c r="U957" s="192">
        <v>0.57489795918366882</v>
      </c>
      <c r="V957" s="192">
        <v>1.5364920420390107</v>
      </c>
      <c r="W957" s="187">
        <v>0.88136013899230647</v>
      </c>
      <c r="X957" s="187">
        <v>1.7648299826259632</v>
      </c>
      <c r="Y957" s="188">
        <v>30</v>
      </c>
      <c r="Z957" s="188">
        <v>66</v>
      </c>
      <c r="AA957" s="188">
        <v>64</v>
      </c>
      <c r="AB957" s="188">
        <v>74</v>
      </c>
      <c r="AC957" s="188">
        <v>86</v>
      </c>
      <c r="AD957" s="189">
        <v>20.144999999999982</v>
      </c>
    </row>
    <row r="958" spans="1:30" s="183" customFormat="1" ht="11.35" x14ac:dyDescent="0.35">
      <c r="A958" s="175">
        <v>945</v>
      </c>
      <c r="B958" s="175">
        <v>16.650000000000034</v>
      </c>
      <c r="C958" s="175">
        <v>666.30000000000257</v>
      </c>
      <c r="D958" s="184">
        <v>2.7195918367347045</v>
      </c>
      <c r="E958" s="184">
        <v>3.9091847286302692</v>
      </c>
      <c r="F958" s="185">
        <v>1137.7845000000002</v>
      </c>
      <c r="G958" s="185">
        <v>16332.710584999993</v>
      </c>
      <c r="H958" s="185">
        <v>66.664124836734672</v>
      </c>
      <c r="I958" s="185">
        <v>159.35279182022825</v>
      </c>
      <c r="J958" s="185">
        <v>1600</v>
      </c>
      <c r="K958" s="185">
        <v>309550</v>
      </c>
      <c r="L958" s="185">
        <v>1263.4693877551019</v>
      </c>
      <c r="M958" s="185">
        <v>268.34763833816902</v>
      </c>
      <c r="N958" s="186">
        <v>9.5999999999999091</v>
      </c>
      <c r="O958" s="186">
        <v>197.69999999999843</v>
      </c>
      <c r="P958" s="186">
        <v>0.80693877551019766</v>
      </c>
      <c r="Q958" s="186">
        <v>1.8522562715284545</v>
      </c>
      <c r="R958" s="187">
        <v>0.84627944949848488</v>
      </c>
      <c r="S958" s="192">
        <v>9.75</v>
      </c>
      <c r="T958" s="192">
        <v>194.09999999999854</v>
      </c>
      <c r="U958" s="192">
        <v>0.80693877551019766</v>
      </c>
      <c r="V958" s="192">
        <v>1.8597552559168367</v>
      </c>
      <c r="W958" s="187">
        <v>0.84907860975040927</v>
      </c>
      <c r="X958" s="187">
        <v>1.6953580592488942</v>
      </c>
      <c r="Y958" s="188">
        <v>33</v>
      </c>
      <c r="Z958" s="188">
        <v>79</v>
      </c>
      <c r="AA958" s="188">
        <v>48</v>
      </c>
      <c r="AB958" s="188">
        <v>70</v>
      </c>
      <c r="AC958" s="188">
        <v>90</v>
      </c>
      <c r="AD958" s="189">
        <v>21.434999999999977</v>
      </c>
    </row>
    <row r="959" spans="1:30" s="183" customFormat="1" ht="11.35" x14ac:dyDescent="0.35">
      <c r="A959" s="175">
        <v>946</v>
      </c>
      <c r="B959" s="175">
        <v>48.900000000000773</v>
      </c>
      <c r="C959" s="175">
        <v>3370.9500000000703</v>
      </c>
      <c r="D959" s="184">
        <v>13.758979591837022</v>
      </c>
      <c r="E959" s="184">
        <v>12.650829404044782</v>
      </c>
      <c r="F959" s="185">
        <v>3533.8248000000635</v>
      </c>
      <c r="G959" s="185">
        <v>74342.690500001612</v>
      </c>
      <c r="H959" s="185">
        <v>303.43955306123109</v>
      </c>
      <c r="I959" s="185">
        <v>565.3841014874381</v>
      </c>
      <c r="J959" s="185">
        <v>1600</v>
      </c>
      <c r="K959" s="185">
        <v>307600</v>
      </c>
      <c r="L959" s="185">
        <v>1255.5102040816328</v>
      </c>
      <c r="M959" s="185">
        <v>281.86339285461605</v>
      </c>
      <c r="N959" s="186">
        <v>5.6999999999999886</v>
      </c>
      <c r="O959" s="186">
        <v>37.649999999998755</v>
      </c>
      <c r="P959" s="186">
        <v>0.15367346938775003</v>
      </c>
      <c r="Q959" s="186">
        <v>0.69696853504474354</v>
      </c>
      <c r="R959" s="187">
        <v>0.96672411507357914</v>
      </c>
      <c r="S959" s="192">
        <v>7.8000000000000007</v>
      </c>
      <c r="T959" s="192">
        <v>53.549999999998803</v>
      </c>
      <c r="U959" s="192">
        <v>0.15367346938775003</v>
      </c>
      <c r="V959" s="192">
        <v>0.92977390165390161</v>
      </c>
      <c r="W959" s="187">
        <v>0.952671350921385</v>
      </c>
      <c r="X959" s="187">
        <v>1.9193954659949641</v>
      </c>
      <c r="Y959" s="188">
        <v>35</v>
      </c>
      <c r="Z959" s="188">
        <v>68</v>
      </c>
      <c r="AA959" s="188">
        <v>57</v>
      </c>
      <c r="AB959" s="188">
        <v>84</v>
      </c>
      <c r="AC959" s="188">
        <v>76</v>
      </c>
      <c r="AD959" s="189">
        <v>18.85749999999998</v>
      </c>
    </row>
    <row r="960" spans="1:30" s="183" customFormat="1" ht="11.35" x14ac:dyDescent="0.35">
      <c r="A960" s="175">
        <v>947</v>
      </c>
      <c r="B960" s="175">
        <v>19.350000000000023</v>
      </c>
      <c r="C960" s="175">
        <v>669.60000000000116</v>
      </c>
      <c r="D960" s="184">
        <v>2.7330612244898007</v>
      </c>
      <c r="E960" s="184">
        <v>4.1359961256212827</v>
      </c>
      <c r="F960" s="185">
        <v>1726.7553000000023</v>
      </c>
      <c r="G960" s="185">
        <v>17496.002280000062</v>
      </c>
      <c r="H960" s="185">
        <v>71.41225420408189</v>
      </c>
      <c r="I960" s="185">
        <v>197.66073468997701</v>
      </c>
      <c r="J960" s="185">
        <v>1600</v>
      </c>
      <c r="K960" s="185">
        <v>308750</v>
      </c>
      <c r="L960" s="185">
        <v>1260.204081632653</v>
      </c>
      <c r="M960" s="185">
        <v>266.65420749861516</v>
      </c>
      <c r="N960" s="186">
        <v>8.8500000000000085</v>
      </c>
      <c r="O960" s="186">
        <v>176.9999999999994</v>
      </c>
      <c r="P960" s="186">
        <v>0.72244897959183429</v>
      </c>
      <c r="Q960" s="186">
        <v>1.8073807361649055</v>
      </c>
      <c r="R960" s="187">
        <v>0.85928929167660428</v>
      </c>
      <c r="S960" s="192">
        <v>9.75</v>
      </c>
      <c r="T960" s="192">
        <v>194.09999999999931</v>
      </c>
      <c r="U960" s="192">
        <v>0.72244897959183429</v>
      </c>
      <c r="V960" s="192">
        <v>1.8519542904395752</v>
      </c>
      <c r="W960" s="187">
        <v>0.84569520629620842</v>
      </c>
      <c r="X960" s="187">
        <v>1.7049844979728128</v>
      </c>
      <c r="Y960" s="188">
        <v>30</v>
      </c>
      <c r="Z960" s="188">
        <v>80</v>
      </c>
      <c r="AA960" s="188">
        <v>50</v>
      </c>
      <c r="AB960" s="188">
        <v>68</v>
      </c>
      <c r="AC960" s="188">
        <v>92</v>
      </c>
      <c r="AD960" s="189">
        <v>20.964999999999989</v>
      </c>
    </row>
    <row r="961" spans="1:30" s="183" customFormat="1" ht="11.35" x14ac:dyDescent="0.35">
      <c r="A961" s="175">
        <v>948</v>
      </c>
      <c r="B961" s="175">
        <v>16.650000000000432</v>
      </c>
      <c r="C961" s="175">
        <v>907.50000000002512</v>
      </c>
      <c r="D961" s="184">
        <v>3.7040816326531636</v>
      </c>
      <c r="E961" s="184">
        <v>3.9102486810186372</v>
      </c>
      <c r="F961" s="185">
        <v>1137.7845000000204</v>
      </c>
      <c r="G961" s="185">
        <v>21558.562230000669</v>
      </c>
      <c r="H961" s="185">
        <v>87.994131551023145</v>
      </c>
      <c r="I961" s="185">
        <v>163.62746621428946</v>
      </c>
      <c r="J961" s="185">
        <v>1600</v>
      </c>
      <c r="K961" s="185">
        <v>311800</v>
      </c>
      <c r="L961" s="185">
        <v>1272.6530612244899</v>
      </c>
      <c r="M961" s="185">
        <v>282.52937980262521</v>
      </c>
      <c r="N961" s="186">
        <v>6.8999999999997499</v>
      </c>
      <c r="O961" s="186">
        <v>102.29999999999839</v>
      </c>
      <c r="P961" s="186">
        <v>0.41755102040815673</v>
      </c>
      <c r="Q961" s="186">
        <v>1.211301851166886</v>
      </c>
      <c r="R961" s="187">
        <v>0.9152584493041761</v>
      </c>
      <c r="S961" s="192">
        <v>9.75</v>
      </c>
      <c r="T961" s="192">
        <v>138.29999999999839</v>
      </c>
      <c r="U961" s="192">
        <v>0.41755102040815673</v>
      </c>
      <c r="V961" s="192">
        <v>1.6521856627010052</v>
      </c>
      <c r="W961" s="187">
        <v>0.88543737574552794</v>
      </c>
      <c r="X961" s="187">
        <v>1.800695825049704</v>
      </c>
      <c r="Y961" s="188">
        <v>35</v>
      </c>
      <c r="Z961" s="188">
        <v>64</v>
      </c>
      <c r="AA961" s="188">
        <v>61</v>
      </c>
      <c r="AB961" s="188">
        <v>84</v>
      </c>
      <c r="AC961" s="188">
        <v>76</v>
      </c>
      <c r="AD961" s="189">
        <v>20.119999999999973</v>
      </c>
    </row>
    <row r="962" spans="1:30" s="183" customFormat="1" ht="11.35" x14ac:dyDescent="0.35">
      <c r="A962" s="175">
        <v>949</v>
      </c>
      <c r="B962" s="175">
        <v>14.850000000000023</v>
      </c>
      <c r="C962" s="175">
        <v>571.64999999999009</v>
      </c>
      <c r="D962" s="184">
        <v>2.3332653061224087</v>
      </c>
      <c r="E962" s="184">
        <v>2.9244246931458657</v>
      </c>
      <c r="F962" s="185">
        <v>1325.1843000000022</v>
      </c>
      <c r="G962" s="185">
        <v>13179.634584999736</v>
      </c>
      <c r="H962" s="185">
        <v>53.794426877549945</v>
      </c>
      <c r="I962" s="185">
        <v>136.69373117893053</v>
      </c>
      <c r="J962" s="185">
        <v>1600</v>
      </c>
      <c r="K962" s="185">
        <v>315400</v>
      </c>
      <c r="L962" s="185">
        <v>1287.3469387755101</v>
      </c>
      <c r="M962" s="185">
        <v>288.72795856690675</v>
      </c>
      <c r="N962" s="186">
        <v>9.6000000000000227</v>
      </c>
      <c r="O962" s="186">
        <v>148.04999999999893</v>
      </c>
      <c r="P962" s="186">
        <v>0.60428571428570987</v>
      </c>
      <c r="Q962" s="186">
        <v>1.5492568287122228</v>
      </c>
      <c r="R962" s="187">
        <v>0.88069624078327158</v>
      </c>
      <c r="S962" s="192">
        <v>7.8000000000000007</v>
      </c>
      <c r="T962" s="192">
        <v>163.04999999999893</v>
      </c>
      <c r="U962" s="192">
        <v>0.60428571428570987</v>
      </c>
      <c r="V962" s="192">
        <v>1.6116711381288058</v>
      </c>
      <c r="W962" s="187">
        <v>0.86860872718481874</v>
      </c>
      <c r="X962" s="187">
        <v>1.7493049679680903</v>
      </c>
      <c r="Y962" s="188">
        <v>33</v>
      </c>
      <c r="Z962" s="188">
        <v>58</v>
      </c>
      <c r="AA962" s="188">
        <v>69</v>
      </c>
      <c r="AB962" s="188">
        <v>86</v>
      </c>
      <c r="AC962" s="188">
        <v>74</v>
      </c>
      <c r="AD962" s="189">
        <v>20.682499999999983</v>
      </c>
    </row>
    <row r="963" spans="1:30" s="183" customFormat="1" ht="11.35" x14ac:dyDescent="0.35">
      <c r="A963" s="175">
        <v>950</v>
      </c>
      <c r="B963" s="175">
        <v>19.800000000000068</v>
      </c>
      <c r="C963" s="175">
        <v>649.05000000000473</v>
      </c>
      <c r="D963" s="184">
        <v>2.6491836734694072</v>
      </c>
      <c r="E963" s="184">
        <v>4.2451055890316303</v>
      </c>
      <c r="F963" s="185">
        <v>1325.1843000000074</v>
      </c>
      <c r="G963" s="185">
        <v>14020.777100000141</v>
      </c>
      <c r="H963" s="185">
        <v>57.227661632653636</v>
      </c>
      <c r="I963" s="185">
        <v>157.05068959073088</v>
      </c>
      <c r="J963" s="185">
        <v>1600</v>
      </c>
      <c r="K963" s="185">
        <v>315250</v>
      </c>
      <c r="L963" s="185">
        <v>1286.7346938775511</v>
      </c>
      <c r="M963" s="185">
        <v>267.1908183724683</v>
      </c>
      <c r="N963" s="186">
        <v>7.5</v>
      </c>
      <c r="O963" s="186">
        <v>156.5999999999982</v>
      </c>
      <c r="P963" s="186">
        <v>0.63918367346938043</v>
      </c>
      <c r="Q963" s="186">
        <v>1.4749323918024351</v>
      </c>
      <c r="R963" s="187">
        <v>0.8729308666017539</v>
      </c>
      <c r="S963" s="192">
        <v>13.650000000000002</v>
      </c>
      <c r="T963" s="192">
        <v>188.09999999999835</v>
      </c>
      <c r="U963" s="192">
        <v>0.63918367346938043</v>
      </c>
      <c r="V963" s="192">
        <v>1.8994933160745615</v>
      </c>
      <c r="W963" s="187">
        <v>0.84737098344693396</v>
      </c>
      <c r="X963" s="187">
        <v>1.720301850048688</v>
      </c>
      <c r="Y963" s="188">
        <v>26</v>
      </c>
      <c r="Z963" s="188">
        <v>77</v>
      </c>
      <c r="AA963" s="188">
        <v>57</v>
      </c>
      <c r="AB963" s="188">
        <v>78</v>
      </c>
      <c r="AC963" s="188">
        <v>82</v>
      </c>
      <c r="AD963" s="189">
        <v>20.539999999999971</v>
      </c>
    </row>
    <row r="964" spans="1:30" s="183" customFormat="1" ht="11.35" x14ac:dyDescent="0.35">
      <c r="A964" s="175">
        <v>951</v>
      </c>
      <c r="B964" s="175">
        <v>15.599999999999909</v>
      </c>
      <c r="C964" s="175">
        <v>724.04999999999814</v>
      </c>
      <c r="D964" s="184">
        <v>2.9553061224489721</v>
      </c>
      <c r="E964" s="184">
        <v>3.8332150087681969</v>
      </c>
      <c r="F964" s="185">
        <v>1191.327299999992</v>
      </c>
      <c r="G964" s="185">
        <v>18347.704624999904</v>
      </c>
      <c r="H964" s="185">
        <v>74.888590306122055</v>
      </c>
      <c r="I964" s="185">
        <v>184.36387662850672</v>
      </c>
      <c r="J964" s="185">
        <v>1600</v>
      </c>
      <c r="K964" s="185">
        <v>313150</v>
      </c>
      <c r="L964" s="185">
        <v>1278.1632653061224</v>
      </c>
      <c r="M964" s="185">
        <v>259.26024545722402</v>
      </c>
      <c r="N964" s="186">
        <v>7.9499999999998181</v>
      </c>
      <c r="O964" s="186">
        <v>134.39999999999833</v>
      </c>
      <c r="P964" s="186">
        <v>0.54857142857142172</v>
      </c>
      <c r="Q964" s="186">
        <v>1.467848040109202</v>
      </c>
      <c r="R964" s="187">
        <v>0.89241114313160541</v>
      </c>
      <c r="S964" s="192">
        <v>9.75</v>
      </c>
      <c r="T964" s="192">
        <v>199.19999999999862</v>
      </c>
      <c r="U964" s="192">
        <v>0.54857142857142172</v>
      </c>
      <c r="V964" s="192">
        <v>1.7796932919605231</v>
      </c>
      <c r="W964" s="187">
        <v>0.84053794428434292</v>
      </c>
      <c r="X964" s="187">
        <v>1.7329490874159483</v>
      </c>
      <c r="Y964" s="188">
        <v>25</v>
      </c>
      <c r="Z964" s="188">
        <v>89</v>
      </c>
      <c r="AA964" s="188">
        <v>46</v>
      </c>
      <c r="AB964" s="188">
        <v>80</v>
      </c>
      <c r="AC964" s="188">
        <v>80</v>
      </c>
      <c r="AD964" s="189">
        <v>20.819999999999975</v>
      </c>
    </row>
    <row r="965" spans="1:30" s="183" customFormat="1" ht="11.35" x14ac:dyDescent="0.35">
      <c r="A965" s="175">
        <v>952</v>
      </c>
      <c r="B965" s="175">
        <v>24.449999999999363</v>
      </c>
      <c r="C965" s="175">
        <v>960.59999999999752</v>
      </c>
      <c r="D965" s="184">
        <v>3.920816326530602</v>
      </c>
      <c r="E965" s="184">
        <v>5.1727746608116121</v>
      </c>
      <c r="F965" s="185">
        <v>2181.8690999999435</v>
      </c>
      <c r="G965" s="185">
        <v>30146.306794999855</v>
      </c>
      <c r="H965" s="185">
        <v>123.04615018367288</v>
      </c>
      <c r="I965" s="185">
        <v>265.96488820297731</v>
      </c>
      <c r="J965" s="185">
        <v>1600</v>
      </c>
      <c r="K965" s="185">
        <v>318400</v>
      </c>
      <c r="L965" s="185">
        <v>1299.591836734694</v>
      </c>
      <c r="M965" s="185">
        <v>270.32129626016592</v>
      </c>
      <c r="N965" s="186">
        <v>9.6000000000001364</v>
      </c>
      <c r="O965" s="186">
        <v>148.64999999999912</v>
      </c>
      <c r="P965" s="186">
        <v>0.60673469387754742</v>
      </c>
      <c r="Q965" s="186">
        <v>1.5990409366333005</v>
      </c>
      <c r="R965" s="187">
        <v>0.87951367781155076</v>
      </c>
      <c r="S965" s="192">
        <v>9.75</v>
      </c>
      <c r="T965" s="192">
        <v>153.74999999999915</v>
      </c>
      <c r="U965" s="192">
        <v>0.60673469387754742</v>
      </c>
      <c r="V965" s="192">
        <v>1.7265424686209745</v>
      </c>
      <c r="W965" s="187">
        <v>0.87537993920972701</v>
      </c>
      <c r="X965" s="187">
        <v>1.7548936170212777</v>
      </c>
      <c r="Y965" s="188">
        <v>24</v>
      </c>
      <c r="Z965" s="188">
        <v>73</v>
      </c>
      <c r="AA965" s="188">
        <v>63</v>
      </c>
      <c r="AB965" s="188">
        <v>85</v>
      </c>
      <c r="AC965" s="188">
        <v>75</v>
      </c>
      <c r="AD965" s="189">
        <v>20.562499999999986</v>
      </c>
    </row>
    <row r="966" spans="1:30" s="183" customFormat="1" ht="11.35" x14ac:dyDescent="0.35">
      <c r="A966" s="175">
        <v>953</v>
      </c>
      <c r="B966" s="175">
        <v>11.549999999999969</v>
      </c>
      <c r="C966" s="175">
        <v>493.50000000000119</v>
      </c>
      <c r="D966" s="184">
        <v>2.0142857142857191</v>
      </c>
      <c r="E966" s="184">
        <v>2.8140200810217024</v>
      </c>
      <c r="F966" s="185">
        <v>1030.6988999999974</v>
      </c>
      <c r="G966" s="185">
        <v>11531.706185000017</v>
      </c>
      <c r="H966" s="185">
        <v>47.068188510204152</v>
      </c>
      <c r="I966" s="185">
        <v>115.31286962570572</v>
      </c>
      <c r="J966" s="185">
        <v>1600</v>
      </c>
      <c r="K966" s="185">
        <v>312850</v>
      </c>
      <c r="L966" s="185">
        <v>1276.9387755102041</v>
      </c>
      <c r="M966" s="185">
        <v>262.80488992906066</v>
      </c>
      <c r="N966" s="186">
        <v>9.5999999999999091</v>
      </c>
      <c r="O966" s="186">
        <v>164.0999999999986</v>
      </c>
      <c r="P966" s="186">
        <v>0.6697959183673412</v>
      </c>
      <c r="Q966" s="186">
        <v>1.6297270336107164</v>
      </c>
      <c r="R966" s="187">
        <v>0.86839889329965203</v>
      </c>
      <c r="S966" s="192">
        <v>11.700000000000001</v>
      </c>
      <c r="T966" s="192">
        <v>184.04999999999859</v>
      </c>
      <c r="U966" s="192">
        <v>0.6697959183673412</v>
      </c>
      <c r="V966" s="192">
        <v>1.8646183988066405</v>
      </c>
      <c r="W966" s="187">
        <v>0.85239985564778153</v>
      </c>
      <c r="X966" s="187">
        <v>1.7207987489474337</v>
      </c>
      <c r="Y966" s="188">
        <v>31</v>
      </c>
      <c r="Z966" s="188">
        <v>74</v>
      </c>
      <c r="AA966" s="188">
        <v>55</v>
      </c>
      <c r="AB966" s="188">
        <v>77</v>
      </c>
      <c r="AC966" s="188">
        <v>83</v>
      </c>
      <c r="AD966" s="189">
        <v>20.782499999999978</v>
      </c>
    </row>
    <row r="967" spans="1:30" s="183" customFormat="1" ht="11.35" x14ac:dyDescent="0.35">
      <c r="A967" s="175">
        <v>954</v>
      </c>
      <c r="B967" s="175">
        <v>28.500000000000227</v>
      </c>
      <c r="C967" s="175">
        <v>1115.8500000000226</v>
      </c>
      <c r="D967" s="184">
        <v>4.5544897959184594</v>
      </c>
      <c r="E967" s="184">
        <v>6.3462054821297018</v>
      </c>
      <c r="F967" s="185">
        <v>2235.4119000000269</v>
      </c>
      <c r="G967" s="185">
        <v>24737.740345000482</v>
      </c>
      <c r="H967" s="185">
        <v>100.970368755104</v>
      </c>
      <c r="I967" s="185">
        <v>255.99673905855158</v>
      </c>
      <c r="J967" s="185">
        <v>1600</v>
      </c>
      <c r="K967" s="185">
        <v>311150</v>
      </c>
      <c r="L967" s="185">
        <v>1270</v>
      </c>
      <c r="M967" s="185">
        <v>255.24819165718353</v>
      </c>
      <c r="N967" s="186">
        <v>7.6500000000000341</v>
      </c>
      <c r="O967" s="186">
        <v>165.74999999999812</v>
      </c>
      <c r="P967" s="186">
        <v>0.67653061224489031</v>
      </c>
      <c r="Q967" s="186">
        <v>1.7079221761894381</v>
      </c>
      <c r="R967" s="187">
        <v>0.8668193322887805</v>
      </c>
      <c r="S967" s="192">
        <v>11.700000000000001</v>
      </c>
      <c r="T967" s="192">
        <v>195.44999999999823</v>
      </c>
      <c r="U967" s="192">
        <v>0.67653061224489031</v>
      </c>
      <c r="V967" s="192">
        <v>1.9484664685653132</v>
      </c>
      <c r="W967" s="187">
        <v>0.84295528504278772</v>
      </c>
      <c r="X967" s="187">
        <v>1.7097746173315682</v>
      </c>
      <c r="Y967" s="188">
        <v>23</v>
      </c>
      <c r="Z967" s="188">
        <v>83</v>
      </c>
      <c r="AA967" s="188">
        <v>54</v>
      </c>
      <c r="AB967" s="188">
        <v>75</v>
      </c>
      <c r="AC967" s="188">
        <v>85</v>
      </c>
      <c r="AD967" s="189">
        <v>20.742499999999968</v>
      </c>
    </row>
    <row r="968" spans="1:30" s="183" customFormat="1" ht="11.35" x14ac:dyDescent="0.35">
      <c r="A968" s="175">
        <v>955</v>
      </c>
      <c r="B968" s="175">
        <v>17.549999999999997</v>
      </c>
      <c r="C968" s="175">
        <v>853.20000000000312</v>
      </c>
      <c r="D968" s="184">
        <v>3.4824489795918496</v>
      </c>
      <c r="E968" s="184">
        <v>4.1448093801273149</v>
      </c>
      <c r="F968" s="185">
        <v>1472.4270000000104</v>
      </c>
      <c r="G968" s="185">
        <v>20520.649924999965</v>
      </c>
      <c r="H968" s="185">
        <v>83.757754795918231</v>
      </c>
      <c r="I968" s="185">
        <v>193.43982189581388</v>
      </c>
      <c r="J968" s="185">
        <v>1600</v>
      </c>
      <c r="K968" s="185">
        <v>310750</v>
      </c>
      <c r="L968" s="185">
        <v>1268.3673469387754</v>
      </c>
      <c r="M968" s="185">
        <v>286.24438528945126</v>
      </c>
      <c r="N968" s="186">
        <v>9.6000000000000227</v>
      </c>
      <c r="O968" s="186">
        <v>185.69999999999925</v>
      </c>
      <c r="P968" s="186">
        <v>0.75795918367346637</v>
      </c>
      <c r="Q968" s="186">
        <v>1.8176975839021972</v>
      </c>
      <c r="R968" s="187">
        <v>0.85048309178744008</v>
      </c>
      <c r="S968" s="192">
        <v>9.75</v>
      </c>
      <c r="T968" s="192">
        <v>167.99999999999915</v>
      </c>
      <c r="U968" s="192">
        <v>0.75795918367346637</v>
      </c>
      <c r="V968" s="192">
        <v>1.8476779845054701</v>
      </c>
      <c r="W968" s="187">
        <v>0.86473429951690883</v>
      </c>
      <c r="X968" s="187">
        <v>1.7152173913043489</v>
      </c>
      <c r="Y968" s="188">
        <v>39</v>
      </c>
      <c r="Z968" s="188">
        <v>67</v>
      </c>
      <c r="AA968" s="188">
        <v>54</v>
      </c>
      <c r="AB968" s="188">
        <v>79</v>
      </c>
      <c r="AC968" s="188">
        <v>81</v>
      </c>
      <c r="AD968" s="189">
        <v>20.699999999999989</v>
      </c>
    </row>
    <row r="969" spans="1:30" s="183" customFormat="1" ht="11.35" x14ac:dyDescent="0.35">
      <c r="A969" s="175">
        <v>956</v>
      </c>
      <c r="B969" s="175">
        <v>29.849999999999909</v>
      </c>
      <c r="C969" s="175">
        <v>1839.749999999995</v>
      </c>
      <c r="D969" s="184">
        <v>7.5091836734693675</v>
      </c>
      <c r="E969" s="184">
        <v>9.4934601814157062</v>
      </c>
      <c r="F969" s="185">
        <v>2650.3685999999943</v>
      </c>
      <c r="G969" s="185">
        <v>41883.632204999856</v>
      </c>
      <c r="H969" s="185">
        <v>170.9536008367341</v>
      </c>
      <c r="I969" s="185">
        <v>415.13604949259127</v>
      </c>
      <c r="J969" s="185">
        <v>1600</v>
      </c>
      <c r="K969" s="185">
        <v>302600</v>
      </c>
      <c r="L969" s="185">
        <v>1235.1020408163265</v>
      </c>
      <c r="M969" s="185">
        <v>262.30474743817541</v>
      </c>
      <c r="N969" s="186">
        <v>7.4999999999998863</v>
      </c>
      <c r="O969" s="186">
        <v>133.79999999999862</v>
      </c>
      <c r="P969" s="186">
        <v>0.54612244897958617</v>
      </c>
      <c r="Q969" s="186">
        <v>1.4365812335828614</v>
      </c>
      <c r="R969" s="187">
        <v>0.88902712117442262</v>
      </c>
      <c r="S969" s="192">
        <v>9.75</v>
      </c>
      <c r="T969" s="192">
        <v>121.34999999999863</v>
      </c>
      <c r="U969" s="192">
        <v>0.54612244897958617</v>
      </c>
      <c r="V969" s="192">
        <v>1.5163752374735566</v>
      </c>
      <c r="W969" s="187">
        <v>0.89935307290370847</v>
      </c>
      <c r="X969" s="187">
        <v>1.788380194078131</v>
      </c>
      <c r="Y969" s="188">
        <v>37</v>
      </c>
      <c r="Z969" s="188">
        <v>80</v>
      </c>
      <c r="AA969" s="188">
        <v>43</v>
      </c>
      <c r="AB969" s="188">
        <v>71</v>
      </c>
      <c r="AC969" s="188">
        <v>89</v>
      </c>
      <c r="AD969" s="189">
        <v>20.094999999999978</v>
      </c>
    </row>
    <row r="970" spans="1:30" s="183" customFormat="1" ht="11.35" x14ac:dyDescent="0.35">
      <c r="A970" s="175">
        <v>957</v>
      </c>
      <c r="B970" s="175">
        <v>21.000000000000227</v>
      </c>
      <c r="C970" s="175">
        <v>1564.3500000000181</v>
      </c>
      <c r="D970" s="184">
        <v>6.3851020408164008</v>
      </c>
      <c r="E970" s="184">
        <v>5.3000321381832105</v>
      </c>
      <c r="F970" s="185">
        <v>1766.9124000000165</v>
      </c>
      <c r="G970" s="185">
        <v>38837.493075000421</v>
      </c>
      <c r="H970" s="185">
        <v>158.52037989796091</v>
      </c>
      <c r="I970" s="185">
        <v>289.67762809358533</v>
      </c>
      <c r="J970" s="185">
        <v>1600</v>
      </c>
      <c r="K970" s="185">
        <v>309550</v>
      </c>
      <c r="L970" s="185">
        <v>1263.4693877551019</v>
      </c>
      <c r="M970" s="185">
        <v>283.93135152483944</v>
      </c>
      <c r="N970" s="186">
        <v>5.7000000000000455</v>
      </c>
      <c r="O970" s="186">
        <v>75.299999999998477</v>
      </c>
      <c r="P970" s="186">
        <v>0.30734693877550401</v>
      </c>
      <c r="Q970" s="186">
        <v>1.0601128448869279</v>
      </c>
      <c r="R970" s="187">
        <v>0.93559148062612385</v>
      </c>
      <c r="S970" s="192">
        <v>11.700000000000001</v>
      </c>
      <c r="T970" s="192">
        <v>86.249999999998565</v>
      </c>
      <c r="U970" s="192">
        <v>0.30734693877550401</v>
      </c>
      <c r="V970" s="192">
        <v>1.2765363286358835</v>
      </c>
      <c r="W970" s="187">
        <v>0.9262253015139863</v>
      </c>
      <c r="X970" s="187">
        <v>1.8618167821401101</v>
      </c>
      <c r="Y970" s="188">
        <v>32</v>
      </c>
      <c r="Z970" s="188">
        <v>71</v>
      </c>
      <c r="AA970" s="188">
        <v>57</v>
      </c>
      <c r="AB970" s="188">
        <v>72</v>
      </c>
      <c r="AC970" s="188">
        <v>88</v>
      </c>
      <c r="AD970" s="189">
        <v>19.484999999999975</v>
      </c>
    </row>
    <row r="971" spans="1:30" s="183" customFormat="1" ht="11.35" x14ac:dyDescent="0.35">
      <c r="A971" s="175">
        <v>958</v>
      </c>
      <c r="B971" s="175">
        <v>34.350000000000477</v>
      </c>
      <c r="C971" s="175">
        <v>1453.5000000000202</v>
      </c>
      <c r="D971" s="184">
        <v>5.9326530612245723</v>
      </c>
      <c r="E971" s="184">
        <v>8.7433941751995352</v>
      </c>
      <c r="F971" s="185">
        <v>2744.0685000000408</v>
      </c>
      <c r="G971" s="185">
        <v>28304.211380000328</v>
      </c>
      <c r="H971" s="185">
        <v>115.52739338775645</v>
      </c>
      <c r="I971" s="185">
        <v>309.72887568960971</v>
      </c>
      <c r="J971" s="185">
        <v>1600</v>
      </c>
      <c r="K971" s="185">
        <v>306500</v>
      </c>
      <c r="L971" s="185">
        <v>1251.0204081632653</v>
      </c>
      <c r="M971" s="185">
        <v>267.71073282004551</v>
      </c>
      <c r="N971" s="186">
        <v>9.4500000000000171</v>
      </c>
      <c r="O971" s="186">
        <v>119.69999999999922</v>
      </c>
      <c r="P971" s="186">
        <v>0.48857142857142538</v>
      </c>
      <c r="Q971" s="186">
        <v>1.3904062385492622</v>
      </c>
      <c r="R971" s="187">
        <v>0.89779713114754156</v>
      </c>
      <c r="S971" s="192">
        <v>7.6500000000000341</v>
      </c>
      <c r="T971" s="192">
        <v>136.19999999999948</v>
      </c>
      <c r="U971" s="192">
        <v>0.48857142857142538</v>
      </c>
      <c r="V971" s="192">
        <v>1.4945446128724842</v>
      </c>
      <c r="W971" s="187">
        <v>0.8837090163934429</v>
      </c>
      <c r="X971" s="187">
        <v>1.7815061475409846</v>
      </c>
      <c r="Y971" s="188">
        <v>31</v>
      </c>
      <c r="Z971" s="188">
        <v>80</v>
      </c>
      <c r="AA971" s="188">
        <v>49</v>
      </c>
      <c r="AB971" s="188">
        <v>80</v>
      </c>
      <c r="AC971" s="188">
        <v>80</v>
      </c>
      <c r="AD971" s="189">
        <v>19.519999999999989</v>
      </c>
    </row>
    <row r="972" spans="1:30" s="183" customFormat="1" ht="11.35" x14ac:dyDescent="0.35">
      <c r="A972" s="175">
        <v>959</v>
      </c>
      <c r="B972" s="175">
        <v>35.399999999999991</v>
      </c>
      <c r="C972" s="175">
        <v>1959.5999999999983</v>
      </c>
      <c r="D972" s="184">
        <v>7.9983673469387684</v>
      </c>
      <c r="E972" s="184">
        <v>7.9972624278507167</v>
      </c>
      <c r="F972" s="185">
        <v>2757.4541999999969</v>
      </c>
      <c r="G972" s="185">
        <v>51535.168094999965</v>
      </c>
      <c r="H972" s="185">
        <v>210.34762487755089</v>
      </c>
      <c r="I972" s="185">
        <v>380.61869383048639</v>
      </c>
      <c r="J972" s="185">
        <v>1600</v>
      </c>
      <c r="K972" s="185">
        <v>313850</v>
      </c>
      <c r="L972" s="185">
        <v>1281.0204081632653</v>
      </c>
      <c r="M972" s="185">
        <v>272.69334318583111</v>
      </c>
      <c r="N972" s="186">
        <v>9.6000000000000014</v>
      </c>
      <c r="O972" s="186">
        <v>53.549999999998853</v>
      </c>
      <c r="P972" s="186">
        <v>0.21857142857142389</v>
      </c>
      <c r="Q972" s="186">
        <v>0.99511717738228622</v>
      </c>
      <c r="R972" s="187">
        <v>0.9526587985678302</v>
      </c>
      <c r="S972" s="192">
        <v>13.650000000000002</v>
      </c>
      <c r="T972" s="192">
        <v>69.149999999998897</v>
      </c>
      <c r="U972" s="192">
        <v>0.21857142857142389</v>
      </c>
      <c r="V972" s="192">
        <v>1.3390804058090702</v>
      </c>
      <c r="W972" s="187">
        <v>0.93886752420103525</v>
      </c>
      <c r="X972" s="187">
        <v>1.8915263227688655</v>
      </c>
      <c r="Y972" s="188">
        <v>27</v>
      </c>
      <c r="Z972" s="188">
        <v>73</v>
      </c>
      <c r="AA972" s="188">
        <v>60</v>
      </c>
      <c r="AB972" s="188">
        <v>82</v>
      </c>
      <c r="AC972" s="188">
        <v>78</v>
      </c>
      <c r="AD972" s="189">
        <v>18.852499999999978</v>
      </c>
    </row>
    <row r="973" spans="1:30" s="183" customFormat="1" ht="11.35" x14ac:dyDescent="0.35">
      <c r="A973" s="175">
        <v>960</v>
      </c>
      <c r="B973" s="175">
        <v>25.350000000000136</v>
      </c>
      <c r="C973" s="175">
        <v>1246.9500000000044</v>
      </c>
      <c r="D973" s="184">
        <v>5.0895918367347113</v>
      </c>
      <c r="E973" s="184">
        <v>5.9606327915199593</v>
      </c>
      <c r="F973" s="185">
        <v>1512.5840999999839</v>
      </c>
      <c r="G973" s="185">
        <v>32782.694775000098</v>
      </c>
      <c r="H973" s="185">
        <v>133.80691744897999</v>
      </c>
      <c r="I973" s="185">
        <v>296.81669247490464</v>
      </c>
      <c r="J973" s="185">
        <v>1600</v>
      </c>
      <c r="K973" s="185">
        <v>309000</v>
      </c>
      <c r="L973" s="185">
        <v>1261.2244897959183</v>
      </c>
      <c r="M973" s="185">
        <v>277.07216800508445</v>
      </c>
      <c r="N973" s="186">
        <v>7.5000000000000568</v>
      </c>
      <c r="O973" s="186">
        <v>130.64999999999901</v>
      </c>
      <c r="P973" s="186">
        <v>0.53326530612244494</v>
      </c>
      <c r="Q973" s="186">
        <v>1.4437561833734556</v>
      </c>
      <c r="R973" s="187">
        <v>0.89340350018357673</v>
      </c>
      <c r="S973" s="192">
        <v>7.6499999999998636</v>
      </c>
      <c r="T973" s="192">
        <v>140.84999999999926</v>
      </c>
      <c r="U973" s="192">
        <v>0.53326530612244494</v>
      </c>
      <c r="V973" s="192">
        <v>1.466054595030672</v>
      </c>
      <c r="W973" s="187">
        <v>0.88508138538734593</v>
      </c>
      <c r="X973" s="187">
        <v>1.7784848855709225</v>
      </c>
      <c r="Y973" s="188">
        <v>34</v>
      </c>
      <c r="Z973" s="188">
        <v>72</v>
      </c>
      <c r="AA973" s="188">
        <v>54</v>
      </c>
      <c r="AB973" s="188">
        <v>73</v>
      </c>
      <c r="AC973" s="188">
        <v>87</v>
      </c>
      <c r="AD973" s="189">
        <v>20.427499999999988</v>
      </c>
    </row>
    <row r="974" spans="1:30" s="183" customFormat="1" ht="11.35" x14ac:dyDescent="0.35">
      <c r="A974" s="175">
        <v>961</v>
      </c>
      <c r="B974" s="175">
        <v>17.25</v>
      </c>
      <c r="C974" s="175">
        <v>787.80000000000587</v>
      </c>
      <c r="D974" s="184">
        <v>3.2155102040816566</v>
      </c>
      <c r="E974" s="184">
        <v>3.8390204635782439</v>
      </c>
      <c r="F974" s="185">
        <v>923.61329999999714</v>
      </c>
      <c r="G974" s="185">
        <v>19652.215455000114</v>
      </c>
      <c r="H974" s="185">
        <v>80.213124306122921</v>
      </c>
      <c r="I974" s="185">
        <v>169.87532360390205</v>
      </c>
      <c r="J974" s="185">
        <v>1600</v>
      </c>
      <c r="K974" s="185">
        <v>312000</v>
      </c>
      <c r="L974" s="185">
        <v>1273.4693877551019</v>
      </c>
      <c r="M974" s="185">
        <v>259.07742228796718</v>
      </c>
      <c r="N974" s="186">
        <v>7.6500000000000341</v>
      </c>
      <c r="O974" s="186">
        <v>150.89999999999856</v>
      </c>
      <c r="P974" s="186">
        <v>0.61591836734693284</v>
      </c>
      <c r="Q974" s="186">
        <v>1.55734367997917</v>
      </c>
      <c r="R974" s="187">
        <v>0.87638240353895414</v>
      </c>
      <c r="S974" s="192">
        <v>11.700000000000001</v>
      </c>
      <c r="T974" s="192">
        <v>136.34999999999832</v>
      </c>
      <c r="U974" s="192">
        <v>0.61591836734693284</v>
      </c>
      <c r="V974" s="192">
        <v>1.5934928526338248</v>
      </c>
      <c r="W974" s="187">
        <v>0.88830179405259402</v>
      </c>
      <c r="X974" s="187">
        <v>1.7646841975915482</v>
      </c>
      <c r="Y974" s="188">
        <v>22</v>
      </c>
      <c r="Z974" s="188">
        <v>81</v>
      </c>
      <c r="AA974" s="188">
        <v>57</v>
      </c>
      <c r="AB974" s="188">
        <v>77</v>
      </c>
      <c r="AC974" s="188">
        <v>83</v>
      </c>
      <c r="AD974" s="189">
        <v>20.344999999999974</v>
      </c>
    </row>
    <row r="975" spans="1:30" s="183" customFormat="1" ht="11.35" x14ac:dyDescent="0.35">
      <c r="A975" s="175">
        <v>962</v>
      </c>
      <c r="B975" s="175">
        <v>11.100000000000023</v>
      </c>
      <c r="C975" s="175">
        <v>586.95000000000493</v>
      </c>
      <c r="D975" s="184">
        <v>2.3957142857143059</v>
      </c>
      <c r="E975" s="184">
        <v>2.8504011797018975</v>
      </c>
      <c r="F975" s="185">
        <v>843.29910000000416</v>
      </c>
      <c r="G975" s="185">
        <v>16732.868650000146</v>
      </c>
      <c r="H975" s="185">
        <v>68.297423061225089</v>
      </c>
      <c r="I975" s="185">
        <v>140.22814597723553</v>
      </c>
      <c r="J975" s="185">
        <v>1600</v>
      </c>
      <c r="K975" s="185">
        <v>319100</v>
      </c>
      <c r="L975" s="185">
        <v>1302.4489795918366</v>
      </c>
      <c r="M975" s="185">
        <v>267.37591431985931</v>
      </c>
      <c r="N975" s="186">
        <v>7.6500000000000057</v>
      </c>
      <c r="O975" s="186">
        <v>132.59999999999843</v>
      </c>
      <c r="P975" s="186">
        <v>0.54122448979591198</v>
      </c>
      <c r="Q975" s="186">
        <v>1.4812677786898119</v>
      </c>
      <c r="R975" s="187">
        <v>0.89258809234508019</v>
      </c>
      <c r="S975" s="192">
        <v>9.5999999999996817</v>
      </c>
      <c r="T975" s="192">
        <v>144.59999999999849</v>
      </c>
      <c r="U975" s="192">
        <v>0.54122448979591198</v>
      </c>
      <c r="V975" s="192">
        <v>1.5459843405192566</v>
      </c>
      <c r="W975" s="187">
        <v>0.88286755771567538</v>
      </c>
      <c r="X975" s="187">
        <v>1.7754556500607555</v>
      </c>
      <c r="Y975" s="188">
        <v>28</v>
      </c>
      <c r="Z975" s="188">
        <v>70</v>
      </c>
      <c r="AA975" s="188">
        <v>62</v>
      </c>
      <c r="AB975" s="188">
        <v>73</v>
      </c>
      <c r="AC975" s="188">
        <v>87</v>
      </c>
      <c r="AD975" s="189">
        <v>20.574999999999974</v>
      </c>
    </row>
    <row r="976" spans="1:30" s="183" customFormat="1" ht="11.35" x14ac:dyDescent="0.35">
      <c r="A976" s="175">
        <v>963</v>
      </c>
      <c r="B976" s="175">
        <v>22.350000000000193</v>
      </c>
      <c r="C976" s="175">
        <v>922.95000000000778</v>
      </c>
      <c r="D976" s="184">
        <v>3.7671428571428889</v>
      </c>
      <c r="E976" s="184">
        <v>4.5708036384906698</v>
      </c>
      <c r="F976" s="185">
        <v>1485.8127000000084</v>
      </c>
      <c r="G976" s="185">
        <v>21786.788415000214</v>
      </c>
      <c r="H976" s="185">
        <v>88.925667000000871</v>
      </c>
      <c r="I976" s="185">
        <v>204.44620717786481</v>
      </c>
      <c r="J976" s="185">
        <v>1600</v>
      </c>
      <c r="K976" s="185">
        <v>301150</v>
      </c>
      <c r="L976" s="185">
        <v>1229.1836734693877</v>
      </c>
      <c r="M976" s="185">
        <v>280.43318901806862</v>
      </c>
      <c r="N976" s="186">
        <v>9.1499999999999915</v>
      </c>
      <c r="O976" s="186">
        <v>161.09999999999872</v>
      </c>
      <c r="P976" s="186">
        <v>0.65755102040815805</v>
      </c>
      <c r="Q976" s="186">
        <v>1.7066991084463183</v>
      </c>
      <c r="R976" s="187">
        <v>0.86825318940137486</v>
      </c>
      <c r="S976" s="192">
        <v>11.700000000000001</v>
      </c>
      <c r="T976" s="192">
        <v>172.79999999999876</v>
      </c>
      <c r="U976" s="192">
        <v>0.65755102040815805</v>
      </c>
      <c r="V976" s="192">
        <v>1.9510695911083153</v>
      </c>
      <c r="W976" s="187">
        <v>0.85868498527968695</v>
      </c>
      <c r="X976" s="187">
        <v>1.7269381746810617</v>
      </c>
      <c r="Y976" s="188">
        <v>45</v>
      </c>
      <c r="Z976" s="188">
        <v>71</v>
      </c>
      <c r="AA976" s="188">
        <v>44</v>
      </c>
      <c r="AB976" s="188">
        <v>75</v>
      </c>
      <c r="AC976" s="188">
        <v>85</v>
      </c>
      <c r="AD976" s="189">
        <v>20.379999999999978</v>
      </c>
    </row>
    <row r="977" spans="1:30" s="183" customFormat="1" ht="11.35" x14ac:dyDescent="0.35">
      <c r="A977" s="175">
        <v>964</v>
      </c>
      <c r="B977" s="175">
        <v>18.150000000000006</v>
      </c>
      <c r="C977" s="175">
        <v>676.35000000000502</v>
      </c>
      <c r="D977" s="184">
        <v>2.7606122448979797</v>
      </c>
      <c r="E977" s="184">
        <v>3.8253374479688955</v>
      </c>
      <c r="F977" s="185">
        <v>1258.2558000000124</v>
      </c>
      <c r="G977" s="185">
        <v>14357.278725000097</v>
      </c>
      <c r="H977" s="185">
        <v>58.60113765306162</v>
      </c>
      <c r="I977" s="185">
        <v>127.94711810955855</v>
      </c>
      <c r="J977" s="185">
        <v>1600</v>
      </c>
      <c r="K977" s="185">
        <v>306250</v>
      </c>
      <c r="L977" s="185">
        <v>1250</v>
      </c>
      <c r="M977" s="185">
        <v>288.43841857747628</v>
      </c>
      <c r="N977" s="186">
        <v>7.6500000000000057</v>
      </c>
      <c r="O977" s="186">
        <v>150.1499999999985</v>
      </c>
      <c r="P977" s="186">
        <v>0.61285714285713677</v>
      </c>
      <c r="Q977" s="186">
        <v>1.5814329982230713</v>
      </c>
      <c r="R977" s="187">
        <v>0.87722310805838444</v>
      </c>
      <c r="S977" s="192">
        <v>11.700000000000001</v>
      </c>
      <c r="T977" s="192">
        <v>168.44999999999885</v>
      </c>
      <c r="U977" s="192">
        <v>0.61285714285713677</v>
      </c>
      <c r="V977" s="192">
        <v>1.8121906526426961</v>
      </c>
      <c r="W977" s="187">
        <v>0.86225929105850685</v>
      </c>
      <c r="X977" s="187">
        <v>1.7394823991168913</v>
      </c>
      <c r="Y977" s="188">
        <v>39</v>
      </c>
      <c r="Z977" s="188">
        <v>64</v>
      </c>
      <c r="AA977" s="188">
        <v>57</v>
      </c>
      <c r="AB977" s="188">
        <v>80</v>
      </c>
      <c r="AC977" s="188">
        <v>80</v>
      </c>
      <c r="AD977" s="189">
        <v>20.382499999999975</v>
      </c>
    </row>
    <row r="978" spans="1:30" s="183" customFormat="1" ht="11.35" x14ac:dyDescent="0.35">
      <c r="A978" s="175">
        <v>965</v>
      </c>
      <c r="B978" s="175">
        <v>16.050000000000182</v>
      </c>
      <c r="C978" s="175">
        <v>970.05000000001485</v>
      </c>
      <c r="D978" s="184">
        <v>3.9593877551021013</v>
      </c>
      <c r="E978" s="184">
        <v>4.5873147473040863</v>
      </c>
      <c r="F978" s="185">
        <v>1392.1128000000124</v>
      </c>
      <c r="G978" s="185">
        <v>23729.797135000361</v>
      </c>
      <c r="H978" s="185">
        <v>96.856314836736161</v>
      </c>
      <c r="I978" s="185">
        <v>218.39115270568144</v>
      </c>
      <c r="J978" s="185">
        <v>1600</v>
      </c>
      <c r="K978" s="185">
        <v>316850</v>
      </c>
      <c r="L978" s="185">
        <v>1293.2653061224489</v>
      </c>
      <c r="M978" s="185">
        <v>269.87692819759343</v>
      </c>
      <c r="N978" s="186">
        <v>8.3999999999999204</v>
      </c>
      <c r="O978" s="186">
        <v>97.799999999999031</v>
      </c>
      <c r="P978" s="186">
        <v>0.39918367346938383</v>
      </c>
      <c r="Q978" s="186">
        <v>1.3292421061572983</v>
      </c>
      <c r="R978" s="187">
        <v>0.91759352881698752</v>
      </c>
      <c r="S978" s="192">
        <v>7.6499999999999773</v>
      </c>
      <c r="T978" s="192">
        <v>105.14999999999903</v>
      </c>
      <c r="U978" s="192">
        <v>0.39918367346938383</v>
      </c>
      <c r="V978" s="192">
        <v>1.2048805068544819</v>
      </c>
      <c r="W978" s="187">
        <v>0.91140040444893911</v>
      </c>
      <c r="X978" s="187">
        <v>1.8289939332659266</v>
      </c>
      <c r="Y978" s="188">
        <v>27</v>
      </c>
      <c r="Z978" s="188">
        <v>68</v>
      </c>
      <c r="AA978" s="188">
        <v>65</v>
      </c>
      <c r="AB978" s="188">
        <v>81</v>
      </c>
      <c r="AC978" s="188">
        <v>79</v>
      </c>
      <c r="AD978" s="189">
        <v>19.779999999999983</v>
      </c>
    </row>
    <row r="979" spans="1:30" s="183" customFormat="1" ht="11.35" x14ac:dyDescent="0.35">
      <c r="A979" s="175">
        <v>966</v>
      </c>
      <c r="B979" s="175">
        <v>21.000000000000227</v>
      </c>
      <c r="C979" s="175">
        <v>974.85000000000321</v>
      </c>
      <c r="D979" s="184">
        <v>3.9789795918367479</v>
      </c>
      <c r="E979" s="184">
        <v>5.1950260909496517</v>
      </c>
      <c r="F979" s="185">
        <v>1084.2416999999982</v>
      </c>
      <c r="G979" s="185">
        <v>21642.594680000057</v>
      </c>
      <c r="H979" s="185">
        <v>88.33712114285737</v>
      </c>
      <c r="I979" s="185">
        <v>174.71165180826267</v>
      </c>
      <c r="J979" s="185">
        <v>1600</v>
      </c>
      <c r="K979" s="185">
        <v>313100</v>
      </c>
      <c r="L979" s="185">
        <v>1277.9591836734694</v>
      </c>
      <c r="M979" s="185">
        <v>288.62292883364495</v>
      </c>
      <c r="N979" s="186">
        <v>7.7999999999996135</v>
      </c>
      <c r="O979" s="186">
        <v>128.69999999999985</v>
      </c>
      <c r="P979" s="186">
        <v>0.52530612244897901</v>
      </c>
      <c r="Q979" s="186">
        <v>1.4474158743367467</v>
      </c>
      <c r="R979" s="187">
        <v>0.89122718052738359</v>
      </c>
      <c r="S979" s="192">
        <v>7.6500000000000057</v>
      </c>
      <c r="T979" s="192">
        <v>139.20000000000007</v>
      </c>
      <c r="U979" s="192">
        <v>0.52530612244897901</v>
      </c>
      <c r="V979" s="192">
        <v>1.5171447425860556</v>
      </c>
      <c r="W979" s="187">
        <v>0.88235294117647056</v>
      </c>
      <c r="X979" s="187">
        <v>1.773580121703854</v>
      </c>
      <c r="Y979" s="188">
        <v>37</v>
      </c>
      <c r="Z979" s="188">
        <v>61</v>
      </c>
      <c r="AA979" s="188">
        <v>62</v>
      </c>
      <c r="AB979" s="188">
        <v>80</v>
      </c>
      <c r="AC979" s="188">
        <v>80</v>
      </c>
      <c r="AD979" s="189">
        <v>19.720000000000002</v>
      </c>
    </row>
    <row r="980" spans="1:30" s="183" customFormat="1" ht="11.35" x14ac:dyDescent="0.35">
      <c r="A980" s="175">
        <v>967</v>
      </c>
      <c r="B980" s="175">
        <v>15.000000000000171</v>
      </c>
      <c r="C980" s="175">
        <v>685.20000000001937</v>
      </c>
      <c r="D980" s="184">
        <v>2.7967346938776303</v>
      </c>
      <c r="E980" s="184">
        <v>3.3729926560864629</v>
      </c>
      <c r="F980" s="185">
        <v>829.91340000001128</v>
      </c>
      <c r="G980" s="185">
        <v>15959.100825000518</v>
      </c>
      <c r="H980" s="185">
        <v>65.139187040818442</v>
      </c>
      <c r="I980" s="185">
        <v>134.18074964557064</v>
      </c>
      <c r="J980" s="185">
        <v>1600</v>
      </c>
      <c r="K980" s="185">
        <v>315900</v>
      </c>
      <c r="L980" s="185">
        <v>1289.3877551020407</v>
      </c>
      <c r="M980" s="185">
        <v>278.14821030995012</v>
      </c>
      <c r="N980" s="186">
        <v>9.5999999999999091</v>
      </c>
      <c r="O980" s="186">
        <v>138.14999999999787</v>
      </c>
      <c r="P980" s="186">
        <v>0.56387755102039949</v>
      </c>
      <c r="Q980" s="186">
        <v>1.4666411055489093</v>
      </c>
      <c r="R980" s="187">
        <v>0.88753205519599621</v>
      </c>
      <c r="S980" s="192">
        <v>13.650000000000002</v>
      </c>
      <c r="T980" s="192">
        <v>145.34999999999772</v>
      </c>
      <c r="U980" s="192">
        <v>0.56387755102039949</v>
      </c>
      <c r="V980" s="192">
        <v>1.6674700918436234</v>
      </c>
      <c r="W980" s="187">
        <v>0.8816705336426931</v>
      </c>
      <c r="X980" s="187">
        <v>1.7692025888386893</v>
      </c>
      <c r="Y980" s="188">
        <v>25</v>
      </c>
      <c r="Z980" s="188">
        <v>70</v>
      </c>
      <c r="AA980" s="188">
        <v>65</v>
      </c>
      <c r="AB980" s="188">
        <v>91</v>
      </c>
      <c r="AC980" s="188">
        <v>69</v>
      </c>
      <c r="AD980" s="189">
        <v>20.472499999999965</v>
      </c>
    </row>
    <row r="981" spans="1:30" s="183" customFormat="1" ht="11.35" x14ac:dyDescent="0.35">
      <c r="A981" s="175">
        <v>968</v>
      </c>
      <c r="B981" s="175">
        <v>18.150000000000432</v>
      </c>
      <c r="C981" s="175">
        <v>787.05000000001121</v>
      </c>
      <c r="D981" s="184">
        <v>3.2124489795918825</v>
      </c>
      <c r="E981" s="184">
        <v>4.1232619441271092</v>
      </c>
      <c r="F981" s="185">
        <v>1285.0272000000286</v>
      </c>
      <c r="G981" s="185">
        <v>20172.91918500029</v>
      </c>
      <c r="H981" s="185">
        <v>82.338445653062408</v>
      </c>
      <c r="I981" s="185">
        <v>179.39341160032748</v>
      </c>
      <c r="J981" s="185">
        <v>1600</v>
      </c>
      <c r="K981" s="185">
        <v>311350</v>
      </c>
      <c r="L981" s="185">
        <v>1270.8163265306123</v>
      </c>
      <c r="M981" s="185">
        <v>279.77476841886119</v>
      </c>
      <c r="N981" s="186">
        <v>7.1999999999999318</v>
      </c>
      <c r="O981" s="186">
        <v>122.54999999999919</v>
      </c>
      <c r="P981" s="186">
        <v>0.50020408163264973</v>
      </c>
      <c r="Q981" s="186">
        <v>1.33718490971523</v>
      </c>
      <c r="R981" s="187">
        <v>0.89609563779727897</v>
      </c>
      <c r="S981" s="192">
        <v>13.650000000000002</v>
      </c>
      <c r="T981" s="192">
        <v>126.44999999999925</v>
      </c>
      <c r="U981" s="192">
        <v>0.50020408163264973</v>
      </c>
      <c r="V981" s="192">
        <v>1.4936667067476668</v>
      </c>
      <c r="W981" s="187">
        <v>0.89278901182754733</v>
      </c>
      <c r="X981" s="187">
        <v>1.7888846496248263</v>
      </c>
      <c r="Y981" s="188">
        <v>34</v>
      </c>
      <c r="Z981" s="188">
        <v>70</v>
      </c>
      <c r="AA981" s="188">
        <v>56</v>
      </c>
      <c r="AB981" s="188">
        <v>77</v>
      </c>
      <c r="AC981" s="188">
        <v>83</v>
      </c>
      <c r="AD981" s="189">
        <v>19.657499999999985</v>
      </c>
    </row>
    <row r="982" spans="1:30" s="183" customFormat="1" ht="11.35" x14ac:dyDescent="0.35">
      <c r="A982" s="175">
        <v>969</v>
      </c>
      <c r="B982" s="175">
        <v>10.349999999999909</v>
      </c>
      <c r="C982" s="175">
        <v>338.70000000000294</v>
      </c>
      <c r="D982" s="184">
        <v>1.3824489795918486</v>
      </c>
      <c r="E982" s="184">
        <v>2.1677919288463783</v>
      </c>
      <c r="F982" s="185">
        <v>588.9708000000021</v>
      </c>
      <c r="G982" s="185">
        <v>6465.0700050000842</v>
      </c>
      <c r="H982" s="185">
        <v>26.388040836735037</v>
      </c>
      <c r="I982" s="185">
        <v>72.663309755803382</v>
      </c>
      <c r="J982" s="185">
        <v>1600</v>
      </c>
      <c r="K982" s="185">
        <v>308400</v>
      </c>
      <c r="L982" s="185">
        <v>1258.7755102040817</v>
      </c>
      <c r="M982" s="185">
        <v>267.91264062068672</v>
      </c>
      <c r="N982" s="186">
        <v>9.6000000000000227</v>
      </c>
      <c r="O982" s="186">
        <v>189.44999999999911</v>
      </c>
      <c r="P982" s="186">
        <v>0.77326530612244537</v>
      </c>
      <c r="Q982" s="186">
        <v>1.767798700332684</v>
      </c>
      <c r="R982" s="187">
        <v>0.84904983865184713</v>
      </c>
      <c r="S982" s="192">
        <v>9.5999999999999091</v>
      </c>
      <c r="T982" s="192">
        <v>208.04999999999893</v>
      </c>
      <c r="U982" s="192">
        <v>0.77326530612244537</v>
      </c>
      <c r="V982" s="192">
        <v>1.90442198616054</v>
      </c>
      <c r="W982" s="187">
        <v>0.83422971196366746</v>
      </c>
      <c r="X982" s="187">
        <v>1.6832795506155147</v>
      </c>
      <c r="Y982" s="188">
        <v>33</v>
      </c>
      <c r="Z982" s="188">
        <v>73</v>
      </c>
      <c r="AA982" s="188">
        <v>54</v>
      </c>
      <c r="AB982" s="188">
        <v>79</v>
      </c>
      <c r="AC982" s="188">
        <v>81</v>
      </c>
      <c r="AD982" s="189">
        <v>20.917499999999979</v>
      </c>
    </row>
    <row r="983" spans="1:30" s="183" customFormat="1" ht="11.35" x14ac:dyDescent="0.35">
      <c r="A983" s="175">
        <v>970</v>
      </c>
      <c r="B983" s="175">
        <v>26.400000000000091</v>
      </c>
      <c r="C983" s="175">
        <v>1139.100000000012</v>
      </c>
      <c r="D983" s="184">
        <v>4.6493877551020892</v>
      </c>
      <c r="E983" s="184">
        <v>6.522964605650678</v>
      </c>
      <c r="F983" s="185">
        <v>1981.0836000000043</v>
      </c>
      <c r="G983" s="185">
        <v>27697.392980000328</v>
      </c>
      <c r="H983" s="185">
        <v>113.05058359183808</v>
      </c>
      <c r="I983" s="185">
        <v>294.72304741449011</v>
      </c>
      <c r="J983" s="185">
        <v>1600</v>
      </c>
      <c r="K983" s="185">
        <v>307000</v>
      </c>
      <c r="L983" s="185">
        <v>1253.0612244897959</v>
      </c>
      <c r="M983" s="185">
        <v>272.81324364541143</v>
      </c>
      <c r="N983" s="186">
        <v>7.6500000000000341</v>
      </c>
      <c r="O983" s="186">
        <v>161.099999999999</v>
      </c>
      <c r="P983" s="186">
        <v>0.65755102040815916</v>
      </c>
      <c r="Q983" s="186">
        <v>1.6084542658900856</v>
      </c>
      <c r="R983" s="187">
        <v>0.86805896805896865</v>
      </c>
      <c r="S983" s="192">
        <v>7.8000000000000007</v>
      </c>
      <c r="T983" s="192">
        <v>148.49999999999943</v>
      </c>
      <c r="U983" s="192">
        <v>0.65755102040815916</v>
      </c>
      <c r="V983" s="192">
        <v>1.5263744361627063</v>
      </c>
      <c r="W983" s="187">
        <v>0.87837837837837873</v>
      </c>
      <c r="X983" s="187">
        <v>1.7464373464373475</v>
      </c>
      <c r="Y983" s="188">
        <v>37</v>
      </c>
      <c r="Z983" s="188">
        <v>78</v>
      </c>
      <c r="AA983" s="188">
        <v>45</v>
      </c>
      <c r="AB983" s="188">
        <v>86</v>
      </c>
      <c r="AC983" s="188">
        <v>74</v>
      </c>
      <c r="AD983" s="189">
        <v>20.34999999999998</v>
      </c>
    </row>
    <row r="984" spans="1:30" s="183" customFormat="1" ht="11.35" x14ac:dyDescent="0.35">
      <c r="A984" s="175">
        <v>971</v>
      </c>
      <c r="B984" s="175">
        <v>20.400000000000205</v>
      </c>
      <c r="C984" s="175">
        <v>740.70000000001289</v>
      </c>
      <c r="D984" s="184">
        <v>3.0232653061225014</v>
      </c>
      <c r="E984" s="184">
        <v>4.4355435598276012</v>
      </c>
      <c r="F984" s="185">
        <v>1485.8127000000186</v>
      </c>
      <c r="G984" s="185">
        <v>20997.478305000419</v>
      </c>
      <c r="H984" s="185">
        <v>85.703993081634366</v>
      </c>
      <c r="I984" s="185">
        <v>220.29053979255428</v>
      </c>
      <c r="J984" s="185">
        <v>1600</v>
      </c>
      <c r="K984" s="185">
        <v>316900</v>
      </c>
      <c r="L984" s="185">
        <v>1293.4693877551019</v>
      </c>
      <c r="M984" s="185">
        <v>271.94315206030183</v>
      </c>
      <c r="N984" s="186">
        <v>9.6000000000000227</v>
      </c>
      <c r="O984" s="186">
        <v>169.3499999999986</v>
      </c>
      <c r="P984" s="186">
        <v>0.69122448979591267</v>
      </c>
      <c r="Q984" s="186">
        <v>1.7517188662233967</v>
      </c>
      <c r="R984" s="187">
        <v>0.86541900107283443</v>
      </c>
      <c r="S984" s="192">
        <v>9.6000000000000227</v>
      </c>
      <c r="T984" s="192">
        <v>177.44999999999837</v>
      </c>
      <c r="U984" s="192">
        <v>0.69122448979591267</v>
      </c>
      <c r="V984" s="192">
        <v>1.8561130724459889</v>
      </c>
      <c r="W984" s="187">
        <v>0.85898200023840843</v>
      </c>
      <c r="X984" s="187">
        <v>1.724401001311243</v>
      </c>
      <c r="Y984" s="188">
        <v>23</v>
      </c>
      <c r="Z984" s="188">
        <v>68</v>
      </c>
      <c r="AA984" s="188">
        <v>69</v>
      </c>
      <c r="AB984" s="188">
        <v>75</v>
      </c>
      <c r="AC984" s="188">
        <v>85</v>
      </c>
      <c r="AD984" s="189">
        <v>20.972499999999975</v>
      </c>
    </row>
    <row r="985" spans="1:30" s="183" customFormat="1" ht="11.35" x14ac:dyDescent="0.35">
      <c r="A985" s="175">
        <v>972</v>
      </c>
      <c r="B985" s="175">
        <v>30.750000000000227</v>
      </c>
      <c r="C985" s="175">
        <v>992.70000000000948</v>
      </c>
      <c r="D985" s="184">
        <v>4.0518367346939161</v>
      </c>
      <c r="E985" s="184">
        <v>6.7474377873788303</v>
      </c>
      <c r="F985" s="185">
        <v>2543.2830000000208</v>
      </c>
      <c r="G985" s="185">
        <v>31547.194665000381</v>
      </c>
      <c r="H985" s="185">
        <v>128.76405985714442</v>
      </c>
      <c r="I985" s="185">
        <v>358.02611869385555</v>
      </c>
      <c r="J985" s="185">
        <v>1600</v>
      </c>
      <c r="K985" s="185">
        <v>314950</v>
      </c>
      <c r="L985" s="185">
        <v>1285.5102040816328</v>
      </c>
      <c r="M985" s="185">
        <v>270.67054882644214</v>
      </c>
      <c r="N985" s="186">
        <v>7.8000000000000114</v>
      </c>
      <c r="O985" s="186">
        <v>156.14999999999901</v>
      </c>
      <c r="P985" s="186">
        <v>0.63734693877550619</v>
      </c>
      <c r="Q985" s="186">
        <v>1.6140022237656573</v>
      </c>
      <c r="R985" s="187">
        <v>0.87590892835856538</v>
      </c>
      <c r="S985" s="192">
        <v>11.700000000000001</v>
      </c>
      <c r="T985" s="192">
        <v>184.34999999999917</v>
      </c>
      <c r="U985" s="192">
        <v>0.63734693877550619</v>
      </c>
      <c r="V985" s="192">
        <v>1.8178909715591836</v>
      </c>
      <c r="W985" s="187">
        <v>0.85349862915723018</v>
      </c>
      <c r="X985" s="187">
        <v>1.7294075575157954</v>
      </c>
      <c r="Y985" s="188">
        <v>28</v>
      </c>
      <c r="Z985" s="188">
        <v>74</v>
      </c>
      <c r="AA985" s="188">
        <v>58</v>
      </c>
      <c r="AB985" s="188">
        <v>70</v>
      </c>
      <c r="AC985" s="188">
        <v>90</v>
      </c>
      <c r="AD985" s="189">
        <v>20.972499999999982</v>
      </c>
    </row>
    <row r="986" spans="1:30" s="183" customFormat="1" ht="11.35" x14ac:dyDescent="0.35">
      <c r="A986" s="175">
        <v>973</v>
      </c>
      <c r="B986" s="175">
        <v>19.5</v>
      </c>
      <c r="C986" s="175">
        <v>667.35000000000343</v>
      </c>
      <c r="D986" s="184">
        <v>2.7238775510204221</v>
      </c>
      <c r="E986" s="184">
        <v>3.9852611739118378</v>
      </c>
      <c r="F986" s="185">
        <v>1177.9416000000144</v>
      </c>
      <c r="G986" s="185">
        <v>16564.357560000062</v>
      </c>
      <c r="H986" s="185">
        <v>67.60962269387781</v>
      </c>
      <c r="I986" s="185">
        <v>156.10772250486403</v>
      </c>
      <c r="J986" s="185">
        <v>1600</v>
      </c>
      <c r="K986" s="185">
        <v>313750</v>
      </c>
      <c r="L986" s="185">
        <v>1280.6122448979593</v>
      </c>
      <c r="M986" s="185">
        <v>268.5373875980261</v>
      </c>
      <c r="N986" s="186">
        <v>9.6000000000000227</v>
      </c>
      <c r="O986" s="186">
        <v>185.39999999999844</v>
      </c>
      <c r="P986" s="186">
        <v>0.75673469387754466</v>
      </c>
      <c r="Q986" s="186">
        <v>1.8507324510997432</v>
      </c>
      <c r="R986" s="187">
        <v>0.850399419026871</v>
      </c>
      <c r="S986" s="192">
        <v>9.75</v>
      </c>
      <c r="T986" s="192">
        <v>178.49999999999841</v>
      </c>
      <c r="U986" s="192">
        <v>0.75673469387754466</v>
      </c>
      <c r="V986" s="192">
        <v>1.7809959913799465</v>
      </c>
      <c r="W986" s="187">
        <v>0.85596707818930151</v>
      </c>
      <c r="X986" s="187">
        <v>1.7063664972161725</v>
      </c>
      <c r="Y986" s="188">
        <v>31</v>
      </c>
      <c r="Z986" s="188">
        <v>72</v>
      </c>
      <c r="AA986" s="188">
        <v>57</v>
      </c>
      <c r="AB986" s="188">
        <v>72</v>
      </c>
      <c r="AC986" s="188">
        <v>88</v>
      </c>
      <c r="AD986" s="189">
        <v>20.654999999999973</v>
      </c>
    </row>
    <row r="987" spans="1:30" s="183" customFormat="1" ht="11.35" x14ac:dyDescent="0.35">
      <c r="A987" s="175">
        <v>974</v>
      </c>
      <c r="B987" s="175">
        <v>19.950000000000728</v>
      </c>
      <c r="C987" s="175">
        <v>1141.9500000000241</v>
      </c>
      <c r="D987" s="184">
        <v>4.6610204081633642</v>
      </c>
      <c r="E987" s="184">
        <v>5.0392538011628067</v>
      </c>
      <c r="F987" s="185">
        <v>1325.1842999999717</v>
      </c>
      <c r="G987" s="185">
        <v>23873.321585000456</v>
      </c>
      <c r="H987" s="185">
        <v>97.442128918369207</v>
      </c>
      <c r="I987" s="185">
        <v>193.16249921823641</v>
      </c>
      <c r="J987" s="185">
        <v>1600</v>
      </c>
      <c r="K987" s="185">
        <v>317150</v>
      </c>
      <c r="L987" s="185">
        <v>1294.4897959183672</v>
      </c>
      <c r="M987" s="185">
        <v>266.35103504747241</v>
      </c>
      <c r="N987" s="186">
        <v>9.5999999999999091</v>
      </c>
      <c r="O987" s="186">
        <v>91.349999999998616</v>
      </c>
      <c r="P987" s="186">
        <v>0.37285714285713722</v>
      </c>
      <c r="Q987" s="186">
        <v>1.3082055034833913</v>
      </c>
      <c r="R987" s="187">
        <v>0.92388451443569664</v>
      </c>
      <c r="S987" s="192">
        <v>15.600000000000001</v>
      </c>
      <c r="T987" s="192">
        <v>106.34999999999852</v>
      </c>
      <c r="U987" s="192">
        <v>0.37285714285713722</v>
      </c>
      <c r="V987" s="192">
        <v>1.5380394140627167</v>
      </c>
      <c r="W987" s="187">
        <v>0.9113860767404085</v>
      </c>
      <c r="X987" s="187">
        <v>1.8352705911761051</v>
      </c>
      <c r="Y987" s="188">
        <v>23</v>
      </c>
      <c r="Z987" s="188">
        <v>68</v>
      </c>
      <c r="AA987" s="188">
        <v>69</v>
      </c>
      <c r="AB987" s="188">
        <v>95</v>
      </c>
      <c r="AC987" s="188">
        <v>65</v>
      </c>
      <c r="AD987" s="189">
        <v>20.002499999999976</v>
      </c>
    </row>
    <row r="988" spans="1:30" s="183" customFormat="1" ht="11.35" x14ac:dyDescent="0.35">
      <c r="A988" s="175">
        <v>975</v>
      </c>
      <c r="B988" s="175">
        <v>20.549999999999997</v>
      </c>
      <c r="C988" s="175">
        <v>785.24999999999693</v>
      </c>
      <c r="D988" s="184">
        <v>3.205102040816314</v>
      </c>
      <c r="E988" s="184">
        <v>3.757847593320792</v>
      </c>
      <c r="F988" s="185">
        <v>1231.4843999999998</v>
      </c>
      <c r="G988" s="185">
        <v>17208.879014999919</v>
      </c>
      <c r="H988" s="185">
        <v>70.240322510203754</v>
      </c>
      <c r="I988" s="185">
        <v>144.98792208986987</v>
      </c>
      <c r="J988" s="185">
        <v>1600</v>
      </c>
      <c r="K988" s="185">
        <v>311700</v>
      </c>
      <c r="L988" s="185">
        <v>1272.2448979591836</v>
      </c>
      <c r="M988" s="185">
        <v>278.50791926023516</v>
      </c>
      <c r="N988" s="186">
        <v>9.6000000000000227</v>
      </c>
      <c r="O988" s="186">
        <v>158.84999999999877</v>
      </c>
      <c r="P988" s="186">
        <v>0.64836734693877052</v>
      </c>
      <c r="Q988" s="186">
        <v>1.7599417219053477</v>
      </c>
      <c r="R988" s="187">
        <v>0.87033182319089097</v>
      </c>
      <c r="S988" s="192">
        <v>9.3000000000000398</v>
      </c>
      <c r="T988" s="192">
        <v>136.0499999999987</v>
      </c>
      <c r="U988" s="192">
        <v>0.64836734693877052</v>
      </c>
      <c r="V988" s="192">
        <v>1.6658307901700984</v>
      </c>
      <c r="W988" s="187">
        <v>0.88894330843639136</v>
      </c>
      <c r="X988" s="187">
        <v>1.7592751316272823</v>
      </c>
      <c r="Y988" s="188">
        <v>36</v>
      </c>
      <c r="Z988" s="188">
        <v>75</v>
      </c>
      <c r="AA988" s="188">
        <v>49</v>
      </c>
      <c r="AB988" s="188">
        <v>85</v>
      </c>
      <c r="AC988" s="188">
        <v>75</v>
      </c>
      <c r="AD988" s="189">
        <v>20.417499999999976</v>
      </c>
    </row>
    <row r="989" spans="1:30" s="183" customFormat="1" ht="11.35" x14ac:dyDescent="0.35">
      <c r="A989" s="175">
        <v>976</v>
      </c>
      <c r="B989" s="175">
        <v>25.049999999999955</v>
      </c>
      <c r="C989" s="175">
        <v>1279.9500000000151</v>
      </c>
      <c r="D989" s="184">
        <v>5.2242857142857755</v>
      </c>
      <c r="E989" s="184">
        <v>5.8473733068929628</v>
      </c>
      <c r="F989" s="185">
        <v>1793.6838000000125</v>
      </c>
      <c r="G989" s="185">
        <v>31760.919675000438</v>
      </c>
      <c r="H989" s="185">
        <v>129.63640683673648</v>
      </c>
      <c r="I989" s="185">
        <v>260.33513691252875</v>
      </c>
      <c r="J989" s="185">
        <v>1600</v>
      </c>
      <c r="K989" s="185">
        <v>313850</v>
      </c>
      <c r="L989" s="185">
        <v>1281.0204081632653</v>
      </c>
      <c r="M989" s="185">
        <v>272.69334318583111</v>
      </c>
      <c r="N989" s="186">
        <v>7.6499999999999915</v>
      </c>
      <c r="O989" s="186">
        <v>103.49999999999844</v>
      </c>
      <c r="P989" s="186">
        <v>0.42244897959183036</v>
      </c>
      <c r="Q989" s="186">
        <v>1.3401531148945685</v>
      </c>
      <c r="R989" s="187">
        <v>0.91341448111431922</v>
      </c>
      <c r="S989" s="192">
        <v>13.650000000000002</v>
      </c>
      <c r="T989" s="192">
        <v>114.44999999999845</v>
      </c>
      <c r="U989" s="192">
        <v>0.42244897959183036</v>
      </c>
      <c r="V989" s="192">
        <v>1.5713012775779156</v>
      </c>
      <c r="W989" s="187">
        <v>0.90425398418873248</v>
      </c>
      <c r="X989" s="187">
        <v>1.8176684653030517</v>
      </c>
      <c r="Y989" s="188">
        <v>26</v>
      </c>
      <c r="Z989" s="188">
        <v>72</v>
      </c>
      <c r="AA989" s="188">
        <v>62</v>
      </c>
      <c r="AB989" s="188">
        <v>71</v>
      </c>
      <c r="AC989" s="188">
        <v>89</v>
      </c>
      <c r="AD989" s="189">
        <v>19.922499999999975</v>
      </c>
    </row>
    <row r="990" spans="1:30" s="183" customFormat="1" ht="11.35" x14ac:dyDescent="0.35">
      <c r="A990" s="175">
        <v>977</v>
      </c>
      <c r="B990" s="175">
        <v>18.75</v>
      </c>
      <c r="C990" s="175">
        <v>1158.4500000000085</v>
      </c>
      <c r="D990" s="184">
        <v>4.7283673469388097</v>
      </c>
      <c r="E990" s="184">
        <v>5.1075082737223676</v>
      </c>
      <c r="F990" s="185">
        <v>1512.5841000000246</v>
      </c>
      <c r="G990" s="185">
        <v>30194.123490000187</v>
      </c>
      <c r="H990" s="185">
        <v>123.2413203673477</v>
      </c>
      <c r="I990" s="185">
        <v>258.18074134291021</v>
      </c>
      <c r="J990" s="185">
        <v>1600</v>
      </c>
      <c r="K990" s="185">
        <v>309650</v>
      </c>
      <c r="L990" s="185">
        <v>1263.8775510204082</v>
      </c>
      <c r="M990" s="185">
        <v>287.88955309434772</v>
      </c>
      <c r="N990" s="186">
        <v>9.6000000000000227</v>
      </c>
      <c r="O990" s="186">
        <v>101.84999999999877</v>
      </c>
      <c r="P990" s="186">
        <v>0.41571428571428071</v>
      </c>
      <c r="Q990" s="186">
        <v>1.2968783453442772</v>
      </c>
      <c r="R990" s="187">
        <v>0.91307130969146166</v>
      </c>
      <c r="S990" s="192">
        <v>11.700000000000001</v>
      </c>
      <c r="T990" s="192">
        <v>109.64999999999876</v>
      </c>
      <c r="U990" s="192">
        <v>0.41571428571428071</v>
      </c>
      <c r="V990" s="192">
        <v>1.4673684634157897</v>
      </c>
      <c r="W990" s="187">
        <v>0.90641403149404787</v>
      </c>
      <c r="X990" s="187">
        <v>1.8194853411855094</v>
      </c>
      <c r="Y990" s="188">
        <v>36</v>
      </c>
      <c r="Z990" s="188">
        <v>63</v>
      </c>
      <c r="AA990" s="188">
        <v>61</v>
      </c>
      <c r="AB990" s="188">
        <v>72</v>
      </c>
      <c r="AC990" s="188">
        <v>88</v>
      </c>
      <c r="AD990" s="189">
        <v>19.527499999999979</v>
      </c>
    </row>
    <row r="991" spans="1:30" s="183" customFormat="1" ht="11.35" x14ac:dyDescent="0.35">
      <c r="A991" s="175">
        <v>978</v>
      </c>
      <c r="B991" s="175">
        <v>22.5</v>
      </c>
      <c r="C991" s="175">
        <v>1176.6000000000147</v>
      </c>
      <c r="D991" s="184">
        <v>4.8024489795918965</v>
      </c>
      <c r="E991" s="184">
        <v>5.4383875874830663</v>
      </c>
      <c r="F991" s="185">
        <v>1860.6123000000005</v>
      </c>
      <c r="G991" s="185">
        <v>30645.742135000408</v>
      </c>
      <c r="H991" s="185">
        <v>125.08466177551188</v>
      </c>
      <c r="I991" s="185">
        <v>286.05039427762557</v>
      </c>
      <c r="J991" s="185">
        <v>1600</v>
      </c>
      <c r="K991" s="185">
        <v>304900</v>
      </c>
      <c r="L991" s="185">
        <v>1244.4897959183672</v>
      </c>
      <c r="M991" s="185">
        <v>279.78373691948281</v>
      </c>
      <c r="N991" s="186">
        <v>7.6499999999999773</v>
      </c>
      <c r="O991" s="186">
        <v>111.1499999999987</v>
      </c>
      <c r="P991" s="186">
        <v>0.45367346938774977</v>
      </c>
      <c r="Q991" s="186">
        <v>1.3330857428758274</v>
      </c>
      <c r="R991" s="187">
        <v>0.90572519083969572</v>
      </c>
      <c r="S991" s="192">
        <v>9.5999999999999091</v>
      </c>
      <c r="T991" s="192">
        <v>123.14999999999876</v>
      </c>
      <c r="U991" s="192">
        <v>0.45367346938774977</v>
      </c>
      <c r="V991" s="192">
        <v>1.4632111210887726</v>
      </c>
      <c r="W991" s="187">
        <v>0.89554707379134946</v>
      </c>
      <c r="X991" s="187">
        <v>1.8012722646310451</v>
      </c>
      <c r="Y991" s="188">
        <v>39</v>
      </c>
      <c r="Z991" s="188">
        <v>69</v>
      </c>
      <c r="AA991" s="188">
        <v>52</v>
      </c>
      <c r="AB991" s="188">
        <v>77</v>
      </c>
      <c r="AC991" s="188">
        <v>83</v>
      </c>
      <c r="AD991" s="189">
        <v>19.649999999999977</v>
      </c>
    </row>
    <row r="992" spans="1:30" s="183" customFormat="1" ht="11.35" x14ac:dyDescent="0.35">
      <c r="A992" s="175">
        <v>979</v>
      </c>
      <c r="B992" s="175">
        <v>16.200000000000045</v>
      </c>
      <c r="C992" s="175">
        <v>645.45000000000721</v>
      </c>
      <c r="D992" s="184">
        <v>2.6344897959183968</v>
      </c>
      <c r="E992" s="184">
        <v>3.3113293237406154</v>
      </c>
      <c r="F992" s="185">
        <v>1445.6556000000044</v>
      </c>
      <c r="G992" s="185">
        <v>14777.515340000195</v>
      </c>
      <c r="H992" s="185">
        <v>60.316389142857936</v>
      </c>
      <c r="I992" s="185">
        <v>135.33667265024954</v>
      </c>
      <c r="J992" s="185">
        <v>1600</v>
      </c>
      <c r="K992" s="185">
        <v>311800</v>
      </c>
      <c r="L992" s="185">
        <v>1272.6530612244899</v>
      </c>
      <c r="M992" s="185">
        <v>266.86380997543836</v>
      </c>
      <c r="N992" s="186">
        <v>9.6000000000000227</v>
      </c>
      <c r="O992" s="186">
        <v>142.34999999999903</v>
      </c>
      <c r="P992" s="186">
        <v>0.58102040816326139</v>
      </c>
      <c r="Q992" s="186">
        <v>1.5518817832727816</v>
      </c>
      <c r="R992" s="187">
        <v>0.88305606900801048</v>
      </c>
      <c r="S992" s="192">
        <v>9.75</v>
      </c>
      <c r="T992" s="192">
        <v>141.14999999999887</v>
      </c>
      <c r="U992" s="192">
        <v>0.58102040816326139</v>
      </c>
      <c r="V992" s="192">
        <v>1.5413199797662871</v>
      </c>
      <c r="W992" s="187">
        <v>0.88404189772027186</v>
      </c>
      <c r="X992" s="187">
        <v>1.7670979667282825</v>
      </c>
      <c r="Y992" s="188">
        <v>24</v>
      </c>
      <c r="Z992" s="188">
        <v>76</v>
      </c>
      <c r="AA992" s="188">
        <v>60</v>
      </c>
      <c r="AB992" s="188">
        <v>74</v>
      </c>
      <c r="AC992" s="188">
        <v>86</v>
      </c>
      <c r="AD992" s="189">
        <v>20.28749999999998</v>
      </c>
    </row>
    <row r="993" spans="1:30" s="183" customFormat="1" ht="11.35" x14ac:dyDescent="0.35">
      <c r="A993" s="175">
        <v>980</v>
      </c>
      <c r="B993" s="175">
        <v>13.5</v>
      </c>
      <c r="C993" s="175">
        <v>619.20000000000186</v>
      </c>
      <c r="D993" s="184">
        <v>2.5273469387755179</v>
      </c>
      <c r="E993" s="184">
        <v>2.9953459634265376</v>
      </c>
      <c r="F993" s="185">
        <v>1204.7130000000002</v>
      </c>
      <c r="G993" s="185">
        <v>15617.691110000043</v>
      </c>
      <c r="H993" s="185">
        <v>63.745678000000176</v>
      </c>
      <c r="I993" s="185">
        <v>151.47477192033571</v>
      </c>
      <c r="J993" s="185">
        <v>1600</v>
      </c>
      <c r="K993" s="185">
        <v>311200</v>
      </c>
      <c r="L993" s="185">
        <v>1270.204081632653</v>
      </c>
      <c r="M993" s="185">
        <v>288.95295575406323</v>
      </c>
      <c r="N993" s="186">
        <v>9.6000000000000227</v>
      </c>
      <c r="O993" s="186">
        <v>133.94999999999908</v>
      </c>
      <c r="P993" s="186">
        <v>0.54673469387754725</v>
      </c>
      <c r="Q993" s="186">
        <v>1.5741539332459495</v>
      </c>
      <c r="R993" s="187">
        <v>0.88862559241706229</v>
      </c>
      <c r="S993" s="192">
        <v>13.650000000000002</v>
      </c>
      <c r="T993" s="192">
        <v>149.69999999999928</v>
      </c>
      <c r="U993" s="192">
        <v>0.54673469387754725</v>
      </c>
      <c r="V993" s="192">
        <v>1.6716172655152499</v>
      </c>
      <c r="W993" s="187">
        <v>0.87553005737091605</v>
      </c>
      <c r="X993" s="187">
        <v>1.7641556497879782</v>
      </c>
      <c r="Y993" s="188">
        <v>37</v>
      </c>
      <c r="Z993" s="188">
        <v>65</v>
      </c>
      <c r="AA993" s="188">
        <v>58</v>
      </c>
      <c r="AB993" s="188">
        <v>66</v>
      </c>
      <c r="AC993" s="188">
        <v>94</v>
      </c>
      <c r="AD993" s="189">
        <v>20.044999999999984</v>
      </c>
    </row>
    <row r="994" spans="1:30" s="183" customFormat="1" ht="11.35" x14ac:dyDescent="0.35">
      <c r="A994" s="175">
        <v>981</v>
      </c>
      <c r="B994" s="175">
        <v>28.650000000000091</v>
      </c>
      <c r="C994" s="175">
        <v>1072.0500000000025</v>
      </c>
      <c r="D994" s="184">
        <v>4.3757142857142961</v>
      </c>
      <c r="E994" s="184">
        <v>5.5643268781190054</v>
      </c>
      <c r="F994" s="185">
        <v>1833.8409000000063</v>
      </c>
      <c r="G994" s="185">
        <v>23519.567280000025</v>
      </c>
      <c r="H994" s="185">
        <v>95.998233795918466</v>
      </c>
      <c r="I994" s="185">
        <v>219.38382214631983</v>
      </c>
      <c r="J994" s="185">
        <v>1600</v>
      </c>
      <c r="K994" s="185">
        <v>312000</v>
      </c>
      <c r="L994" s="185">
        <v>1273.4693877551019</v>
      </c>
      <c r="M994" s="185">
        <v>259.07742228796718</v>
      </c>
      <c r="N994" s="186">
        <v>9.5999999999999091</v>
      </c>
      <c r="O994" s="186">
        <v>105.59999999999869</v>
      </c>
      <c r="P994" s="186">
        <v>0.43102040816325993</v>
      </c>
      <c r="Q994" s="186">
        <v>1.3552860155730999</v>
      </c>
      <c r="R994" s="187">
        <v>0.90946502057613277</v>
      </c>
      <c r="S994" s="192">
        <v>9.5999999999999091</v>
      </c>
      <c r="T994" s="192">
        <v>128.3999999999987</v>
      </c>
      <c r="U994" s="192">
        <v>0.43102040816325993</v>
      </c>
      <c r="V994" s="192">
        <v>1.5019426196273333</v>
      </c>
      <c r="W994" s="187">
        <v>0.88991769547325195</v>
      </c>
      <c r="X994" s="187">
        <v>1.7993827160493847</v>
      </c>
      <c r="Y994" s="188">
        <v>19</v>
      </c>
      <c r="Z994" s="188">
        <v>83</v>
      </c>
      <c r="AA994" s="188">
        <v>58</v>
      </c>
      <c r="AB994" s="188">
        <v>96</v>
      </c>
      <c r="AC994" s="188">
        <v>64</v>
      </c>
      <c r="AD994" s="189">
        <v>19.43999999999998</v>
      </c>
    </row>
    <row r="995" spans="1:30" s="183" customFormat="1" ht="11.35" x14ac:dyDescent="0.35">
      <c r="A995" s="175">
        <v>982</v>
      </c>
      <c r="B995" s="175">
        <v>18.600000000000364</v>
      </c>
      <c r="C995" s="175">
        <v>984.45000000000221</v>
      </c>
      <c r="D995" s="184">
        <v>4.0181632653061312</v>
      </c>
      <c r="E995" s="184">
        <v>5.1001533541189268</v>
      </c>
      <c r="F995" s="185">
        <v>1592.8983000000328</v>
      </c>
      <c r="G995" s="185">
        <v>26261.479195000142</v>
      </c>
      <c r="H995" s="185">
        <v>107.18971100000059</v>
      </c>
      <c r="I995" s="185">
        <v>239.38535153031268</v>
      </c>
      <c r="J995" s="185">
        <v>1600</v>
      </c>
      <c r="K995" s="185">
        <v>308750</v>
      </c>
      <c r="L995" s="185">
        <v>1260.204081632653</v>
      </c>
      <c r="M995" s="185">
        <v>282.33140766440368</v>
      </c>
      <c r="N995" s="186">
        <v>9.6000000000000227</v>
      </c>
      <c r="O995" s="186">
        <v>135.29999999999919</v>
      </c>
      <c r="P995" s="186">
        <v>0.5522448979591803</v>
      </c>
      <c r="Q995" s="186">
        <v>1.5786891030349985</v>
      </c>
      <c r="R995" s="187">
        <v>0.88820029747149298</v>
      </c>
      <c r="S995" s="192">
        <v>9.75</v>
      </c>
      <c r="T995" s="192">
        <v>164.39999999999924</v>
      </c>
      <c r="U995" s="192">
        <v>0.5522448979591803</v>
      </c>
      <c r="V995" s="192">
        <v>1.5710159666962493</v>
      </c>
      <c r="W995" s="187">
        <v>0.86415468517600447</v>
      </c>
      <c r="X995" s="187">
        <v>1.7523549826474976</v>
      </c>
      <c r="Y995" s="188">
        <v>35</v>
      </c>
      <c r="Z995" s="188">
        <v>73</v>
      </c>
      <c r="AA995" s="188">
        <v>52</v>
      </c>
      <c r="AB995" s="188">
        <v>78</v>
      </c>
      <c r="AC995" s="188">
        <v>82</v>
      </c>
      <c r="AD995" s="189">
        <v>20.169999999999984</v>
      </c>
    </row>
    <row r="996" spans="1:30" s="183" customFormat="1" ht="11.35" x14ac:dyDescent="0.35">
      <c r="A996" s="175">
        <v>983</v>
      </c>
      <c r="B996" s="175">
        <v>17.099999999999909</v>
      </c>
      <c r="C996" s="175">
        <v>598.8000000000111</v>
      </c>
      <c r="D996" s="184">
        <v>2.4440816326531065</v>
      </c>
      <c r="E996" s="184">
        <v>3.575284534342106</v>
      </c>
      <c r="F996" s="185">
        <v>1003.9275000000104</v>
      </c>
      <c r="G996" s="185">
        <v>14386.429805000311</v>
      </c>
      <c r="H996" s="185">
        <v>58.720121653062492</v>
      </c>
      <c r="I996" s="185">
        <v>153.91785171582765</v>
      </c>
      <c r="J996" s="185">
        <v>1600</v>
      </c>
      <c r="K996" s="185">
        <v>307050</v>
      </c>
      <c r="L996" s="185">
        <v>1253.2653061224489</v>
      </c>
      <c r="M996" s="185">
        <v>274.8873670616573</v>
      </c>
      <c r="N996" s="186">
        <v>9.5999999999999091</v>
      </c>
      <c r="O996" s="186">
        <v>202.79999999999802</v>
      </c>
      <c r="P996" s="186">
        <v>0.82775510204080827</v>
      </c>
      <c r="Q996" s="186">
        <v>1.844810249812143</v>
      </c>
      <c r="R996" s="187">
        <v>0.83643842245342503</v>
      </c>
      <c r="S996" s="192">
        <v>13.650000000000002</v>
      </c>
      <c r="T996" s="192">
        <v>195.89999999999802</v>
      </c>
      <c r="U996" s="192">
        <v>0.82775510204080827</v>
      </c>
      <c r="V996" s="192">
        <v>1.9307105622912195</v>
      </c>
      <c r="W996" s="187">
        <v>0.84200338736995051</v>
      </c>
      <c r="X996" s="187">
        <v>1.6784418098233755</v>
      </c>
      <c r="Y996" s="188">
        <v>32</v>
      </c>
      <c r="Z996" s="188">
        <v>75</v>
      </c>
      <c r="AA996" s="188">
        <v>53</v>
      </c>
      <c r="AB996" s="188">
        <v>73</v>
      </c>
      <c r="AC996" s="188">
        <v>87</v>
      </c>
      <c r="AD996" s="189">
        <v>20.664999999999967</v>
      </c>
    </row>
    <row r="997" spans="1:30" s="183" customFormat="1" ht="11.35" x14ac:dyDescent="0.35">
      <c r="A997" s="175">
        <v>984</v>
      </c>
      <c r="B997" s="175">
        <v>20.700000000000273</v>
      </c>
      <c r="C997" s="175">
        <v>942.45000000002358</v>
      </c>
      <c r="D997" s="184">
        <v>3.8467346938776474</v>
      </c>
      <c r="E997" s="184">
        <v>4.8699952821514803</v>
      </c>
      <c r="F997" s="185">
        <v>1847.2266000000247</v>
      </c>
      <c r="G997" s="185">
        <v>20371.325005000661</v>
      </c>
      <c r="H997" s="185">
        <v>83.148265326533306</v>
      </c>
      <c r="I997" s="185">
        <v>202.3984605421534</v>
      </c>
      <c r="J997" s="185">
        <v>1600</v>
      </c>
      <c r="K997" s="185">
        <v>305200</v>
      </c>
      <c r="L997" s="185">
        <v>1245.7142857142858</v>
      </c>
      <c r="M997" s="185">
        <v>276.60115097611481</v>
      </c>
      <c r="N997" s="186">
        <v>9.5999999999999943</v>
      </c>
      <c r="O997" s="186">
        <v>128.99999999999901</v>
      </c>
      <c r="P997" s="186">
        <v>0.52653061224489395</v>
      </c>
      <c r="Q997" s="186">
        <v>1.4813562004820353</v>
      </c>
      <c r="R997" s="187">
        <v>0.89075203252032586</v>
      </c>
      <c r="S997" s="192">
        <v>13.650000000000002</v>
      </c>
      <c r="T997" s="192">
        <v>143.24999999999906</v>
      </c>
      <c r="U997" s="192">
        <v>0.52653061224489395</v>
      </c>
      <c r="V997" s="192">
        <v>1.8129261534525325</v>
      </c>
      <c r="W997" s="187">
        <v>0.87868394308943154</v>
      </c>
      <c r="X997" s="187">
        <v>1.7694359756097575</v>
      </c>
      <c r="Y997" s="188">
        <v>33</v>
      </c>
      <c r="Z997" s="188">
        <v>74</v>
      </c>
      <c r="AA997" s="188">
        <v>53</v>
      </c>
      <c r="AB997" s="188">
        <v>77</v>
      </c>
      <c r="AC997" s="188">
        <v>83</v>
      </c>
      <c r="AD997" s="189">
        <v>19.679999999999986</v>
      </c>
    </row>
    <row r="998" spans="1:30" s="183" customFormat="1" ht="11.35" x14ac:dyDescent="0.35">
      <c r="A998" s="175">
        <v>985</v>
      </c>
      <c r="B998" s="175">
        <v>19.64999999999992</v>
      </c>
      <c r="C998" s="175">
        <v>741.29999999999529</v>
      </c>
      <c r="D998" s="184">
        <v>3.0257142857142667</v>
      </c>
      <c r="E998" s="184">
        <v>4.7087523146429717</v>
      </c>
      <c r="F998" s="185">
        <v>1552.7411999999956</v>
      </c>
      <c r="G998" s="185">
        <v>17702.662614999936</v>
      </c>
      <c r="H998" s="185">
        <v>72.255765775509943</v>
      </c>
      <c r="I998" s="185">
        <v>207.04189026224856</v>
      </c>
      <c r="J998" s="185">
        <v>1600</v>
      </c>
      <c r="K998" s="185">
        <v>309150</v>
      </c>
      <c r="L998" s="185">
        <v>1261.8367346938776</v>
      </c>
      <c r="M998" s="185">
        <v>283.13723624184649</v>
      </c>
      <c r="N998" s="186">
        <v>9.5999999999999091</v>
      </c>
      <c r="O998" s="186">
        <v>203.70000000000022</v>
      </c>
      <c r="P998" s="186">
        <v>0.83142857142857229</v>
      </c>
      <c r="Q998" s="186">
        <v>1.9424855211815613</v>
      </c>
      <c r="R998" s="187">
        <v>0.83630665380906455</v>
      </c>
      <c r="S998" s="192">
        <v>13.650000000000002</v>
      </c>
      <c r="T998" s="192">
        <v>212.4000000000002</v>
      </c>
      <c r="U998" s="192">
        <v>0.83142857142857229</v>
      </c>
      <c r="V998" s="192">
        <v>1.9282702731298316</v>
      </c>
      <c r="W998" s="187">
        <v>0.8293153326904531</v>
      </c>
      <c r="X998" s="187">
        <v>1.6656219864995176</v>
      </c>
      <c r="Y998" s="188">
        <v>39</v>
      </c>
      <c r="Z998" s="188">
        <v>74</v>
      </c>
      <c r="AA998" s="188">
        <v>47</v>
      </c>
      <c r="AB998" s="188">
        <v>78</v>
      </c>
      <c r="AC998" s="188">
        <v>82</v>
      </c>
      <c r="AD998" s="189">
        <v>20.740000000000006</v>
      </c>
    </row>
    <row r="999" spans="1:30" s="183" customFormat="1" ht="11.35" x14ac:dyDescent="0.35">
      <c r="A999" s="175">
        <v>986</v>
      </c>
      <c r="B999" s="175">
        <v>24.750000000000114</v>
      </c>
      <c r="C999" s="175">
        <v>960.6000000000106</v>
      </c>
      <c r="D999" s="184">
        <v>3.9208163265306557</v>
      </c>
      <c r="E999" s="184">
        <v>5.0627552907640068</v>
      </c>
      <c r="F999" s="185">
        <v>1485.8127000000084</v>
      </c>
      <c r="G999" s="185">
        <v>21409.386040000289</v>
      </c>
      <c r="H999" s="185">
        <v>87.385249142858328</v>
      </c>
      <c r="I999" s="185">
        <v>202.51525589041483</v>
      </c>
      <c r="J999" s="185">
        <v>1600</v>
      </c>
      <c r="K999" s="185">
        <v>311100</v>
      </c>
      <c r="L999" s="185">
        <v>1269.795918367347</v>
      </c>
      <c r="M999" s="185">
        <v>269.49778578060517</v>
      </c>
      <c r="N999" s="186">
        <v>9.5999999999999091</v>
      </c>
      <c r="O999" s="186">
        <v>169.49999999999903</v>
      </c>
      <c r="P999" s="186">
        <v>0.69183673469387363</v>
      </c>
      <c r="Q999" s="186">
        <v>1.7199988961459682</v>
      </c>
      <c r="R999" s="187">
        <v>0.86042490118577142</v>
      </c>
      <c r="S999" s="192">
        <v>11.700000000000001</v>
      </c>
      <c r="T999" s="192">
        <v>176.24999999999892</v>
      </c>
      <c r="U999" s="192">
        <v>0.69183673469387363</v>
      </c>
      <c r="V999" s="192">
        <v>1.7998410769588622</v>
      </c>
      <c r="W999" s="187">
        <v>0.85486660079051457</v>
      </c>
      <c r="X999" s="187">
        <v>1.715291501976286</v>
      </c>
      <c r="Y999" s="188">
        <v>31</v>
      </c>
      <c r="Z999" s="188">
        <v>73</v>
      </c>
      <c r="AA999" s="188">
        <v>56</v>
      </c>
      <c r="AB999" s="188">
        <v>74</v>
      </c>
      <c r="AC999" s="188">
        <v>86</v>
      </c>
      <c r="AD999" s="189">
        <v>20.239999999999984</v>
      </c>
    </row>
    <row r="1000" spans="1:30" s="183" customFormat="1" ht="11.35" x14ac:dyDescent="0.35">
      <c r="A1000" s="175">
        <v>987</v>
      </c>
      <c r="B1000" s="175">
        <v>11.25</v>
      </c>
      <c r="C1000" s="175">
        <v>499.65000000000856</v>
      </c>
      <c r="D1000" s="184">
        <v>2.0393877551020756</v>
      </c>
      <c r="E1000" s="184">
        <v>2.7413331447500728</v>
      </c>
      <c r="F1000" s="185">
        <v>749.59920000002853</v>
      </c>
      <c r="G1000" s="185">
        <v>11411.086155000252</v>
      </c>
      <c r="H1000" s="185">
        <v>46.575861857143884</v>
      </c>
      <c r="I1000" s="185">
        <v>112.2798793140804</v>
      </c>
      <c r="J1000" s="185">
        <v>1600</v>
      </c>
      <c r="K1000" s="185">
        <v>305850</v>
      </c>
      <c r="L1000" s="185">
        <v>1248.3673469387754</v>
      </c>
      <c r="M1000" s="185">
        <v>272.20522437181398</v>
      </c>
      <c r="N1000" s="186">
        <v>9.5999999999999091</v>
      </c>
      <c r="O1000" s="186">
        <v>239.99999999999773</v>
      </c>
      <c r="P1000" s="186">
        <v>0.97959183673468464</v>
      </c>
      <c r="Q1000" s="186">
        <v>2.1535692439430831</v>
      </c>
      <c r="R1000" s="187">
        <v>0.81365012811553838</v>
      </c>
      <c r="S1000" s="192">
        <v>9.75</v>
      </c>
      <c r="T1000" s="192">
        <v>226.79999999999774</v>
      </c>
      <c r="U1000" s="192">
        <v>0.97959183673468464</v>
      </c>
      <c r="V1000" s="192">
        <v>2.1256368380353767</v>
      </c>
      <c r="W1000" s="187">
        <v>0.82389937106918387</v>
      </c>
      <c r="X1000" s="187">
        <v>1.6375494991847224</v>
      </c>
      <c r="Y1000" s="188">
        <v>35</v>
      </c>
      <c r="Z1000" s="188">
        <v>68</v>
      </c>
      <c r="AA1000" s="188">
        <v>57</v>
      </c>
      <c r="AB1000" s="188">
        <v>72</v>
      </c>
      <c r="AC1000" s="188">
        <v>88</v>
      </c>
      <c r="AD1000" s="189">
        <v>21.464999999999964</v>
      </c>
    </row>
    <row r="1001" spans="1:30" s="183" customFormat="1" ht="11.35" x14ac:dyDescent="0.35">
      <c r="A1001" s="175">
        <v>988</v>
      </c>
      <c r="B1001" s="175">
        <v>16.050000000000068</v>
      </c>
      <c r="C1001" s="175">
        <v>820.80000000000518</v>
      </c>
      <c r="D1001" s="184">
        <v>3.3502040816326741</v>
      </c>
      <c r="E1001" s="184">
        <v>4.0545120028347235</v>
      </c>
      <c r="F1001" s="185">
        <v>1418.8842000000084</v>
      </c>
      <c r="G1001" s="185">
        <v>20925.418620000179</v>
      </c>
      <c r="H1001" s="185">
        <v>85.409871918368083</v>
      </c>
      <c r="I1001" s="185">
        <v>192.14765058873374</v>
      </c>
      <c r="J1001" s="185">
        <v>1600</v>
      </c>
      <c r="K1001" s="185">
        <v>316000</v>
      </c>
      <c r="L1001" s="185">
        <v>1289.795918367347</v>
      </c>
      <c r="M1001" s="185">
        <v>282.14989763841891</v>
      </c>
      <c r="N1001" s="186">
        <v>7.6500000000000341</v>
      </c>
      <c r="O1001" s="186">
        <v>134.99999999999832</v>
      </c>
      <c r="P1001" s="186">
        <v>0.55102040816325848</v>
      </c>
      <c r="Q1001" s="186">
        <v>1.3568772080695053</v>
      </c>
      <c r="R1001" s="187">
        <v>0.88887516977404746</v>
      </c>
      <c r="S1001" s="192">
        <v>9.5999999999999091</v>
      </c>
      <c r="T1001" s="192">
        <v>165.14999999999847</v>
      </c>
      <c r="U1001" s="192">
        <v>0.55102040816325848</v>
      </c>
      <c r="V1001" s="192">
        <v>1.7130441200515498</v>
      </c>
      <c r="W1001" s="187">
        <v>0.86405729102358431</v>
      </c>
      <c r="X1001" s="187">
        <v>1.7529324607976318</v>
      </c>
      <c r="Y1001" s="188">
        <v>33</v>
      </c>
      <c r="Z1001" s="188">
        <v>59</v>
      </c>
      <c r="AA1001" s="188">
        <v>68</v>
      </c>
      <c r="AB1001" s="188">
        <v>78</v>
      </c>
      <c r="AC1001" s="188">
        <v>82</v>
      </c>
      <c r="AD1001" s="189">
        <v>20.24749999999997</v>
      </c>
    </row>
    <row r="1002" spans="1:30" s="183" customFormat="1" ht="11.35" x14ac:dyDescent="0.35">
      <c r="A1002" s="175">
        <v>989</v>
      </c>
      <c r="B1002" s="175">
        <v>19.499999999999972</v>
      </c>
      <c r="C1002" s="175">
        <v>1285.200000000008</v>
      </c>
      <c r="D1002" s="184">
        <v>5.2457142857143184</v>
      </c>
      <c r="E1002" s="184">
        <v>5.1772429209276112</v>
      </c>
      <c r="F1002" s="185">
        <v>1539.355499999999</v>
      </c>
      <c r="G1002" s="185">
        <v>40092.625545000214</v>
      </c>
      <c r="H1002" s="185">
        <v>163.64336957142945</v>
      </c>
      <c r="I1002" s="185">
        <v>314.4779298693058</v>
      </c>
      <c r="J1002" s="185">
        <v>1600</v>
      </c>
      <c r="K1002" s="185">
        <v>314350</v>
      </c>
      <c r="L1002" s="185">
        <v>1283.0612244897959</v>
      </c>
      <c r="M1002" s="185">
        <v>277.4828608031101</v>
      </c>
      <c r="N1002" s="186">
        <v>5.6999999999999318</v>
      </c>
      <c r="O1002" s="186">
        <v>78.749999999998806</v>
      </c>
      <c r="P1002" s="186">
        <v>0.32142857142856657</v>
      </c>
      <c r="Q1002" s="186">
        <v>1.0155350685278224</v>
      </c>
      <c r="R1002" s="187">
        <v>0.93457943925233744</v>
      </c>
      <c r="S1002" s="192">
        <v>8.8499999999996817</v>
      </c>
      <c r="T1002" s="192">
        <v>95.849999999998886</v>
      </c>
      <c r="U1002" s="192">
        <v>0.32142857142856657</v>
      </c>
      <c r="V1002" s="192">
        <v>1.2624034334973717</v>
      </c>
      <c r="W1002" s="187">
        <v>0.92037383177570176</v>
      </c>
      <c r="X1002" s="187">
        <v>1.8549532710280392</v>
      </c>
      <c r="Y1002" s="188">
        <v>34</v>
      </c>
      <c r="Z1002" s="188">
        <v>66</v>
      </c>
      <c r="AA1002" s="188">
        <v>60</v>
      </c>
      <c r="AB1002" s="188">
        <v>72</v>
      </c>
      <c r="AC1002" s="188">
        <v>88</v>
      </c>
      <c r="AD1002" s="189">
        <v>20.062499999999982</v>
      </c>
    </row>
    <row r="1003" spans="1:30" s="183" customFormat="1" ht="11.35" x14ac:dyDescent="0.35">
      <c r="A1003" s="175">
        <v>990</v>
      </c>
      <c r="B1003" s="175">
        <v>18.000000000000227</v>
      </c>
      <c r="C1003" s="175">
        <v>1039.2000000000128</v>
      </c>
      <c r="D1003" s="184">
        <v>4.2416326530612762</v>
      </c>
      <c r="E1003" s="184">
        <v>4.6248572627237854</v>
      </c>
      <c r="F1003" s="185">
        <v>1539.3555000000306</v>
      </c>
      <c r="G1003" s="185">
        <v>23463.942260000316</v>
      </c>
      <c r="H1003" s="185">
        <v>95.771192897960475</v>
      </c>
      <c r="I1003" s="185">
        <v>216.44417782823498</v>
      </c>
      <c r="J1003" s="185">
        <v>1600</v>
      </c>
      <c r="K1003" s="185">
        <v>309700</v>
      </c>
      <c r="L1003" s="185">
        <v>1264.0816326530612</v>
      </c>
      <c r="M1003" s="185">
        <v>274.60044272517933</v>
      </c>
      <c r="N1003" s="186">
        <v>7.6500000000000057</v>
      </c>
      <c r="O1003" s="186">
        <v>97.649999999999011</v>
      </c>
      <c r="P1003" s="186">
        <v>0.39857142857142452</v>
      </c>
      <c r="Q1003" s="186">
        <v>1.2990097110907921</v>
      </c>
      <c r="R1003" s="187">
        <v>0.91723874904653013</v>
      </c>
      <c r="S1003" s="192">
        <v>9.75</v>
      </c>
      <c r="T1003" s="192">
        <v>114.89999999999897</v>
      </c>
      <c r="U1003" s="192">
        <v>0.39857142857142452</v>
      </c>
      <c r="V1003" s="192">
        <v>1.5081258656461569</v>
      </c>
      <c r="W1003" s="187">
        <v>0.9026188660055946</v>
      </c>
      <c r="X1003" s="187">
        <v>1.8198576150521246</v>
      </c>
      <c r="Y1003" s="188">
        <v>32</v>
      </c>
      <c r="Z1003" s="188">
        <v>76</v>
      </c>
      <c r="AA1003" s="188">
        <v>52</v>
      </c>
      <c r="AB1003" s="188">
        <v>75</v>
      </c>
      <c r="AC1003" s="188">
        <v>85</v>
      </c>
      <c r="AD1003" s="189">
        <v>19.664999999999981</v>
      </c>
    </row>
    <row r="1004" spans="1:30" s="183" customFormat="1" ht="11.35" x14ac:dyDescent="0.35">
      <c r="A1004" s="175">
        <v>991</v>
      </c>
      <c r="B1004" s="175">
        <v>13.800000000000011</v>
      </c>
      <c r="C1004" s="175">
        <v>619.20000000001221</v>
      </c>
      <c r="D1004" s="184">
        <v>2.52734693877556</v>
      </c>
      <c r="E1004" s="184">
        <v>3.0044753336946686</v>
      </c>
      <c r="F1004" s="185">
        <v>1231.4844000000012</v>
      </c>
      <c r="G1004" s="185">
        <v>12969.776555000268</v>
      </c>
      <c r="H1004" s="185">
        <v>52.93786348979701</v>
      </c>
      <c r="I1004" s="185">
        <v>118.3588615864854</v>
      </c>
      <c r="J1004" s="185">
        <v>1600</v>
      </c>
      <c r="K1004" s="185">
        <v>312400</v>
      </c>
      <c r="L1004" s="185">
        <v>1275.1020408163265</v>
      </c>
      <c r="M1004" s="185">
        <v>259.87167742046512</v>
      </c>
      <c r="N1004" s="186">
        <v>7.6499999999999773</v>
      </c>
      <c r="O1004" s="186">
        <v>143.3999999999977</v>
      </c>
      <c r="P1004" s="186">
        <v>0.58530612244897018</v>
      </c>
      <c r="Q1004" s="186">
        <v>1.4718772195219119</v>
      </c>
      <c r="R1004" s="187">
        <v>0.88456894469934966</v>
      </c>
      <c r="S1004" s="192">
        <v>9.75</v>
      </c>
      <c r="T1004" s="192">
        <v>160.79999999999785</v>
      </c>
      <c r="U1004" s="192">
        <v>0.58530612244897018</v>
      </c>
      <c r="V1004" s="192">
        <v>1.6963348797004287</v>
      </c>
      <c r="W1004" s="187">
        <v>0.87056266602270138</v>
      </c>
      <c r="X1004" s="187">
        <v>1.7551316107220511</v>
      </c>
      <c r="Y1004" s="188">
        <v>29</v>
      </c>
      <c r="Z1004" s="188">
        <v>75</v>
      </c>
      <c r="AA1004" s="188">
        <v>56</v>
      </c>
      <c r="AB1004" s="188">
        <v>85</v>
      </c>
      <c r="AC1004" s="188">
        <v>75</v>
      </c>
      <c r="AD1004" s="189">
        <v>20.704999999999963</v>
      </c>
    </row>
    <row r="1005" spans="1:30" s="183" customFormat="1" ht="11.35" x14ac:dyDescent="0.35">
      <c r="A1005" s="175">
        <v>992</v>
      </c>
      <c r="B1005" s="175">
        <v>13.5</v>
      </c>
      <c r="C1005" s="175">
        <v>508.65000000000106</v>
      </c>
      <c r="D1005" s="184">
        <v>2.076122448979596</v>
      </c>
      <c r="E1005" s="184">
        <v>2.8938408423772</v>
      </c>
      <c r="F1005" s="185">
        <v>896.84190000000115</v>
      </c>
      <c r="G1005" s="185">
        <v>13958.459229999999</v>
      </c>
      <c r="H1005" s="185">
        <v>56.973302979591828</v>
      </c>
      <c r="I1005" s="185">
        <v>136.78326131924086</v>
      </c>
      <c r="J1005" s="185">
        <v>1600</v>
      </c>
      <c r="K1005" s="185">
        <v>310700</v>
      </c>
      <c r="L1005" s="185">
        <v>1268.1632653061224</v>
      </c>
      <c r="M1005" s="185">
        <v>284.26403010047943</v>
      </c>
      <c r="N1005" s="186">
        <v>7.6500000000000057</v>
      </c>
      <c r="O1005" s="186">
        <v>178.79999999999953</v>
      </c>
      <c r="P1005" s="186">
        <v>0.72979591836734503</v>
      </c>
      <c r="Q1005" s="186">
        <v>1.6885189574462478</v>
      </c>
      <c r="R1005" s="187">
        <v>0.85505836575875516</v>
      </c>
      <c r="S1005" s="192">
        <v>7.8000000000000007</v>
      </c>
      <c r="T1005" s="192">
        <v>138.5999999999996</v>
      </c>
      <c r="U1005" s="192">
        <v>0.72979591836734503</v>
      </c>
      <c r="V1005" s="192">
        <v>1.3543372948407952</v>
      </c>
      <c r="W1005" s="187">
        <v>0.88764591439688734</v>
      </c>
      <c r="X1005" s="187">
        <v>1.7427042801556425</v>
      </c>
      <c r="Y1005" s="188">
        <v>30</v>
      </c>
      <c r="Z1005" s="188">
        <v>68</v>
      </c>
      <c r="AA1005" s="188">
        <v>62</v>
      </c>
      <c r="AB1005" s="188">
        <v>79</v>
      </c>
      <c r="AC1005" s="188">
        <v>81</v>
      </c>
      <c r="AD1005" s="189">
        <v>20.559999999999995</v>
      </c>
    </row>
    <row r="1006" spans="1:30" s="183" customFormat="1" ht="11.35" x14ac:dyDescent="0.35">
      <c r="A1006" s="175">
        <v>993</v>
      </c>
      <c r="B1006" s="175">
        <v>11.700000000000045</v>
      </c>
      <c r="C1006" s="175">
        <v>435.45000000000505</v>
      </c>
      <c r="D1006" s="184">
        <v>1.7773469387755307</v>
      </c>
      <c r="E1006" s="184">
        <v>2.6200142155713642</v>
      </c>
      <c r="F1006" s="185">
        <v>856.68480000000216</v>
      </c>
      <c r="G1006" s="185">
        <v>9658.2287400001424</v>
      </c>
      <c r="H1006" s="185">
        <v>39.421341795918948</v>
      </c>
      <c r="I1006" s="185">
        <v>103.24945068373471</v>
      </c>
      <c r="J1006" s="185">
        <v>1600</v>
      </c>
      <c r="K1006" s="185">
        <v>315450</v>
      </c>
      <c r="L1006" s="185">
        <v>1287.5510204081634</v>
      </c>
      <c r="M1006" s="185">
        <v>275.46183732175285</v>
      </c>
      <c r="N1006" s="186">
        <v>9.5999999999999091</v>
      </c>
      <c r="O1006" s="186">
        <v>175.34999999999843</v>
      </c>
      <c r="P1006" s="186">
        <v>0.71571428571427931</v>
      </c>
      <c r="Q1006" s="186">
        <v>1.6589511302202291</v>
      </c>
      <c r="R1006" s="187">
        <v>0.86050119331742347</v>
      </c>
      <c r="S1006" s="192">
        <v>15.600000000000001</v>
      </c>
      <c r="T1006" s="192">
        <v>176.99999999999829</v>
      </c>
      <c r="U1006" s="192">
        <v>0.71571428571427931</v>
      </c>
      <c r="V1006" s="192">
        <v>1.7652050577629201</v>
      </c>
      <c r="W1006" s="187">
        <v>0.85918854415274581</v>
      </c>
      <c r="X1006" s="187">
        <v>1.7196897374701692</v>
      </c>
      <c r="Y1006" s="188">
        <v>28</v>
      </c>
      <c r="Z1006" s="188">
        <v>74</v>
      </c>
      <c r="AA1006" s="188">
        <v>58</v>
      </c>
      <c r="AB1006" s="188">
        <v>80</v>
      </c>
      <c r="AC1006" s="188">
        <v>80</v>
      </c>
      <c r="AD1006" s="189">
        <v>20.949999999999974</v>
      </c>
    </row>
    <row r="1007" spans="1:30" s="183" customFormat="1" ht="11.35" x14ac:dyDescent="0.35">
      <c r="A1007" s="175">
        <v>994</v>
      </c>
      <c r="B1007" s="175">
        <v>26.700000000000102</v>
      </c>
      <c r="C1007" s="175">
        <v>1825.2000000000355</v>
      </c>
      <c r="D1007" s="184">
        <v>7.4497959183674922</v>
      </c>
      <c r="E1007" s="184">
        <v>7.1176032902603863</v>
      </c>
      <c r="F1007" s="185">
        <v>1887.3837000000085</v>
      </c>
      <c r="G1007" s="185">
        <v>45255.043845000837</v>
      </c>
      <c r="H1007" s="185">
        <v>184.7144646734728</v>
      </c>
      <c r="I1007" s="185">
        <v>323.38573693040689</v>
      </c>
      <c r="J1007" s="185">
        <v>1600</v>
      </c>
      <c r="K1007" s="185">
        <v>315900</v>
      </c>
      <c r="L1007" s="185">
        <v>1289.3877551020407</v>
      </c>
      <c r="M1007" s="185">
        <v>278.14821030995012</v>
      </c>
      <c r="N1007" s="186">
        <v>7.2000000000000455</v>
      </c>
      <c r="O1007" s="186">
        <v>62.399999999998286</v>
      </c>
      <c r="P1007" s="186">
        <v>0.25469387755101341</v>
      </c>
      <c r="Q1007" s="186">
        <v>1.0186923111309949</v>
      </c>
      <c r="R1007" s="187">
        <v>0.94730174816316326</v>
      </c>
      <c r="S1007" s="192">
        <v>7.6500000000000057</v>
      </c>
      <c r="T1007" s="192">
        <v>74.099999999998118</v>
      </c>
      <c r="U1007" s="192">
        <v>0.25469387755101341</v>
      </c>
      <c r="V1007" s="192">
        <v>1.0601355670582731</v>
      </c>
      <c r="W1007" s="187">
        <v>0.93742082594375631</v>
      </c>
      <c r="X1007" s="187">
        <v>1.8847225741069196</v>
      </c>
      <c r="Y1007" s="188">
        <v>28</v>
      </c>
      <c r="Z1007" s="188">
        <v>69</v>
      </c>
      <c r="AA1007" s="188">
        <v>63</v>
      </c>
      <c r="AB1007" s="188">
        <v>87</v>
      </c>
      <c r="AC1007" s="188">
        <v>73</v>
      </c>
      <c r="AD1007" s="189">
        <v>19.734999999999967</v>
      </c>
    </row>
    <row r="1008" spans="1:30" s="183" customFormat="1" ht="11.35" x14ac:dyDescent="0.35">
      <c r="A1008" s="175">
        <v>995</v>
      </c>
      <c r="B1008" s="175">
        <v>21.60000000000008</v>
      </c>
      <c r="C1008" s="175">
        <v>847.64999999999964</v>
      </c>
      <c r="D1008" s="184">
        <v>3.4597959183673455</v>
      </c>
      <c r="E1008" s="184">
        <v>4.8006430963473612</v>
      </c>
      <c r="F1008" s="185">
        <v>1860.6122999999516</v>
      </c>
      <c r="G1008" s="185">
        <v>26640.294504999991</v>
      </c>
      <c r="H1008" s="185">
        <v>108.73589593877547</v>
      </c>
      <c r="I1008" s="185">
        <v>264.45760971428996</v>
      </c>
      <c r="J1008" s="185">
        <v>1600</v>
      </c>
      <c r="K1008" s="185">
        <v>304650</v>
      </c>
      <c r="L1008" s="185">
        <v>1243.4693877551019</v>
      </c>
      <c r="M1008" s="185">
        <v>269.40699161829542</v>
      </c>
      <c r="N1008" s="186">
        <v>7.1999999999999318</v>
      </c>
      <c r="O1008" s="186">
        <v>143.99999999999807</v>
      </c>
      <c r="P1008" s="186">
        <v>0.58775510204080839</v>
      </c>
      <c r="Q1008" s="186">
        <v>1.4995194111345493</v>
      </c>
      <c r="R1008" s="187">
        <v>0.88272660640117417</v>
      </c>
      <c r="S1008" s="192">
        <v>7.8000000000000007</v>
      </c>
      <c r="T1008" s="192">
        <v>139.04999999999825</v>
      </c>
      <c r="U1008" s="192">
        <v>0.58775510204080839</v>
      </c>
      <c r="V1008" s="192">
        <v>1.5150333148588231</v>
      </c>
      <c r="W1008" s="187">
        <v>0.8867578793061337</v>
      </c>
      <c r="X1008" s="187">
        <v>1.769484485707308</v>
      </c>
      <c r="Y1008" s="188">
        <v>36</v>
      </c>
      <c r="Z1008" s="188">
        <v>75</v>
      </c>
      <c r="AA1008" s="188">
        <v>49</v>
      </c>
      <c r="AB1008" s="188">
        <v>73</v>
      </c>
      <c r="AC1008" s="188">
        <v>87</v>
      </c>
      <c r="AD1008" s="189">
        <v>20.464999999999968</v>
      </c>
    </row>
    <row r="1009" spans="1:30" s="183" customFormat="1" ht="11.35" x14ac:dyDescent="0.35">
      <c r="A1009" s="175">
        <v>996</v>
      </c>
      <c r="B1009" s="175">
        <v>10.5</v>
      </c>
      <c r="C1009" s="175">
        <v>460.34999999999962</v>
      </c>
      <c r="D1009" s="184">
        <v>1.8789795918367331</v>
      </c>
      <c r="E1009" s="184">
        <v>2.5219481190451889</v>
      </c>
      <c r="F1009" s="185">
        <v>749.5991999999676</v>
      </c>
      <c r="G1009" s="185">
        <v>11351.891614999964</v>
      </c>
      <c r="H1009" s="185">
        <v>46.334251489795768</v>
      </c>
      <c r="I1009" s="185">
        <v>104.44713369913804</v>
      </c>
      <c r="J1009" s="185">
        <v>1600</v>
      </c>
      <c r="K1009" s="185">
        <v>314250</v>
      </c>
      <c r="L1009" s="185">
        <v>1282.6530612244899</v>
      </c>
      <c r="M1009" s="185">
        <v>273.40277972224931</v>
      </c>
      <c r="N1009" s="186">
        <v>9.6000000000000227</v>
      </c>
      <c r="O1009" s="186">
        <v>163.04999999999981</v>
      </c>
      <c r="P1009" s="186">
        <v>0.66551020408163186</v>
      </c>
      <c r="Q1009" s="186">
        <v>1.6966831930202544</v>
      </c>
      <c r="R1009" s="187">
        <v>0.86644550927632402</v>
      </c>
      <c r="S1009" s="192">
        <v>9.75</v>
      </c>
      <c r="T1009" s="192">
        <v>167.84999999999988</v>
      </c>
      <c r="U1009" s="192">
        <v>0.66551020408163186</v>
      </c>
      <c r="V1009" s="192">
        <v>1.62346790631157</v>
      </c>
      <c r="W1009" s="187">
        <v>0.86251382233689644</v>
      </c>
      <c r="X1009" s="187">
        <v>1.7289593316132206</v>
      </c>
      <c r="Y1009" s="188">
        <v>26</v>
      </c>
      <c r="Z1009" s="188">
        <v>76</v>
      </c>
      <c r="AA1009" s="188">
        <v>58</v>
      </c>
      <c r="AB1009" s="188">
        <v>89</v>
      </c>
      <c r="AC1009" s="188">
        <v>71</v>
      </c>
      <c r="AD1009" s="189">
        <v>20.3475</v>
      </c>
    </row>
    <row r="1010" spans="1:30" s="183" customFormat="1" ht="11.35" x14ac:dyDescent="0.35">
      <c r="A1010" s="175">
        <v>997</v>
      </c>
      <c r="B1010" s="175">
        <v>36.900000000000546</v>
      </c>
      <c r="C1010" s="175">
        <v>1816.950000000023</v>
      </c>
      <c r="D1010" s="184">
        <v>7.416122448979686</v>
      </c>
      <c r="E1010" s="184">
        <v>9.4465664714594197</v>
      </c>
      <c r="F1010" s="185">
        <v>2770.8399000000472</v>
      </c>
      <c r="G1010" s="185">
        <v>40813.891680000532</v>
      </c>
      <c r="H1010" s="185">
        <v>166.587312979594</v>
      </c>
      <c r="I1010" s="185">
        <v>339.76022014736282</v>
      </c>
      <c r="J1010" s="185">
        <v>1600</v>
      </c>
      <c r="K1010" s="185">
        <v>310400</v>
      </c>
      <c r="L1010" s="185">
        <v>1266.9387755102041</v>
      </c>
      <c r="M1010" s="185">
        <v>272.07614111507155</v>
      </c>
      <c r="N1010" s="186">
        <v>9.6000000000000227</v>
      </c>
      <c r="O1010" s="186">
        <v>161.99999999999943</v>
      </c>
      <c r="P1010" s="186">
        <v>0.66122448979591608</v>
      </c>
      <c r="Q1010" s="186">
        <v>1.7994154704968366</v>
      </c>
      <c r="R1010" s="187">
        <v>0.86861313868613177</v>
      </c>
      <c r="S1010" s="192">
        <v>7.6500000000000341</v>
      </c>
      <c r="T1010" s="192">
        <v>155.09999999999937</v>
      </c>
      <c r="U1010" s="192">
        <v>0.66122448979591608</v>
      </c>
      <c r="V1010" s="192">
        <v>1.6637494738721816</v>
      </c>
      <c r="W1010" s="187">
        <v>0.87420924574209291</v>
      </c>
      <c r="X1010" s="187">
        <v>1.7428223844282247</v>
      </c>
      <c r="Y1010" s="188">
        <v>35</v>
      </c>
      <c r="Z1010" s="188">
        <v>70</v>
      </c>
      <c r="AA1010" s="188">
        <v>55</v>
      </c>
      <c r="AB1010" s="188">
        <v>81</v>
      </c>
      <c r="AC1010" s="188">
        <v>79</v>
      </c>
      <c r="AD1010" s="189">
        <v>20.549999999999994</v>
      </c>
    </row>
    <row r="1011" spans="1:30" s="183" customFormat="1" ht="11.35" x14ac:dyDescent="0.35">
      <c r="A1011" s="175">
        <v>998</v>
      </c>
      <c r="B1011" s="175">
        <v>10.500000000000057</v>
      </c>
      <c r="C1011" s="175">
        <v>403.65000000000242</v>
      </c>
      <c r="D1011" s="184">
        <v>1.6475510204081731</v>
      </c>
      <c r="E1011" s="184">
        <v>2.4235512239884915</v>
      </c>
      <c r="F1011" s="185">
        <v>936.99900000000525</v>
      </c>
      <c r="G1011" s="185">
        <v>10478.400325000057</v>
      </c>
      <c r="H1011" s="185">
        <v>42.768980918367582</v>
      </c>
      <c r="I1011" s="185">
        <v>114.6463124263224</v>
      </c>
      <c r="J1011" s="185">
        <v>1600</v>
      </c>
      <c r="K1011" s="185">
        <v>310100</v>
      </c>
      <c r="L1011" s="185">
        <v>1265.7142857142858</v>
      </c>
      <c r="M1011" s="185">
        <v>275.40581086051492</v>
      </c>
      <c r="N1011" s="186">
        <v>7.6500000000000341</v>
      </c>
      <c r="O1011" s="186">
        <v>161.54999999999853</v>
      </c>
      <c r="P1011" s="186">
        <v>0.65938775510203484</v>
      </c>
      <c r="Q1011" s="186">
        <v>1.5016772155445035</v>
      </c>
      <c r="R1011" s="187">
        <v>0.86943871984483079</v>
      </c>
      <c r="S1011" s="192">
        <v>11.700000000000001</v>
      </c>
      <c r="T1011" s="192">
        <v>191.24999999999864</v>
      </c>
      <c r="U1011" s="192">
        <v>0.65938775510203484</v>
      </c>
      <c r="V1011" s="192">
        <v>1.8042418236051778</v>
      </c>
      <c r="W1011" s="187">
        <v>0.84543581040126159</v>
      </c>
      <c r="X1011" s="187">
        <v>1.7148745302460924</v>
      </c>
      <c r="Y1011" s="188">
        <v>36</v>
      </c>
      <c r="Z1011" s="188">
        <v>73</v>
      </c>
      <c r="AA1011" s="188">
        <v>51</v>
      </c>
      <c r="AB1011" s="188">
        <v>85</v>
      </c>
      <c r="AC1011" s="188">
        <v>75</v>
      </c>
      <c r="AD1011" s="189">
        <v>20.622499999999977</v>
      </c>
    </row>
    <row r="1012" spans="1:30" s="183" customFormat="1" ht="11.35" x14ac:dyDescent="0.35">
      <c r="A1012" s="175">
        <v>999</v>
      </c>
      <c r="B1012" s="175">
        <v>33.600000000000364</v>
      </c>
      <c r="C1012" s="175">
        <v>2118.1500000000433</v>
      </c>
      <c r="D1012" s="184">
        <v>8.645510204081809</v>
      </c>
      <c r="E1012" s="184">
        <v>8.9477822742829023</v>
      </c>
      <c r="F1012" s="185">
        <v>2730.6828000000328</v>
      </c>
      <c r="G1012" s="185">
        <v>55689.271360001127</v>
      </c>
      <c r="H1012" s="185">
        <v>227.30314840816786</v>
      </c>
      <c r="I1012" s="185">
        <v>461.4202947436645</v>
      </c>
      <c r="J1012" s="185">
        <v>1600</v>
      </c>
      <c r="K1012" s="185">
        <v>314100</v>
      </c>
      <c r="L1012" s="185">
        <v>1282.0408163265306</v>
      </c>
      <c r="M1012" s="185">
        <v>267.16467869146652</v>
      </c>
      <c r="N1012" s="186">
        <v>9.6000000000000227</v>
      </c>
      <c r="O1012" s="186">
        <v>101.39999999999898</v>
      </c>
      <c r="P1012" s="186">
        <v>0.41387755102040402</v>
      </c>
      <c r="Q1012" s="186">
        <v>1.3426298763787399</v>
      </c>
      <c r="R1012" s="187">
        <v>0.91488290103248626</v>
      </c>
      <c r="S1012" s="192">
        <v>7.8000000000000007</v>
      </c>
      <c r="T1012" s="192">
        <v>97.199999999998823</v>
      </c>
      <c r="U1012" s="192">
        <v>0.41387755102040402</v>
      </c>
      <c r="V1012" s="192">
        <v>1.4546877133112062</v>
      </c>
      <c r="W1012" s="187">
        <v>0.9184084613447504</v>
      </c>
      <c r="X1012" s="187">
        <v>1.8332913623772367</v>
      </c>
      <c r="Y1012" s="188">
        <v>27</v>
      </c>
      <c r="Z1012" s="188">
        <v>73</v>
      </c>
      <c r="AA1012" s="188">
        <v>60</v>
      </c>
      <c r="AB1012" s="188">
        <v>69</v>
      </c>
      <c r="AC1012" s="188">
        <v>91</v>
      </c>
      <c r="AD1012" s="189">
        <v>19.854999999999979</v>
      </c>
    </row>
    <row r="1013" spans="1:30" s="183" customFormat="1" ht="11.35" x14ac:dyDescent="0.35">
      <c r="A1013" s="175">
        <v>1000</v>
      </c>
      <c r="B1013" s="175">
        <v>19.050000000000182</v>
      </c>
      <c r="C1013" s="175">
        <v>627.15000000000111</v>
      </c>
      <c r="D1013" s="184">
        <v>2.5597959183673513</v>
      </c>
      <c r="E1013" s="184">
        <v>3.6472937923014235</v>
      </c>
      <c r="F1013" s="185">
        <v>1124.3988000000174</v>
      </c>
      <c r="G1013" s="185">
        <v>15660.822809999996</v>
      </c>
      <c r="H1013" s="185">
        <v>63.921725755102024</v>
      </c>
      <c r="I1013" s="185">
        <v>158.82304356019074</v>
      </c>
      <c r="J1013" s="185">
        <v>1600</v>
      </c>
      <c r="K1013" s="185">
        <v>314800</v>
      </c>
      <c r="L1013" s="185">
        <v>1284.8979591836735</v>
      </c>
      <c r="M1013" s="185">
        <v>280.17941009303377</v>
      </c>
      <c r="N1013" s="186">
        <v>9.6000000000000227</v>
      </c>
      <c r="O1013" s="186">
        <v>135.29999999999853</v>
      </c>
      <c r="P1013" s="186">
        <v>0.55224489795917764</v>
      </c>
      <c r="Q1013" s="186">
        <v>1.4182595332708234</v>
      </c>
      <c r="R1013" s="187">
        <v>0.88811709253287141</v>
      </c>
      <c r="S1013" s="192">
        <v>7.6499999999998636</v>
      </c>
      <c r="T1013" s="192">
        <v>152.39999999999867</v>
      </c>
      <c r="U1013" s="192">
        <v>0.55224489795917764</v>
      </c>
      <c r="V1013" s="192">
        <v>1.5522273520414145</v>
      </c>
      <c r="W1013" s="187">
        <v>0.87397668072438695</v>
      </c>
      <c r="X1013" s="187">
        <v>1.7620937732572584</v>
      </c>
      <c r="Y1013" s="188">
        <v>26</v>
      </c>
      <c r="Z1013" s="188">
        <v>68</v>
      </c>
      <c r="AA1013" s="188">
        <v>66</v>
      </c>
      <c r="AB1013" s="188">
        <v>94</v>
      </c>
      <c r="AC1013" s="188">
        <v>66</v>
      </c>
      <c r="AD1013" s="189">
        <v>20.154999999999976</v>
      </c>
    </row>
  </sheetData>
  <mergeCells count="12">
    <mergeCell ref="B11:E11"/>
    <mergeCell ref="F11:I11"/>
    <mergeCell ref="N11:Q11"/>
    <mergeCell ref="S11:V11"/>
    <mergeCell ref="Y11:AA11"/>
    <mergeCell ref="AB11:AC11"/>
    <mergeCell ref="B4:E4"/>
    <mergeCell ref="F4:I4"/>
    <mergeCell ref="N4:Q4"/>
    <mergeCell ref="S4:V4"/>
    <mergeCell ref="Y4:AA4"/>
    <mergeCell ref="AB4:AC4"/>
  </mergeCells>
  <pageMargins left="0.7" right="0.7" top="0.75" bottom="0.75" header="0.3" footer="0.3"/>
  <pageSetup paperSize="1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Data</vt:lpstr>
      <vt:lpstr>Simulation 2 Full Runway</vt:lpstr>
      <vt:lpstr> Results 2 FR</vt:lpstr>
      <vt:lpstr>Sheet1</vt:lpstr>
      <vt:lpstr>action_type</vt:lpstr>
      <vt:lpstr>arrival_gap</vt:lpstr>
      <vt:lpstr>arrive_gap</vt:lpstr>
      <vt:lpstr>fuel_cost</vt:lpstr>
      <vt:lpstr>jet_indicator</vt:lpstr>
      <vt:lpstr>jet_type</vt:lpstr>
      <vt:lpstr>jumbo_comp</vt:lpstr>
      <vt:lpstr>mid_comp</vt:lpstr>
      <vt:lpstr>new_arrival</vt:lpstr>
      <vt:lpstr>service_fee</vt:lpstr>
      <vt:lpstr>small_comp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Lin</dc:creator>
  <cp:lastModifiedBy>Oliver Lin</cp:lastModifiedBy>
  <dcterms:created xsi:type="dcterms:W3CDTF">2015-06-05T18:17:20Z</dcterms:created>
  <dcterms:modified xsi:type="dcterms:W3CDTF">2021-12-10T20:07:20Z</dcterms:modified>
</cp:coreProperties>
</file>